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o65987\Desktop\"/>
    </mc:Choice>
  </mc:AlternateContent>
  <bookViews>
    <workbookView xWindow="0" yWindow="0" windowWidth="28800" windowHeight="12435" activeTab="1"/>
  </bookViews>
  <sheets>
    <sheet name="Rozpočet 2016" sheetId="2" r:id="rId1"/>
    <sheet name="Príloha_2016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F233" i="2" l="1"/>
  <c r="G233" i="2"/>
  <c r="H233" i="2"/>
  <c r="I233" i="2"/>
  <c r="K233" i="2"/>
  <c r="L233" i="2"/>
  <c r="J233" i="2"/>
  <c r="I248" i="2"/>
  <c r="F248" i="2"/>
  <c r="G248" i="2"/>
  <c r="H248" i="2"/>
  <c r="L248" i="2"/>
  <c r="K248" i="2"/>
  <c r="J248" i="2"/>
  <c r="G256" i="2"/>
  <c r="H256" i="2"/>
  <c r="I256" i="2"/>
  <c r="J256" i="2"/>
  <c r="K256" i="2"/>
  <c r="L256" i="2"/>
  <c r="F256" i="2"/>
  <c r="G242" i="2"/>
  <c r="H242" i="2"/>
  <c r="I242" i="2"/>
  <c r="J242" i="2"/>
  <c r="K242" i="2"/>
  <c r="L242" i="2"/>
  <c r="F242" i="2"/>
  <c r="F619" i="1"/>
  <c r="G619" i="1"/>
  <c r="H619" i="1"/>
  <c r="I619" i="1"/>
  <c r="K619" i="1"/>
  <c r="L619" i="1"/>
  <c r="J619" i="1"/>
  <c r="F604" i="1"/>
  <c r="G604" i="1"/>
  <c r="H604" i="1"/>
  <c r="I604" i="1"/>
  <c r="K604" i="1"/>
  <c r="L604" i="1"/>
  <c r="J604" i="1"/>
  <c r="G160" i="2" l="1"/>
  <c r="H160" i="2"/>
  <c r="I160" i="2"/>
  <c r="J160" i="2"/>
  <c r="K160" i="2"/>
  <c r="L160" i="2"/>
  <c r="F160" i="2"/>
  <c r="J32" i="2"/>
  <c r="L220" i="2" l="1"/>
  <c r="L221" i="2"/>
  <c r="L222" i="2"/>
  <c r="L223" i="2"/>
  <c r="L224" i="2"/>
  <c r="L225" i="2"/>
  <c r="K220" i="2"/>
  <c r="K221" i="2"/>
  <c r="K222" i="2"/>
  <c r="K223" i="2"/>
  <c r="K224" i="2"/>
  <c r="K225" i="2"/>
  <c r="J220" i="2"/>
  <c r="J221" i="2"/>
  <c r="J222" i="2"/>
  <c r="J223" i="2"/>
  <c r="J224" i="2"/>
  <c r="J225" i="2"/>
  <c r="I220" i="2"/>
  <c r="I221" i="2"/>
  <c r="I222" i="2"/>
  <c r="I223" i="2"/>
  <c r="I224" i="2"/>
  <c r="I225" i="2"/>
  <c r="H220" i="2"/>
  <c r="H221" i="2"/>
  <c r="H222" i="2"/>
  <c r="H223" i="2"/>
  <c r="H224" i="2"/>
  <c r="H225" i="2"/>
  <c r="G220" i="2"/>
  <c r="G221" i="2"/>
  <c r="G222" i="2"/>
  <c r="G223" i="2"/>
  <c r="G224" i="2"/>
  <c r="G225" i="2"/>
  <c r="F220" i="2"/>
  <c r="F221" i="2"/>
  <c r="F222" i="2"/>
  <c r="F223" i="2"/>
  <c r="F224" i="2"/>
  <c r="F225" i="2"/>
  <c r="G219" i="2"/>
  <c r="H219" i="2"/>
  <c r="I219" i="2"/>
  <c r="J219" i="2"/>
  <c r="K219" i="2"/>
  <c r="L219" i="2"/>
  <c r="F219" i="2"/>
  <c r="L217" i="2"/>
  <c r="K217" i="2"/>
  <c r="J217" i="2"/>
  <c r="I217" i="2"/>
  <c r="H217" i="2"/>
  <c r="G217" i="2"/>
  <c r="F217" i="2"/>
  <c r="G216" i="2"/>
  <c r="H216" i="2"/>
  <c r="I216" i="2"/>
  <c r="J216" i="2"/>
  <c r="K216" i="2"/>
  <c r="L216" i="2"/>
  <c r="F216" i="2"/>
  <c r="L211" i="2"/>
  <c r="L212" i="2"/>
  <c r="L213" i="2"/>
  <c r="L214" i="2"/>
  <c r="K211" i="2"/>
  <c r="K212" i="2"/>
  <c r="K213" i="2"/>
  <c r="K214" i="2"/>
  <c r="J211" i="2"/>
  <c r="J212" i="2"/>
  <c r="J213" i="2"/>
  <c r="J214" i="2"/>
  <c r="I211" i="2"/>
  <c r="I212" i="2"/>
  <c r="I213" i="2"/>
  <c r="I214" i="2"/>
  <c r="H211" i="2"/>
  <c r="H212" i="2"/>
  <c r="H213" i="2"/>
  <c r="H214" i="2"/>
  <c r="G211" i="2"/>
  <c r="G212" i="2"/>
  <c r="G213" i="2"/>
  <c r="G214" i="2"/>
  <c r="F211" i="2"/>
  <c r="F212" i="2"/>
  <c r="F213" i="2"/>
  <c r="F214" i="2"/>
  <c r="G210" i="2"/>
  <c r="H210" i="2"/>
  <c r="I210" i="2"/>
  <c r="J210" i="2"/>
  <c r="K210" i="2"/>
  <c r="L210" i="2"/>
  <c r="F210" i="2"/>
  <c r="G208" i="2"/>
  <c r="H208" i="2"/>
  <c r="I208" i="2"/>
  <c r="J208" i="2"/>
  <c r="K208" i="2"/>
  <c r="L208" i="2"/>
  <c r="F208" i="2"/>
  <c r="L199" i="2"/>
  <c r="L200" i="2"/>
  <c r="L201" i="2"/>
  <c r="L202" i="2"/>
  <c r="L203" i="2"/>
  <c r="L204" i="2"/>
  <c r="L205" i="2"/>
  <c r="L206" i="2"/>
  <c r="L207" i="2"/>
  <c r="K199" i="2"/>
  <c r="K200" i="2"/>
  <c r="K201" i="2"/>
  <c r="K202" i="2"/>
  <c r="K203" i="2"/>
  <c r="K204" i="2"/>
  <c r="K205" i="2"/>
  <c r="K206" i="2"/>
  <c r="J199" i="2"/>
  <c r="J200" i="2"/>
  <c r="J201" i="2"/>
  <c r="J202" i="2"/>
  <c r="J203" i="2"/>
  <c r="J204" i="2"/>
  <c r="J205" i="2"/>
  <c r="J206" i="2"/>
  <c r="I199" i="2"/>
  <c r="I200" i="2"/>
  <c r="I201" i="2"/>
  <c r="I202" i="2"/>
  <c r="I203" i="2"/>
  <c r="I204" i="2"/>
  <c r="I205" i="2"/>
  <c r="I206" i="2"/>
  <c r="H199" i="2"/>
  <c r="H200" i="2"/>
  <c r="H201" i="2"/>
  <c r="H202" i="2"/>
  <c r="H203" i="2"/>
  <c r="H204" i="2"/>
  <c r="H205" i="2"/>
  <c r="H206" i="2"/>
  <c r="H198" i="2"/>
  <c r="I198" i="2"/>
  <c r="J198" i="2"/>
  <c r="K198" i="2"/>
  <c r="L198" i="2"/>
  <c r="G199" i="2"/>
  <c r="G200" i="2"/>
  <c r="G201" i="2"/>
  <c r="G202" i="2"/>
  <c r="G203" i="2"/>
  <c r="G204" i="2"/>
  <c r="G205" i="2"/>
  <c r="G206" i="2"/>
  <c r="G198" i="2"/>
  <c r="F200" i="2"/>
  <c r="F201" i="2"/>
  <c r="F202" i="2"/>
  <c r="F203" i="2"/>
  <c r="F204" i="2"/>
  <c r="F205" i="2"/>
  <c r="F206" i="2"/>
  <c r="F198" i="2"/>
  <c r="F199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215" i="2"/>
  <c r="K215" i="2"/>
  <c r="J215" i="2"/>
  <c r="I215" i="2"/>
  <c r="H215" i="2"/>
  <c r="G215" i="2"/>
  <c r="F215" i="2"/>
  <c r="L187" i="2" l="1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3" i="2" l="1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F172" i="2"/>
  <c r="G172" i="2"/>
  <c r="I667" i="1" l="1"/>
  <c r="F654" i="1" l="1"/>
  <c r="I315" i="1" l="1"/>
  <c r="L292" i="2" l="1"/>
  <c r="L291" i="2"/>
  <c r="L290" i="2"/>
  <c r="L289" i="2"/>
  <c r="L288" i="2"/>
  <c r="L287" i="2"/>
  <c r="L286" i="2"/>
  <c r="K292" i="2"/>
  <c r="K291" i="2"/>
  <c r="K290" i="2"/>
  <c r="K289" i="2"/>
  <c r="K288" i="2"/>
  <c r="K287" i="2"/>
  <c r="K286" i="2"/>
  <c r="J292" i="2"/>
  <c r="J291" i="2"/>
  <c r="J290" i="2"/>
  <c r="J289" i="2"/>
  <c r="J288" i="2"/>
  <c r="J287" i="2"/>
  <c r="J286" i="2"/>
  <c r="I292" i="2"/>
  <c r="I291" i="2"/>
  <c r="I290" i="2"/>
  <c r="I289" i="2"/>
  <c r="I288" i="2"/>
  <c r="I287" i="2"/>
  <c r="I286" i="2"/>
  <c r="H292" i="2"/>
  <c r="H291" i="2"/>
  <c r="H290" i="2"/>
  <c r="H289" i="2"/>
  <c r="H288" i="2"/>
  <c r="H287" i="2"/>
  <c r="H286" i="2"/>
  <c r="G292" i="2"/>
  <c r="G291" i="2"/>
  <c r="G290" i="2"/>
  <c r="G289" i="2"/>
  <c r="G288" i="2"/>
  <c r="G287" i="2"/>
  <c r="G286" i="2"/>
  <c r="F292" i="2"/>
  <c r="F291" i="2"/>
  <c r="F290" i="2"/>
  <c r="F289" i="2"/>
  <c r="F288" i="2"/>
  <c r="F287" i="2"/>
  <c r="F286" i="2"/>
  <c r="F285" i="2" l="1"/>
  <c r="H285" i="2"/>
  <c r="G285" i="2"/>
  <c r="L285" i="2"/>
  <c r="K285" i="2"/>
  <c r="J285" i="2"/>
  <c r="I285" i="2"/>
  <c r="L284" i="2" l="1"/>
  <c r="L283" i="2"/>
  <c r="L282" i="2"/>
  <c r="L281" i="2"/>
  <c r="K284" i="2"/>
  <c r="K283" i="2"/>
  <c r="K282" i="2"/>
  <c r="K281" i="2"/>
  <c r="J284" i="2"/>
  <c r="J283" i="2"/>
  <c r="J282" i="2"/>
  <c r="J281" i="2"/>
  <c r="I284" i="2"/>
  <c r="I283" i="2"/>
  <c r="I282" i="2"/>
  <c r="I281" i="2"/>
  <c r="H284" i="2"/>
  <c r="H283" i="2"/>
  <c r="H282" i="2"/>
  <c r="H281" i="2"/>
  <c r="G284" i="2"/>
  <c r="G283" i="2"/>
  <c r="G282" i="2"/>
  <c r="G281" i="2"/>
  <c r="F284" i="2"/>
  <c r="F283" i="2"/>
  <c r="F282" i="2"/>
  <c r="F281" i="2"/>
  <c r="I278" i="2"/>
  <c r="I277" i="2"/>
  <c r="I276" i="2"/>
  <c r="I275" i="2"/>
  <c r="H278" i="2"/>
  <c r="H277" i="2"/>
  <c r="H276" i="2"/>
  <c r="H275" i="2"/>
  <c r="L278" i="2"/>
  <c r="L277" i="2"/>
  <c r="L276" i="2"/>
  <c r="L275" i="2"/>
  <c r="L273" i="2"/>
  <c r="L272" i="2"/>
  <c r="L271" i="2"/>
  <c r="L270" i="2"/>
  <c r="K278" i="2"/>
  <c r="K277" i="2"/>
  <c r="K276" i="2"/>
  <c r="K275" i="2"/>
  <c r="K273" i="2"/>
  <c r="K272" i="2"/>
  <c r="K271" i="2"/>
  <c r="K270" i="2"/>
  <c r="J278" i="2"/>
  <c r="J277" i="2"/>
  <c r="J276" i="2"/>
  <c r="J275" i="2"/>
  <c r="J273" i="2"/>
  <c r="J272" i="2"/>
  <c r="J271" i="2"/>
  <c r="J270" i="2"/>
  <c r="I273" i="2"/>
  <c r="I272" i="2"/>
  <c r="I271" i="2"/>
  <c r="I270" i="2"/>
  <c r="H273" i="2"/>
  <c r="H272" i="2"/>
  <c r="H271" i="2"/>
  <c r="H270" i="2"/>
  <c r="G278" i="2"/>
  <c r="G277" i="2"/>
  <c r="G276" i="2"/>
  <c r="G275" i="2"/>
  <c r="G273" i="2"/>
  <c r="G272" i="2"/>
  <c r="G271" i="2"/>
  <c r="G270" i="2"/>
  <c r="F278" i="2"/>
  <c r="F277" i="2"/>
  <c r="F276" i="2"/>
  <c r="F275" i="2"/>
  <c r="F273" i="2"/>
  <c r="F272" i="2"/>
  <c r="F271" i="2"/>
  <c r="F270" i="2"/>
  <c r="I274" i="2" l="1"/>
  <c r="H274" i="2"/>
  <c r="L274" i="2"/>
  <c r="L269" i="2"/>
  <c r="K274" i="2"/>
  <c r="K269" i="2"/>
  <c r="J274" i="2"/>
  <c r="J269" i="2"/>
  <c r="I269" i="2"/>
  <c r="I268" i="2" s="1"/>
  <c r="H269" i="2"/>
  <c r="H268" i="2" s="1"/>
  <c r="G274" i="2"/>
  <c r="G269" i="2"/>
  <c r="F274" i="2"/>
  <c r="F269" i="2"/>
  <c r="K265" i="2"/>
  <c r="K266" i="2"/>
  <c r="J266" i="2"/>
  <c r="L267" i="2"/>
  <c r="L266" i="2"/>
  <c r="L265" i="2"/>
  <c r="L264" i="2"/>
  <c r="K267" i="2"/>
  <c r="K264" i="2"/>
  <c r="J267" i="2"/>
  <c r="J265" i="2"/>
  <c r="J264" i="2"/>
  <c r="I267" i="2"/>
  <c r="I266" i="2"/>
  <c r="I265" i="2"/>
  <c r="I264" i="2"/>
  <c r="H267" i="2"/>
  <c r="H266" i="2"/>
  <c r="H265" i="2"/>
  <c r="H264" i="2"/>
  <c r="G267" i="2"/>
  <c r="G266" i="2"/>
  <c r="G265" i="2"/>
  <c r="G264" i="2"/>
  <c r="F267" i="2"/>
  <c r="F266" i="2"/>
  <c r="F265" i="2"/>
  <c r="F264" i="2"/>
  <c r="L262" i="2"/>
  <c r="K262" i="2"/>
  <c r="J262" i="2"/>
  <c r="I262" i="2"/>
  <c r="H262" i="2"/>
  <c r="G262" i="2"/>
  <c r="F262" i="2"/>
  <c r="L261" i="2"/>
  <c r="K261" i="2"/>
  <c r="J261" i="2"/>
  <c r="I261" i="2"/>
  <c r="H261" i="2"/>
  <c r="G261" i="2"/>
  <c r="F261" i="2"/>
  <c r="L260" i="2"/>
  <c r="K260" i="2"/>
  <c r="J260" i="2"/>
  <c r="I260" i="2"/>
  <c r="H260" i="2"/>
  <c r="G260" i="2"/>
  <c r="F260" i="2"/>
  <c r="L259" i="2"/>
  <c r="K259" i="2"/>
  <c r="J259" i="2"/>
  <c r="I259" i="2"/>
  <c r="H259" i="2"/>
  <c r="G259" i="2"/>
  <c r="F259" i="2"/>
  <c r="L255" i="2"/>
  <c r="L254" i="2"/>
  <c r="L253" i="2"/>
  <c r="L252" i="2"/>
  <c r="L251" i="2"/>
  <c r="L250" i="2"/>
  <c r="L249" i="2"/>
  <c r="K255" i="2"/>
  <c r="K254" i="2"/>
  <c r="K253" i="2"/>
  <c r="K252" i="2"/>
  <c r="K251" i="2"/>
  <c r="K250" i="2"/>
  <c r="K249" i="2"/>
  <c r="J255" i="2"/>
  <c r="J254" i="2"/>
  <c r="J253" i="2"/>
  <c r="J252" i="2"/>
  <c r="J251" i="2"/>
  <c r="J250" i="2"/>
  <c r="J249" i="2"/>
  <c r="I255" i="2"/>
  <c r="I254" i="2"/>
  <c r="I253" i="2"/>
  <c r="I252" i="2"/>
  <c r="I251" i="2"/>
  <c r="I250" i="2"/>
  <c r="I249" i="2"/>
  <c r="H255" i="2"/>
  <c r="H254" i="2"/>
  <c r="H253" i="2"/>
  <c r="H252" i="2"/>
  <c r="H251" i="2"/>
  <c r="H250" i="2"/>
  <c r="H249" i="2"/>
  <c r="L268" i="2" l="1"/>
  <c r="K268" i="2"/>
  <c r="J268" i="2"/>
  <c r="G268" i="2"/>
  <c r="F268" i="2"/>
  <c r="J263" i="2"/>
  <c r="G258" i="2"/>
  <c r="H258" i="2"/>
  <c r="L263" i="2"/>
  <c r="K263" i="2"/>
  <c r="I263" i="2"/>
  <c r="H263" i="2"/>
  <c r="G263" i="2"/>
  <c r="F263" i="2"/>
  <c r="K258" i="2"/>
  <c r="J258" i="2"/>
  <c r="F258" i="2"/>
  <c r="I258" i="2"/>
  <c r="L258" i="2"/>
  <c r="G255" i="2"/>
  <c r="G254" i="2"/>
  <c r="G253" i="2"/>
  <c r="G252" i="2"/>
  <c r="G251" i="2"/>
  <c r="G250" i="2"/>
  <c r="G249" i="2"/>
  <c r="F255" i="2"/>
  <c r="F254" i="2"/>
  <c r="F253" i="2"/>
  <c r="F252" i="2"/>
  <c r="F251" i="2"/>
  <c r="F250" i="2"/>
  <c r="F249" i="2"/>
  <c r="L247" i="2"/>
  <c r="L246" i="2"/>
  <c r="L245" i="2"/>
  <c r="L244" i="2"/>
  <c r="K247" i="2"/>
  <c r="K246" i="2"/>
  <c r="K245" i="2"/>
  <c r="K244" i="2"/>
  <c r="J247" i="2"/>
  <c r="J246" i="2"/>
  <c r="J245" i="2"/>
  <c r="J244" i="2"/>
  <c r="I247" i="2"/>
  <c r="I246" i="2"/>
  <c r="I245" i="2"/>
  <c r="I244" i="2"/>
  <c r="H247" i="2"/>
  <c r="H246" i="2"/>
  <c r="H245" i="2"/>
  <c r="H244" i="2"/>
  <c r="G247" i="2"/>
  <c r="G246" i="2"/>
  <c r="G245" i="2"/>
  <c r="G244" i="2"/>
  <c r="F247" i="2"/>
  <c r="F246" i="2"/>
  <c r="F245" i="2"/>
  <c r="F244" i="2"/>
  <c r="J238" i="2"/>
  <c r="L241" i="2"/>
  <c r="L240" i="2"/>
  <c r="L239" i="2"/>
  <c r="L238" i="2"/>
  <c r="L237" i="2"/>
  <c r="L236" i="2"/>
  <c r="L235" i="2"/>
  <c r="L234" i="2"/>
  <c r="K241" i="2"/>
  <c r="K240" i="2"/>
  <c r="K239" i="2"/>
  <c r="K238" i="2"/>
  <c r="K237" i="2"/>
  <c r="K236" i="2"/>
  <c r="K235" i="2"/>
  <c r="K234" i="2"/>
  <c r="J241" i="2"/>
  <c r="J240" i="2"/>
  <c r="J239" i="2"/>
  <c r="J237" i="2"/>
  <c r="J236" i="2"/>
  <c r="J235" i="2"/>
  <c r="J234" i="2"/>
  <c r="I241" i="2"/>
  <c r="I240" i="2"/>
  <c r="I239" i="2"/>
  <c r="I238" i="2"/>
  <c r="I237" i="2"/>
  <c r="I236" i="2"/>
  <c r="I235" i="2"/>
  <c r="I234" i="2"/>
  <c r="H241" i="2"/>
  <c r="H240" i="2"/>
  <c r="H239" i="2"/>
  <c r="H238" i="2"/>
  <c r="H237" i="2"/>
  <c r="H236" i="2"/>
  <c r="H235" i="2"/>
  <c r="H234" i="2"/>
  <c r="G241" i="2"/>
  <c r="G240" i="2"/>
  <c r="G239" i="2"/>
  <c r="G238" i="2"/>
  <c r="G237" i="2"/>
  <c r="G236" i="2"/>
  <c r="G235" i="2"/>
  <c r="G234" i="2"/>
  <c r="F241" i="2"/>
  <c r="F240" i="2"/>
  <c r="F239" i="2"/>
  <c r="F238" i="2"/>
  <c r="F237" i="2"/>
  <c r="F236" i="2"/>
  <c r="F235" i="2"/>
  <c r="F234" i="2"/>
  <c r="L232" i="2"/>
  <c r="L231" i="2"/>
  <c r="L230" i="2"/>
  <c r="L229" i="2"/>
  <c r="K232" i="2"/>
  <c r="K231" i="2"/>
  <c r="K230" i="2"/>
  <c r="K229" i="2"/>
  <c r="J232" i="2"/>
  <c r="J231" i="2"/>
  <c r="J230" i="2"/>
  <c r="J229" i="2"/>
  <c r="I232" i="2"/>
  <c r="I231" i="2"/>
  <c r="I230" i="2"/>
  <c r="I229" i="2"/>
  <c r="H232" i="2"/>
  <c r="H231" i="2"/>
  <c r="H230" i="2"/>
  <c r="H229" i="2"/>
  <c r="G232" i="2"/>
  <c r="G231" i="2"/>
  <c r="G230" i="2"/>
  <c r="G229" i="2"/>
  <c r="F232" i="2"/>
  <c r="F231" i="2"/>
  <c r="F230" i="2"/>
  <c r="F229" i="2"/>
  <c r="I140" i="2"/>
  <c r="I139" i="2"/>
  <c r="I138" i="2"/>
  <c r="H141" i="2"/>
  <c r="H140" i="2"/>
  <c r="H139" i="2"/>
  <c r="H138" i="2"/>
  <c r="G142" i="2"/>
  <c r="G141" i="2"/>
  <c r="G140" i="2"/>
  <c r="G139" i="2"/>
  <c r="G138" i="2"/>
  <c r="F142" i="2"/>
  <c r="F141" i="2"/>
  <c r="F140" i="2"/>
  <c r="F139" i="2"/>
  <c r="F138" i="2"/>
  <c r="J257" i="2" l="1"/>
  <c r="H257" i="2"/>
  <c r="F257" i="2"/>
  <c r="G257" i="2"/>
  <c r="J243" i="2"/>
  <c r="L257" i="2"/>
  <c r="I257" i="2"/>
  <c r="K257" i="2"/>
  <c r="G243" i="2"/>
  <c r="L243" i="2"/>
  <c r="K243" i="2"/>
  <c r="I243" i="2"/>
  <c r="H243" i="2"/>
  <c r="F243" i="2"/>
  <c r="G137" i="2"/>
  <c r="H137" i="2"/>
  <c r="F137" i="2"/>
  <c r="L42" i="2"/>
  <c r="K42" i="2"/>
  <c r="J42" i="2"/>
  <c r="I42" i="2"/>
  <c r="H42" i="2"/>
  <c r="G42" i="2"/>
  <c r="F42" i="2"/>
  <c r="L41" i="2"/>
  <c r="K41" i="2"/>
  <c r="J41" i="2"/>
  <c r="I41" i="2"/>
  <c r="H41" i="2"/>
  <c r="G41" i="2"/>
  <c r="F41" i="2"/>
  <c r="L169" i="2"/>
  <c r="L168" i="2"/>
  <c r="K169" i="2"/>
  <c r="K168" i="2"/>
  <c r="J169" i="2"/>
  <c r="J168" i="2"/>
  <c r="I169" i="2"/>
  <c r="I168" i="2"/>
  <c r="H169" i="2"/>
  <c r="H168" i="2"/>
  <c r="G169" i="2"/>
  <c r="G168" i="2"/>
  <c r="F169" i="2"/>
  <c r="F168" i="2"/>
  <c r="L141" i="2"/>
  <c r="K141" i="2"/>
  <c r="J141" i="2"/>
  <c r="I141" i="2"/>
  <c r="I137" i="2" s="1"/>
  <c r="F659" i="1" l="1"/>
  <c r="G640" i="1" l="1"/>
  <c r="F640" i="1"/>
  <c r="I629" i="1" l="1"/>
  <c r="J629" i="1"/>
  <c r="K629" i="1"/>
  <c r="L629" i="1"/>
  <c r="H629" i="1"/>
  <c r="G629" i="1"/>
  <c r="F629" i="1"/>
  <c r="F8" i="1" l="1"/>
  <c r="F10" i="1"/>
  <c r="F19" i="1"/>
  <c r="F18" i="1" s="1"/>
  <c r="F29" i="1"/>
  <c r="F38" i="1"/>
  <c r="F43" i="1"/>
  <c r="F45" i="1"/>
  <c r="F68" i="1"/>
  <c r="F71" i="1"/>
  <c r="F70" i="1" s="1"/>
  <c r="F79" i="1"/>
  <c r="F106" i="1"/>
  <c r="F113" i="1"/>
  <c r="F122" i="1"/>
  <c r="F125" i="1"/>
  <c r="F132" i="1"/>
  <c r="F682" i="1" s="1"/>
  <c r="F137" i="1"/>
  <c r="F140" i="1"/>
  <c r="F143" i="1"/>
  <c r="F151" i="1"/>
  <c r="F166" i="1"/>
  <c r="F173" i="1"/>
  <c r="F180" i="1"/>
  <c r="F223" i="1"/>
  <c r="F214" i="1" s="1"/>
  <c r="F225" i="1"/>
  <c r="F230" i="1"/>
  <c r="F232" i="1"/>
  <c r="F235" i="1"/>
  <c r="F242" i="1"/>
  <c r="F239" i="1" s="1"/>
  <c r="F266" i="1"/>
  <c r="F269" i="1"/>
  <c r="F274" i="1"/>
  <c r="F278" i="1"/>
  <c r="F285" i="1"/>
  <c r="F282" i="1" s="1"/>
  <c r="F296" i="1"/>
  <c r="F315" i="1"/>
  <c r="F325" i="1"/>
  <c r="F336" i="1"/>
  <c r="F333" i="1" s="1"/>
  <c r="F377" i="1"/>
  <c r="F386" i="1"/>
  <c r="F383" i="1" s="1"/>
  <c r="F419" i="1"/>
  <c r="F423" i="1"/>
  <c r="F440" i="1"/>
  <c r="F437" i="1" s="1"/>
  <c r="F451" i="1"/>
  <c r="F448" i="1" s="1"/>
  <c r="F486" i="1"/>
  <c r="F499" i="1"/>
  <c r="F501" i="1"/>
  <c r="F508" i="1"/>
  <c r="F510" i="1"/>
  <c r="F517" i="1"/>
  <c r="F522" i="1"/>
  <c r="F521" i="1" s="1"/>
  <c r="F531" i="1"/>
  <c r="F530" i="1" s="1"/>
  <c r="F685" i="1" s="1"/>
  <c r="F538" i="1"/>
  <c r="F171" i="2" s="1"/>
  <c r="F545" i="1"/>
  <c r="F547" i="1"/>
  <c r="F553" i="1"/>
  <c r="F557" i="1"/>
  <c r="F561" i="1"/>
  <c r="F566" i="1"/>
  <c r="F576" i="1"/>
  <c r="F578" i="1"/>
  <c r="F584" i="1"/>
  <c r="F587" i="1"/>
  <c r="F218" i="2" s="1"/>
  <c r="F599" i="1"/>
  <c r="F614" i="1"/>
  <c r="F651" i="1"/>
  <c r="F279" i="2" s="1"/>
  <c r="F667" i="1"/>
  <c r="F683" i="1" l="1"/>
  <c r="F293" i="2"/>
  <c r="F498" i="1"/>
  <c r="F597" i="1"/>
  <c r="F268" i="1"/>
  <c r="F105" i="1"/>
  <c r="F684" i="1" s="1"/>
  <c r="F686" i="1" s="1"/>
  <c r="F421" i="1"/>
  <c r="F136" i="1"/>
  <c r="F28" i="1"/>
  <c r="F598" i="1"/>
  <c r="F121" i="1"/>
  <c r="F677" i="1" s="1"/>
  <c r="F537" i="1"/>
  <c r="F678" i="1" s="1"/>
  <c r="F6" i="1"/>
  <c r="F596" i="1"/>
  <c r="L578" i="1"/>
  <c r="K578" i="1"/>
  <c r="J578" i="1"/>
  <c r="K125" i="1"/>
  <c r="L125" i="1"/>
  <c r="G125" i="1"/>
  <c r="H125" i="1"/>
  <c r="I125" i="1"/>
  <c r="J125" i="1"/>
  <c r="I165" i="2"/>
  <c r="I166" i="2"/>
  <c r="I167" i="2"/>
  <c r="I156" i="2"/>
  <c r="I157" i="2"/>
  <c r="I158" i="2"/>
  <c r="I159" i="2"/>
  <c r="I161" i="2"/>
  <c r="I162" i="2"/>
  <c r="I151" i="2"/>
  <c r="I152" i="2"/>
  <c r="I153" i="2"/>
  <c r="I146" i="2"/>
  <c r="I147" i="2"/>
  <c r="I148" i="2"/>
  <c r="I149" i="2"/>
  <c r="I136" i="2"/>
  <c r="I144" i="2"/>
  <c r="I132" i="2"/>
  <c r="I133" i="2"/>
  <c r="I128" i="2"/>
  <c r="I129" i="2"/>
  <c r="I124" i="2"/>
  <c r="I125" i="2"/>
  <c r="I120" i="2"/>
  <c r="I115" i="2"/>
  <c r="I116" i="2"/>
  <c r="I109" i="2"/>
  <c r="I110" i="2"/>
  <c r="I101" i="2"/>
  <c r="I102" i="2"/>
  <c r="I103" i="2"/>
  <c r="I95" i="2"/>
  <c r="I96" i="2"/>
  <c r="I97" i="2"/>
  <c r="I87" i="2"/>
  <c r="I88" i="2"/>
  <c r="I89" i="2"/>
  <c r="I91" i="2"/>
  <c r="I92" i="2"/>
  <c r="I93" i="2"/>
  <c r="I84" i="2"/>
  <c r="I80" i="2"/>
  <c r="I81" i="2"/>
  <c r="I76" i="2"/>
  <c r="I77" i="2"/>
  <c r="I78" i="2"/>
  <c r="I73" i="2"/>
  <c r="I74" i="2"/>
  <c r="I71" i="2"/>
  <c r="I66" i="2"/>
  <c r="I67" i="2"/>
  <c r="I68" i="2"/>
  <c r="I69" i="2"/>
  <c r="I55" i="2"/>
  <c r="I56" i="2"/>
  <c r="I50" i="2"/>
  <c r="G36" i="2"/>
  <c r="H36" i="2"/>
  <c r="I36" i="2"/>
  <c r="J36" i="2"/>
  <c r="K36" i="2"/>
  <c r="L36" i="2"/>
  <c r="G27" i="2"/>
  <c r="H27" i="2"/>
  <c r="I27" i="2"/>
  <c r="J27" i="2"/>
  <c r="K27" i="2"/>
  <c r="L27" i="2"/>
  <c r="G26" i="2"/>
  <c r="H26" i="2"/>
  <c r="I26" i="2"/>
  <c r="J26" i="2"/>
  <c r="K26" i="2"/>
  <c r="L26" i="2"/>
  <c r="G35" i="2"/>
  <c r="H35" i="2"/>
  <c r="I35" i="2"/>
  <c r="J35" i="2"/>
  <c r="K35" i="2"/>
  <c r="L35" i="2"/>
  <c r="G38" i="2"/>
  <c r="H38" i="2"/>
  <c r="I38" i="2"/>
  <c r="J38" i="2"/>
  <c r="K38" i="2"/>
  <c r="L38" i="2"/>
  <c r="L37" i="2"/>
  <c r="K37" i="2"/>
  <c r="J37" i="2"/>
  <c r="I37" i="2"/>
  <c r="H37" i="2"/>
  <c r="G37" i="2"/>
  <c r="L34" i="2"/>
  <c r="K34" i="2"/>
  <c r="J34" i="2"/>
  <c r="I34" i="2"/>
  <c r="H34" i="2"/>
  <c r="G34" i="2"/>
  <c r="F34" i="2"/>
  <c r="L31" i="2"/>
  <c r="K31" i="2"/>
  <c r="J31" i="2"/>
  <c r="I31" i="2"/>
  <c r="H31" i="2"/>
  <c r="G31" i="2"/>
  <c r="F31" i="2"/>
  <c r="L30" i="2"/>
  <c r="L29" i="2"/>
  <c r="K30" i="2"/>
  <c r="K29" i="2"/>
  <c r="J30" i="2"/>
  <c r="J29" i="2"/>
  <c r="I30" i="2"/>
  <c r="I29" i="2"/>
  <c r="H30" i="2"/>
  <c r="H29" i="2"/>
  <c r="G30" i="2"/>
  <c r="G29" i="2"/>
  <c r="F30" i="2"/>
  <c r="F29" i="2"/>
  <c r="I40" i="2"/>
  <c r="H40" i="2"/>
  <c r="F32" i="2"/>
  <c r="I28" i="2"/>
  <c r="I18" i="2"/>
  <c r="I19" i="2"/>
  <c r="I20" i="2"/>
  <c r="I33" i="2"/>
  <c r="I23" i="2"/>
  <c r="I24" i="2"/>
  <c r="I25" i="2"/>
  <c r="I22" i="2"/>
  <c r="I21" i="2"/>
  <c r="I501" i="1"/>
  <c r="H501" i="1"/>
  <c r="I654" i="1"/>
  <c r="I280" i="2" s="1"/>
  <c r="I651" i="1"/>
  <c r="I279" i="2" s="1"/>
  <c r="I640" i="1"/>
  <c r="I614" i="1"/>
  <c r="I599" i="1"/>
  <c r="I228" i="2" s="1"/>
  <c r="I587" i="1"/>
  <c r="I218" i="2" s="1"/>
  <c r="I584" i="1"/>
  <c r="I578" i="1"/>
  <c r="I209" i="2" s="1"/>
  <c r="I576" i="1"/>
  <c r="I207" i="2" s="1"/>
  <c r="I566" i="1"/>
  <c r="I197" i="2" s="1"/>
  <c r="I561" i="1"/>
  <c r="I192" i="2" s="1"/>
  <c r="I557" i="1"/>
  <c r="I188" i="2" s="1"/>
  <c r="I553" i="1"/>
  <c r="I184" i="2" s="1"/>
  <c r="I547" i="1"/>
  <c r="I178" i="2" s="1"/>
  <c r="I545" i="1"/>
  <c r="I538" i="1"/>
  <c r="I531" i="1"/>
  <c r="I164" i="2" s="1"/>
  <c r="I522" i="1"/>
  <c r="I155" i="2" s="1"/>
  <c r="I517" i="1"/>
  <c r="I510" i="1"/>
  <c r="I145" i="2" s="1"/>
  <c r="I508" i="1"/>
  <c r="I143" i="2" s="1"/>
  <c r="I142" i="2"/>
  <c r="I499" i="1"/>
  <c r="I486" i="1"/>
  <c r="I131" i="2" s="1"/>
  <c r="I451" i="1"/>
  <c r="I448" i="1" s="1"/>
  <c r="I127" i="2" s="1"/>
  <c r="I440" i="1"/>
  <c r="I437" i="1" s="1"/>
  <c r="I123" i="2" s="1"/>
  <c r="I423" i="1"/>
  <c r="I122" i="2" s="1"/>
  <c r="I417" i="1"/>
  <c r="I118" i="2" s="1"/>
  <c r="I419" i="1"/>
  <c r="I119" i="2" s="1"/>
  <c r="I386" i="1"/>
  <c r="I383" i="1" s="1"/>
  <c r="I114" i="2" s="1"/>
  <c r="I377" i="1"/>
  <c r="I113" i="2" s="1"/>
  <c r="I336" i="1"/>
  <c r="I333" i="1" s="1"/>
  <c r="I108" i="2" s="1"/>
  <c r="I325" i="1"/>
  <c r="I107" i="2" s="1"/>
  <c r="I105" i="2"/>
  <c r="I296" i="1"/>
  <c r="I100" i="2" s="1"/>
  <c r="I285" i="1"/>
  <c r="I282" i="1" s="1"/>
  <c r="I99" i="2" s="1"/>
  <c r="I278" i="1"/>
  <c r="I94" i="2" s="1"/>
  <c r="I274" i="1"/>
  <c r="I90" i="2" s="1"/>
  <c r="I269" i="1"/>
  <c r="I266" i="1"/>
  <c r="I83" i="2" s="1"/>
  <c r="I242" i="1"/>
  <c r="I239" i="1" s="1"/>
  <c r="I79" i="2" s="1"/>
  <c r="I235" i="1"/>
  <c r="I75" i="2" s="1"/>
  <c r="I232" i="1"/>
  <c r="I72" i="2" s="1"/>
  <c r="I230" i="1"/>
  <c r="I70" i="2" s="1"/>
  <c r="I225" i="1"/>
  <c r="I65" i="2" s="1"/>
  <c r="I137" i="1"/>
  <c r="I140" i="1"/>
  <c r="I57" i="2" s="1"/>
  <c r="I143" i="1"/>
  <c r="I58" i="2" s="1"/>
  <c r="I151" i="1"/>
  <c r="I59" i="2" s="1"/>
  <c r="I166" i="1"/>
  <c r="I60" i="2" s="1"/>
  <c r="I173" i="1"/>
  <c r="I61" i="2" s="1"/>
  <c r="I180" i="1"/>
  <c r="I62" i="2" s="1"/>
  <c r="I214" i="1"/>
  <c r="I63" i="2" s="1"/>
  <c r="I223" i="1"/>
  <c r="I64" i="2" s="1"/>
  <c r="I39" i="2"/>
  <c r="I659" i="1" l="1"/>
  <c r="I293" i="2"/>
  <c r="F595" i="1"/>
  <c r="F680" i="1" s="1"/>
  <c r="F135" i="1"/>
  <c r="F675" i="1" s="1"/>
  <c r="F5" i="1"/>
  <c r="F674" i="1" s="1"/>
  <c r="F689" i="1" s="1"/>
  <c r="F313" i="2" s="1"/>
  <c r="F679" i="1"/>
  <c r="I136" i="1"/>
  <c r="I53" i="2" s="1"/>
  <c r="I268" i="1"/>
  <c r="I85" i="2" s="1"/>
  <c r="I537" i="1"/>
  <c r="I170" i="2" s="1"/>
  <c r="I597" i="1"/>
  <c r="I498" i="1"/>
  <c r="I134" i="2" s="1"/>
  <c r="I521" i="1"/>
  <c r="I154" i="2" s="1"/>
  <c r="I530" i="1"/>
  <c r="I596" i="1"/>
  <c r="I227" i="2" s="1"/>
  <c r="I598" i="1"/>
  <c r="I683" i="1"/>
  <c r="I307" i="2" s="1"/>
  <c r="I421" i="1"/>
  <c r="I121" i="2" s="1"/>
  <c r="I86" i="2"/>
  <c r="I98" i="2"/>
  <c r="I104" i="2"/>
  <c r="I106" i="2"/>
  <c r="I112" i="2"/>
  <c r="I126" i="2"/>
  <c r="I135" i="2"/>
  <c r="I171" i="2"/>
  <c r="I111" i="2"/>
  <c r="I117" i="2"/>
  <c r="I130" i="2"/>
  <c r="I54" i="2"/>
  <c r="I82" i="2"/>
  <c r="F690" i="1" l="1"/>
  <c r="F676" i="1"/>
  <c r="F681" i="1" s="1"/>
  <c r="I678" i="1"/>
  <c r="I302" i="2" s="1"/>
  <c r="I135" i="1"/>
  <c r="I52" i="2" s="1"/>
  <c r="I685" i="1"/>
  <c r="I309" i="2" s="1"/>
  <c r="I163" i="2"/>
  <c r="I595" i="1"/>
  <c r="L278" i="1"/>
  <c r="L94" i="2" s="1"/>
  <c r="K278" i="1"/>
  <c r="J278" i="1"/>
  <c r="L501" i="1"/>
  <c r="L137" i="2" s="1"/>
  <c r="K501" i="1"/>
  <c r="J501" i="1"/>
  <c r="L50" i="2"/>
  <c r="K50" i="2"/>
  <c r="J50" i="2"/>
  <c r="H50" i="2"/>
  <c r="G50" i="2"/>
  <c r="F50" i="2"/>
  <c r="I8" i="1"/>
  <c r="I7" i="2" s="1"/>
  <c r="I10" i="1"/>
  <c r="I8" i="2" s="1"/>
  <c r="I19" i="1"/>
  <c r="I18" i="1" s="1"/>
  <c r="I9" i="2" s="1"/>
  <c r="I29" i="1"/>
  <c r="I11" i="2" s="1"/>
  <c r="I38" i="1"/>
  <c r="I12" i="2" s="1"/>
  <c r="I43" i="1"/>
  <c r="I13" i="2" s="1"/>
  <c r="I45" i="1"/>
  <c r="I14" i="2" s="1"/>
  <c r="I68" i="1"/>
  <c r="I15" i="2" s="1"/>
  <c r="I71" i="1"/>
  <c r="I70" i="1" s="1"/>
  <c r="I16" i="2" s="1"/>
  <c r="I79" i="1"/>
  <c r="I17" i="2" s="1"/>
  <c r="I106" i="1"/>
  <c r="I44" i="2" s="1"/>
  <c r="I113" i="1"/>
  <c r="I45" i="2" s="1"/>
  <c r="I122" i="1"/>
  <c r="I47" i="2" s="1"/>
  <c r="I48" i="2"/>
  <c r="I132" i="1"/>
  <c r="L209" i="2"/>
  <c r="L167" i="2"/>
  <c r="L166" i="2"/>
  <c r="L165" i="2"/>
  <c r="L162" i="2"/>
  <c r="L161" i="2"/>
  <c r="L159" i="2"/>
  <c r="L158" i="2"/>
  <c r="L157" i="2"/>
  <c r="L156" i="2"/>
  <c r="L153" i="2"/>
  <c r="L152" i="2"/>
  <c r="L151" i="2"/>
  <c r="L149" i="2"/>
  <c r="L148" i="2"/>
  <c r="L147" i="2"/>
  <c r="L146" i="2"/>
  <c r="L140" i="2"/>
  <c r="L139" i="2"/>
  <c r="L138" i="2"/>
  <c r="L144" i="2"/>
  <c r="L136" i="2"/>
  <c r="L133" i="2"/>
  <c r="L132" i="2"/>
  <c r="L129" i="2"/>
  <c r="L128" i="2"/>
  <c r="L125" i="2"/>
  <c r="L124" i="2"/>
  <c r="L120" i="2"/>
  <c r="L116" i="2"/>
  <c r="L115" i="2"/>
  <c r="L110" i="2"/>
  <c r="L109" i="2"/>
  <c r="L103" i="2"/>
  <c r="L102" i="2"/>
  <c r="L101" i="2"/>
  <c r="L97" i="2"/>
  <c r="L96" i="2"/>
  <c r="L95" i="2"/>
  <c r="L93" i="2"/>
  <c r="L92" i="2"/>
  <c r="L91" i="2"/>
  <c r="L89" i="2"/>
  <c r="L88" i="2"/>
  <c r="L87" i="2"/>
  <c r="L84" i="2"/>
  <c r="L81" i="2"/>
  <c r="L80" i="2"/>
  <c r="L78" i="2"/>
  <c r="L77" i="2"/>
  <c r="L76" i="2"/>
  <c r="L74" i="2"/>
  <c r="L73" i="2"/>
  <c r="L71" i="2"/>
  <c r="L69" i="2"/>
  <c r="L68" i="2"/>
  <c r="L67" i="2"/>
  <c r="L66" i="2"/>
  <c r="L56" i="2"/>
  <c r="L55" i="2"/>
  <c r="L40" i="2"/>
  <c r="L21" i="2"/>
  <c r="L22" i="2"/>
  <c r="L25" i="2"/>
  <c r="L24" i="2"/>
  <c r="L23" i="2"/>
  <c r="L33" i="2"/>
  <c r="L20" i="2"/>
  <c r="L19" i="2"/>
  <c r="L18" i="2"/>
  <c r="L28" i="2"/>
  <c r="H167" i="2"/>
  <c r="H166" i="2"/>
  <c r="H165" i="2"/>
  <c r="H162" i="2"/>
  <c r="H161" i="2"/>
  <c r="H159" i="2"/>
  <c r="H158" i="2"/>
  <c r="H157" i="2"/>
  <c r="H156" i="2"/>
  <c r="H153" i="2"/>
  <c r="H152" i="2"/>
  <c r="H151" i="2"/>
  <c r="H149" i="2"/>
  <c r="H148" i="2"/>
  <c r="H147" i="2"/>
  <c r="H146" i="2"/>
  <c r="H144" i="2"/>
  <c r="H136" i="2"/>
  <c r="H133" i="2"/>
  <c r="H132" i="2"/>
  <c r="H129" i="2"/>
  <c r="H128" i="2"/>
  <c r="H125" i="2"/>
  <c r="H124" i="2"/>
  <c r="H120" i="2"/>
  <c r="H116" i="2"/>
  <c r="H115" i="2"/>
  <c r="H110" i="2"/>
  <c r="H109" i="2"/>
  <c r="H103" i="2"/>
  <c r="H102" i="2"/>
  <c r="H101" i="2"/>
  <c r="H97" i="2"/>
  <c r="H96" i="2"/>
  <c r="H95" i="2"/>
  <c r="H93" i="2"/>
  <c r="H92" i="2"/>
  <c r="H91" i="2"/>
  <c r="H89" i="2"/>
  <c r="H88" i="2"/>
  <c r="H87" i="2"/>
  <c r="H84" i="2"/>
  <c r="H81" i="2"/>
  <c r="H80" i="2"/>
  <c r="H78" i="2"/>
  <c r="H77" i="2"/>
  <c r="H76" i="2"/>
  <c r="H74" i="2"/>
  <c r="H73" i="2"/>
  <c r="H71" i="2"/>
  <c r="H69" i="2"/>
  <c r="H68" i="2"/>
  <c r="H67" i="2"/>
  <c r="H66" i="2"/>
  <c r="H56" i="2"/>
  <c r="H55" i="2"/>
  <c r="H21" i="2"/>
  <c r="H22" i="2"/>
  <c r="H25" i="2"/>
  <c r="H24" i="2"/>
  <c r="H23" i="2"/>
  <c r="H33" i="2"/>
  <c r="H20" i="2"/>
  <c r="H19" i="2"/>
  <c r="H18" i="2"/>
  <c r="H28" i="2"/>
  <c r="G146" i="2"/>
  <c r="G147" i="2"/>
  <c r="G148" i="2"/>
  <c r="G149" i="2"/>
  <c r="G151" i="2"/>
  <c r="G152" i="2"/>
  <c r="G153" i="2"/>
  <c r="G156" i="2"/>
  <c r="G157" i="2"/>
  <c r="G158" i="2"/>
  <c r="G159" i="2"/>
  <c r="G161" i="2"/>
  <c r="G162" i="2"/>
  <c r="G165" i="2"/>
  <c r="G166" i="2"/>
  <c r="G167" i="2"/>
  <c r="G124" i="2"/>
  <c r="G125" i="2"/>
  <c r="G128" i="2"/>
  <c r="G129" i="2"/>
  <c r="G132" i="2"/>
  <c r="G133" i="2"/>
  <c r="G136" i="2"/>
  <c r="G144" i="2"/>
  <c r="G95" i="2"/>
  <c r="G96" i="2"/>
  <c r="G97" i="2"/>
  <c r="G101" i="2"/>
  <c r="G102" i="2"/>
  <c r="G103" i="2"/>
  <c r="G109" i="2"/>
  <c r="G110" i="2"/>
  <c r="G115" i="2"/>
  <c r="G116" i="2"/>
  <c r="G120" i="2"/>
  <c r="G87" i="2"/>
  <c r="G88" i="2"/>
  <c r="G89" i="2"/>
  <c r="G91" i="2"/>
  <c r="G92" i="2"/>
  <c r="G93" i="2"/>
  <c r="G84" i="2"/>
  <c r="G80" i="2"/>
  <c r="G81" i="2"/>
  <c r="G76" i="2"/>
  <c r="G77" i="2"/>
  <c r="G78" i="2"/>
  <c r="G73" i="2"/>
  <c r="G74" i="2"/>
  <c r="G71" i="2"/>
  <c r="G66" i="2"/>
  <c r="G67" i="2"/>
  <c r="G68" i="2"/>
  <c r="G69" i="2"/>
  <c r="G55" i="2"/>
  <c r="G56" i="2"/>
  <c r="G28" i="2"/>
  <c r="G18" i="2"/>
  <c r="G19" i="2"/>
  <c r="G20" i="2"/>
  <c r="G33" i="2"/>
  <c r="G23" i="2"/>
  <c r="G24" i="2"/>
  <c r="G25" i="2"/>
  <c r="G22" i="2"/>
  <c r="G21" i="2"/>
  <c r="G40" i="2"/>
  <c r="L667" i="1"/>
  <c r="L293" i="2" s="1"/>
  <c r="L654" i="1"/>
  <c r="L280" i="2" s="1"/>
  <c r="L651" i="1"/>
  <c r="L279" i="2" s="1"/>
  <c r="L640" i="1"/>
  <c r="L614" i="1"/>
  <c r="L599" i="1"/>
  <c r="L228" i="2" s="1"/>
  <c r="L587" i="1"/>
  <c r="L218" i="2" s="1"/>
  <c r="L584" i="1"/>
  <c r="L566" i="1"/>
  <c r="L197" i="2" s="1"/>
  <c r="L561" i="1"/>
  <c r="L192" i="2" s="1"/>
  <c r="L557" i="1"/>
  <c r="L188" i="2" s="1"/>
  <c r="L553" i="1"/>
  <c r="L184" i="2" s="1"/>
  <c r="L547" i="1"/>
  <c r="L178" i="2" s="1"/>
  <c r="L545" i="1"/>
  <c r="L538" i="1"/>
  <c r="L531" i="1"/>
  <c r="L164" i="2" s="1"/>
  <c r="L522" i="1"/>
  <c r="L155" i="2" s="1"/>
  <c r="L517" i="1"/>
  <c r="L150" i="2" s="1"/>
  <c r="L510" i="1"/>
  <c r="L145" i="2" s="1"/>
  <c r="L508" i="1"/>
  <c r="L143" i="2" s="1"/>
  <c r="L142" i="2"/>
  <c r="L499" i="1"/>
  <c r="L486" i="1"/>
  <c r="L131" i="2" s="1"/>
  <c r="L451" i="1"/>
  <c r="L440" i="1"/>
  <c r="L423" i="1"/>
  <c r="L419" i="1"/>
  <c r="L119" i="2" s="1"/>
  <c r="L417" i="1"/>
  <c r="L118" i="2" s="1"/>
  <c r="L386" i="1"/>
  <c r="L377" i="1"/>
  <c r="L112" i="2" s="1"/>
  <c r="L336" i="1"/>
  <c r="L325" i="1"/>
  <c r="L106" i="2" s="1"/>
  <c r="L315" i="1"/>
  <c r="L296" i="1"/>
  <c r="L100" i="2" s="1"/>
  <c r="L285" i="1"/>
  <c r="L282" i="1" s="1"/>
  <c r="L274" i="1"/>
  <c r="L90" i="2" s="1"/>
  <c r="L269" i="1"/>
  <c r="L266" i="1"/>
  <c r="L83" i="2" s="1"/>
  <c r="L242" i="1"/>
  <c r="L82" i="2" s="1"/>
  <c r="L235" i="1"/>
  <c r="L75" i="2" s="1"/>
  <c r="L232" i="1"/>
  <c r="L72" i="2" s="1"/>
  <c r="L230" i="1"/>
  <c r="L70" i="2" s="1"/>
  <c r="L225" i="1"/>
  <c r="L65" i="2" s="1"/>
  <c r="L223" i="1"/>
  <c r="L64" i="2" s="1"/>
  <c r="L214" i="1"/>
  <c r="L63" i="2" s="1"/>
  <c r="L180" i="1"/>
  <c r="L62" i="2" s="1"/>
  <c r="L173" i="1"/>
  <c r="L61" i="2" s="1"/>
  <c r="L166" i="1"/>
  <c r="L60" i="2" s="1"/>
  <c r="L151" i="1"/>
  <c r="L59" i="2" s="1"/>
  <c r="L143" i="1"/>
  <c r="L58" i="2" s="1"/>
  <c r="L140" i="1"/>
  <c r="L57" i="2" s="1"/>
  <c r="L137" i="1"/>
  <c r="L132" i="1"/>
  <c r="L48" i="2"/>
  <c r="L122" i="1"/>
  <c r="L113" i="1"/>
  <c r="L45" i="2" s="1"/>
  <c r="L106" i="1"/>
  <c r="L79" i="1"/>
  <c r="L17" i="2" s="1"/>
  <c r="L71" i="1"/>
  <c r="L70" i="1" s="1"/>
  <c r="L16" i="2" s="1"/>
  <c r="L68" i="1"/>
  <c r="L15" i="2" s="1"/>
  <c r="L45" i="1"/>
  <c r="L14" i="2" s="1"/>
  <c r="L43" i="1"/>
  <c r="L13" i="2" s="1"/>
  <c r="L38" i="1"/>
  <c r="L12" i="2" s="1"/>
  <c r="L29" i="1"/>
  <c r="L11" i="2" s="1"/>
  <c r="L19" i="1"/>
  <c r="L18" i="1" s="1"/>
  <c r="L9" i="2" s="1"/>
  <c r="L10" i="1"/>
  <c r="L8" i="2" s="1"/>
  <c r="L8" i="1"/>
  <c r="F24" i="2"/>
  <c r="J24" i="2"/>
  <c r="K24" i="2"/>
  <c r="F153" i="2"/>
  <c r="J153" i="2"/>
  <c r="K153" i="2"/>
  <c r="F152" i="2"/>
  <c r="J152" i="2"/>
  <c r="K152" i="2"/>
  <c r="F151" i="2"/>
  <c r="J151" i="2"/>
  <c r="K151" i="2"/>
  <c r="F40" i="2"/>
  <c r="J40" i="2"/>
  <c r="K40" i="2"/>
  <c r="F150" i="2"/>
  <c r="G517" i="1"/>
  <c r="H517" i="1"/>
  <c r="H150" i="2" s="1"/>
  <c r="I150" i="2" s="1"/>
  <c r="J517" i="1"/>
  <c r="J150" i="2" s="1"/>
  <c r="K517" i="1"/>
  <c r="K150" i="2" s="1"/>
  <c r="K553" i="1"/>
  <c r="J553" i="1"/>
  <c r="H553" i="1"/>
  <c r="H184" i="2" s="1"/>
  <c r="H578" i="1"/>
  <c r="H209" i="2" s="1"/>
  <c r="H522" i="1"/>
  <c r="G659" i="1"/>
  <c r="G501" i="1"/>
  <c r="G285" i="1"/>
  <c r="G180" i="1"/>
  <c r="G62" i="2" s="1"/>
  <c r="K180" i="1"/>
  <c r="J180" i="1"/>
  <c r="H180" i="1"/>
  <c r="H62" i="2" s="1"/>
  <c r="G499" i="1"/>
  <c r="G135" i="2" s="1"/>
  <c r="G48" i="2"/>
  <c r="K106" i="1"/>
  <c r="J106" i="1"/>
  <c r="H106" i="1"/>
  <c r="H44" i="2" s="1"/>
  <c r="G106" i="1"/>
  <c r="G44" i="2" s="1"/>
  <c r="F691" i="1" l="1"/>
  <c r="F315" i="2" s="1"/>
  <c r="F314" i="2"/>
  <c r="I675" i="1"/>
  <c r="I299" i="2" s="1"/>
  <c r="L598" i="1"/>
  <c r="I49" i="2"/>
  <c r="I682" i="1"/>
  <c r="I306" i="2" s="1"/>
  <c r="I226" i="2"/>
  <c r="I680" i="1"/>
  <c r="I304" i="2" s="1"/>
  <c r="L596" i="1"/>
  <c r="L521" i="1"/>
  <c r="L154" i="2" s="1"/>
  <c r="H521" i="1"/>
  <c r="H154" i="2" s="1"/>
  <c r="L171" i="2"/>
  <c r="L537" i="1"/>
  <c r="L28" i="1"/>
  <c r="L10" i="2" s="1"/>
  <c r="I105" i="1"/>
  <c r="L239" i="1"/>
  <c r="L79" i="2" s="1"/>
  <c r="L530" i="1"/>
  <c r="L163" i="2" s="1"/>
  <c r="G150" i="2"/>
  <c r="L107" i="2"/>
  <c r="L113" i="2"/>
  <c r="L121" i="1"/>
  <c r="L47" i="2"/>
  <c r="L130" i="2"/>
  <c r="L448" i="1"/>
  <c r="L127" i="2" s="1"/>
  <c r="L498" i="1"/>
  <c r="L135" i="2"/>
  <c r="L6" i="1"/>
  <c r="L7" i="2"/>
  <c r="L98" i="2"/>
  <c r="L99" i="2"/>
  <c r="L104" i="2"/>
  <c r="L105" i="2"/>
  <c r="L333" i="1"/>
  <c r="L108" i="2" s="1"/>
  <c r="L111" i="2"/>
  <c r="L383" i="1"/>
  <c r="L114" i="2" s="1"/>
  <c r="L117" i="2"/>
  <c r="L126" i="2"/>
  <c r="L437" i="1"/>
  <c r="L123" i="2" s="1"/>
  <c r="L227" i="2"/>
  <c r="L659" i="1"/>
  <c r="L295" i="2"/>
  <c r="L682" i="1"/>
  <c r="L306" i="2" s="1"/>
  <c r="L49" i="2"/>
  <c r="L122" i="2"/>
  <c r="I6" i="1"/>
  <c r="I6" i="2" s="1"/>
  <c r="L105" i="1"/>
  <c r="L136" i="1"/>
  <c r="L268" i="1"/>
  <c r="L85" i="2" s="1"/>
  <c r="H155" i="2"/>
  <c r="L44" i="2"/>
  <c r="L86" i="2"/>
  <c r="I121" i="1"/>
  <c r="I28" i="1"/>
  <c r="L54" i="2"/>
  <c r="G54" i="2"/>
  <c r="L683" i="1"/>
  <c r="F103" i="2"/>
  <c r="J103" i="2"/>
  <c r="K103" i="2"/>
  <c r="F144" i="2"/>
  <c r="J144" i="2"/>
  <c r="K144" i="2"/>
  <c r="G522" i="1"/>
  <c r="G521" i="1" s="1"/>
  <c r="K522" i="1"/>
  <c r="J522" i="1"/>
  <c r="J521" i="1" s="1"/>
  <c r="J140" i="2"/>
  <c r="K140" i="2"/>
  <c r="J139" i="2"/>
  <c r="K139" i="2"/>
  <c r="J138" i="2"/>
  <c r="K138" i="2"/>
  <c r="K510" i="1"/>
  <c r="J510" i="1"/>
  <c r="H510" i="1"/>
  <c r="H145" i="2" s="1"/>
  <c r="G386" i="1"/>
  <c r="G117" i="2" s="1"/>
  <c r="K386" i="1"/>
  <c r="J386" i="1"/>
  <c r="H386" i="1"/>
  <c r="H117" i="2" s="1"/>
  <c r="K274" i="1"/>
  <c r="J274" i="1"/>
  <c r="H274" i="1"/>
  <c r="H90" i="2" s="1"/>
  <c r="K508" i="1"/>
  <c r="J508" i="1"/>
  <c r="H508" i="1"/>
  <c r="H143" i="2" s="1"/>
  <c r="G508" i="1"/>
  <c r="K419" i="1"/>
  <c r="K119" i="2" s="1"/>
  <c r="J419" i="1"/>
  <c r="J119" i="2" s="1"/>
  <c r="H419" i="1"/>
  <c r="H119" i="2" s="1"/>
  <c r="G419" i="1"/>
  <c r="G119" i="2" s="1"/>
  <c r="F119" i="2"/>
  <c r="K120" i="2"/>
  <c r="J120" i="2"/>
  <c r="F120" i="2"/>
  <c r="K285" i="1"/>
  <c r="K282" i="1" s="1"/>
  <c r="J285" i="1"/>
  <c r="J282" i="1" s="1"/>
  <c r="H285" i="1"/>
  <c r="H282" i="1" s="1"/>
  <c r="G282" i="1"/>
  <c r="G274" i="1"/>
  <c r="G90" i="2" s="1"/>
  <c r="K230" i="1"/>
  <c r="E53" i="2"/>
  <c r="J8" i="1"/>
  <c r="K8" i="1"/>
  <c r="H599" i="1"/>
  <c r="H228" i="2" s="1"/>
  <c r="J599" i="1"/>
  <c r="K599" i="1"/>
  <c r="F92" i="2"/>
  <c r="J92" i="2"/>
  <c r="F91" i="2"/>
  <c r="J91" i="2"/>
  <c r="K91" i="2"/>
  <c r="K92" i="2"/>
  <c r="F93" i="2"/>
  <c r="J93" i="2"/>
  <c r="K93" i="2"/>
  <c r="F158" i="2"/>
  <c r="J158" i="2"/>
  <c r="K158" i="2"/>
  <c r="F64" i="2"/>
  <c r="F27" i="2"/>
  <c r="J654" i="1"/>
  <c r="J280" i="2" s="1"/>
  <c r="K654" i="1"/>
  <c r="K280" i="2" s="1"/>
  <c r="H654" i="1"/>
  <c r="H280" i="2" s="1"/>
  <c r="G654" i="1"/>
  <c r="G280" i="2" s="1"/>
  <c r="K651" i="1"/>
  <c r="K279" i="2" s="1"/>
  <c r="J651" i="1"/>
  <c r="J279" i="2" s="1"/>
  <c r="H651" i="1"/>
  <c r="H279" i="2" s="1"/>
  <c r="G651" i="1"/>
  <c r="G279" i="2" s="1"/>
  <c r="K640" i="1"/>
  <c r="J640" i="1"/>
  <c r="H640" i="1"/>
  <c r="K614" i="1"/>
  <c r="J614" i="1"/>
  <c r="H614" i="1"/>
  <c r="G614" i="1"/>
  <c r="G599" i="1"/>
  <c r="G228" i="2" s="1"/>
  <c r="F228" i="2"/>
  <c r="L134" i="2" l="1"/>
  <c r="J598" i="1"/>
  <c r="L685" i="1"/>
  <c r="L309" i="2" s="1"/>
  <c r="K598" i="1"/>
  <c r="G598" i="1"/>
  <c r="H598" i="1"/>
  <c r="H98" i="2"/>
  <c r="H99" i="2"/>
  <c r="I5" i="1"/>
  <c r="I10" i="2"/>
  <c r="I690" i="1"/>
  <c r="I314" i="2" s="1"/>
  <c r="I46" i="2"/>
  <c r="I677" i="1"/>
  <c r="I43" i="2"/>
  <c r="I684" i="1"/>
  <c r="F227" i="2"/>
  <c r="G597" i="1"/>
  <c r="K228" i="2"/>
  <c r="K596" i="1"/>
  <c r="G596" i="1"/>
  <c r="H596" i="1"/>
  <c r="J596" i="1"/>
  <c r="K521" i="1"/>
  <c r="K154" i="2" s="1"/>
  <c r="G227" i="2"/>
  <c r="L421" i="1"/>
  <c r="L121" i="2" s="1"/>
  <c r="L678" i="1"/>
  <c r="L302" i="2" s="1"/>
  <c r="L170" i="2"/>
  <c r="L677" i="1"/>
  <c r="L46" i="2"/>
  <c r="G498" i="1"/>
  <c r="G134" i="2" s="1"/>
  <c r="G143" i="2"/>
  <c r="G154" i="2"/>
  <c r="G155" i="2"/>
  <c r="L684" i="1"/>
  <c r="L43" i="2"/>
  <c r="L5" i="1"/>
  <c r="L6" i="2"/>
  <c r="G99" i="2"/>
  <c r="G98" i="2"/>
  <c r="L307" i="2"/>
  <c r="L53" i="2"/>
  <c r="L597" i="1"/>
  <c r="H227" i="2"/>
  <c r="J154" i="2"/>
  <c r="J137" i="2"/>
  <c r="K137" i="2"/>
  <c r="J228" i="2"/>
  <c r="K227" i="2"/>
  <c r="J227" i="2"/>
  <c r="H417" i="1"/>
  <c r="H118" i="2" s="1"/>
  <c r="J417" i="1"/>
  <c r="K417" i="1"/>
  <c r="G417" i="1"/>
  <c r="G118" i="2" s="1"/>
  <c r="L135" i="1" l="1"/>
  <c r="L52" i="2" s="1"/>
  <c r="I5" i="2"/>
  <c r="I674" i="1"/>
  <c r="I686" i="1"/>
  <c r="I310" i="2" s="1"/>
  <c r="I308" i="2"/>
  <c r="I301" i="2"/>
  <c r="I679" i="1"/>
  <c r="I303" i="2" s="1"/>
  <c r="L595" i="1"/>
  <c r="L680" i="1" s="1"/>
  <c r="L304" i="2" s="1"/>
  <c r="L675" i="1"/>
  <c r="L674" i="1"/>
  <c r="L5" i="2"/>
  <c r="L686" i="1"/>
  <c r="L310" i="2" s="1"/>
  <c r="L308" i="2"/>
  <c r="L679" i="1"/>
  <c r="L301" i="2"/>
  <c r="G595" i="1"/>
  <c r="K7" i="2"/>
  <c r="K28" i="2"/>
  <c r="K18" i="2"/>
  <c r="K19" i="2"/>
  <c r="K20" i="2"/>
  <c r="K33" i="2"/>
  <c r="K23" i="2"/>
  <c r="K25" i="2"/>
  <c r="K22" i="2"/>
  <c r="K21" i="2"/>
  <c r="K55" i="2"/>
  <c r="K56" i="2"/>
  <c r="K66" i="2"/>
  <c r="K67" i="2"/>
  <c r="K68" i="2"/>
  <c r="K69" i="2"/>
  <c r="K71" i="2"/>
  <c r="K73" i="2"/>
  <c r="K74" i="2"/>
  <c r="K76" i="2"/>
  <c r="K77" i="2"/>
  <c r="K78" i="2"/>
  <c r="K80" i="2"/>
  <c r="K81" i="2"/>
  <c r="K84" i="2"/>
  <c r="K87" i="2"/>
  <c r="K88" i="2"/>
  <c r="K89" i="2"/>
  <c r="K156" i="2"/>
  <c r="K157" i="2"/>
  <c r="K95" i="2"/>
  <c r="K96" i="2"/>
  <c r="K97" i="2"/>
  <c r="K101" i="2"/>
  <c r="K102" i="2"/>
  <c r="K109" i="2"/>
  <c r="K110" i="2"/>
  <c r="K115" i="2"/>
  <c r="K116" i="2"/>
  <c r="K124" i="2"/>
  <c r="K125" i="2"/>
  <c r="K128" i="2"/>
  <c r="K129" i="2"/>
  <c r="K132" i="2"/>
  <c r="K133" i="2"/>
  <c r="K136" i="2"/>
  <c r="K118" i="2"/>
  <c r="K146" i="2"/>
  <c r="K147" i="2"/>
  <c r="K148" i="2"/>
  <c r="K149" i="2"/>
  <c r="K159" i="2"/>
  <c r="K161" i="2"/>
  <c r="K162" i="2"/>
  <c r="K165" i="2"/>
  <c r="K166" i="2"/>
  <c r="K167" i="2"/>
  <c r="J7" i="2"/>
  <c r="J28" i="2"/>
  <c r="J18" i="2"/>
  <c r="J19" i="2"/>
  <c r="J20" i="2"/>
  <c r="J33" i="2"/>
  <c r="J23" i="2"/>
  <c r="J25" i="2"/>
  <c r="J22" i="2"/>
  <c r="J21" i="2"/>
  <c r="J55" i="2"/>
  <c r="J56" i="2"/>
  <c r="J66" i="2"/>
  <c r="J67" i="2"/>
  <c r="J68" i="2"/>
  <c r="J69" i="2"/>
  <c r="J71" i="2"/>
  <c r="J73" i="2"/>
  <c r="J74" i="2"/>
  <c r="J76" i="2"/>
  <c r="J77" i="2"/>
  <c r="J78" i="2"/>
  <c r="J80" i="2"/>
  <c r="J81" i="2"/>
  <c r="J84" i="2"/>
  <c r="J87" i="2"/>
  <c r="J88" i="2"/>
  <c r="J89" i="2"/>
  <c r="J156" i="2"/>
  <c r="J157" i="2"/>
  <c r="J95" i="2"/>
  <c r="J96" i="2"/>
  <c r="J97" i="2"/>
  <c r="J101" i="2"/>
  <c r="J102" i="2"/>
  <c r="J109" i="2"/>
  <c r="J110" i="2"/>
  <c r="J115" i="2"/>
  <c r="J116" i="2"/>
  <c r="J124" i="2"/>
  <c r="J125" i="2"/>
  <c r="J128" i="2"/>
  <c r="J129" i="2"/>
  <c r="J132" i="2"/>
  <c r="J133" i="2"/>
  <c r="J136" i="2"/>
  <c r="J118" i="2"/>
  <c r="J146" i="2"/>
  <c r="J147" i="2"/>
  <c r="J148" i="2"/>
  <c r="J149" i="2"/>
  <c r="J159" i="2"/>
  <c r="J161" i="2"/>
  <c r="J162" i="2"/>
  <c r="J165" i="2"/>
  <c r="J166" i="2"/>
  <c r="J167" i="2"/>
  <c r="E65" i="2"/>
  <c r="E70" i="2"/>
  <c r="E72" i="2"/>
  <c r="E75" i="2"/>
  <c r="E79" i="2"/>
  <c r="E83" i="2"/>
  <c r="E85" i="2"/>
  <c r="E94" i="2"/>
  <c r="E100" i="2"/>
  <c r="E104" i="2"/>
  <c r="E106" i="2"/>
  <c r="E108" i="2"/>
  <c r="E112" i="2"/>
  <c r="E123" i="2"/>
  <c r="E127" i="2"/>
  <c r="E131" i="2"/>
  <c r="E145" i="2"/>
  <c r="E154" i="2"/>
  <c r="E171" i="2"/>
  <c r="E178" i="2"/>
  <c r="E184" i="2"/>
  <c r="E188" i="2"/>
  <c r="E192" i="2"/>
  <c r="K10" i="1"/>
  <c r="K8" i="2" s="1"/>
  <c r="K19" i="1"/>
  <c r="K18" i="1" s="1"/>
  <c r="K9" i="2" s="1"/>
  <c r="K29" i="1"/>
  <c r="K11" i="2" s="1"/>
  <c r="K38" i="1"/>
  <c r="K12" i="2" s="1"/>
  <c r="K43" i="1"/>
  <c r="K13" i="2" s="1"/>
  <c r="K45" i="1"/>
  <c r="K14" i="2" s="1"/>
  <c r="K68" i="1"/>
  <c r="K15" i="2" s="1"/>
  <c r="K71" i="1"/>
  <c r="K70" i="1" s="1"/>
  <c r="K16" i="2" s="1"/>
  <c r="K79" i="1"/>
  <c r="K17" i="2" s="1"/>
  <c r="K44" i="2"/>
  <c r="K113" i="1"/>
  <c r="K45" i="2" s="1"/>
  <c r="K122" i="1"/>
  <c r="K47" i="2" s="1"/>
  <c r="K48" i="2"/>
  <c r="K132" i="1"/>
  <c r="K49" i="2" s="1"/>
  <c r="K137" i="1"/>
  <c r="K140" i="1"/>
  <c r="K57" i="2" s="1"/>
  <c r="K143" i="1"/>
  <c r="K58" i="2" s="1"/>
  <c r="K151" i="1"/>
  <c r="K59" i="2" s="1"/>
  <c r="K166" i="1"/>
  <c r="K60" i="2" s="1"/>
  <c r="K173" i="1"/>
  <c r="K61" i="2" s="1"/>
  <c r="K62" i="2"/>
  <c r="K214" i="1"/>
  <c r="K63" i="2" s="1"/>
  <c r="K223" i="1"/>
  <c r="K64" i="2" s="1"/>
  <c r="K225" i="1"/>
  <c r="K65" i="2" s="1"/>
  <c r="K70" i="2"/>
  <c r="K232" i="1"/>
  <c r="K72" i="2" s="1"/>
  <c r="K235" i="1"/>
  <c r="K75" i="2" s="1"/>
  <c r="K242" i="1"/>
  <c r="K266" i="1"/>
  <c r="K83" i="2" s="1"/>
  <c r="K269" i="1"/>
  <c r="K155" i="2"/>
  <c r="K90" i="2"/>
  <c r="K94" i="2"/>
  <c r="K296" i="1"/>
  <c r="K100" i="2" s="1"/>
  <c r="K315" i="1"/>
  <c r="K325" i="1"/>
  <c r="K336" i="1"/>
  <c r="K377" i="1"/>
  <c r="K423" i="1"/>
  <c r="K122" i="2" s="1"/>
  <c r="K440" i="1"/>
  <c r="K451" i="1"/>
  <c r="K486" i="1"/>
  <c r="K131" i="2" s="1"/>
  <c r="K499" i="1"/>
  <c r="K142" i="2"/>
  <c r="K143" i="2"/>
  <c r="K145" i="2"/>
  <c r="K531" i="1"/>
  <c r="K538" i="1"/>
  <c r="K545" i="1"/>
  <c r="K547" i="1"/>
  <c r="K178" i="2" s="1"/>
  <c r="K184" i="2"/>
  <c r="K557" i="1"/>
  <c r="K188" i="2" s="1"/>
  <c r="K561" i="1"/>
  <c r="K192" i="2" s="1"/>
  <c r="K566" i="1"/>
  <c r="K197" i="2" s="1"/>
  <c r="K207" i="2"/>
  <c r="K209" i="2"/>
  <c r="K584" i="1"/>
  <c r="K587" i="1"/>
  <c r="K218" i="2" s="1"/>
  <c r="K667" i="1"/>
  <c r="J10" i="1"/>
  <c r="J8" i="2" s="1"/>
  <c r="J19" i="1"/>
  <c r="J18" i="1" s="1"/>
  <c r="J9" i="2" s="1"/>
  <c r="J29" i="1"/>
  <c r="J11" i="2" s="1"/>
  <c r="J38" i="1"/>
  <c r="J12" i="2" s="1"/>
  <c r="J43" i="1"/>
  <c r="J13" i="2" s="1"/>
  <c r="J45" i="1"/>
  <c r="J14" i="2" s="1"/>
  <c r="J68" i="1"/>
  <c r="J15" i="2" s="1"/>
  <c r="J71" i="1"/>
  <c r="J70" i="1" s="1"/>
  <c r="J16" i="2" s="1"/>
  <c r="J79" i="1"/>
  <c r="J17" i="2" s="1"/>
  <c r="J44" i="2"/>
  <c r="J113" i="1"/>
  <c r="J45" i="2" s="1"/>
  <c r="J122" i="1"/>
  <c r="J47" i="2" s="1"/>
  <c r="J48" i="2"/>
  <c r="J132" i="1"/>
  <c r="J49" i="2" s="1"/>
  <c r="J137" i="1"/>
  <c r="J140" i="1"/>
  <c r="J57" i="2" s="1"/>
  <c r="J143" i="1"/>
  <c r="J58" i="2" s="1"/>
  <c r="J151" i="1"/>
  <c r="J59" i="2" s="1"/>
  <c r="J166" i="1"/>
  <c r="J60" i="2" s="1"/>
  <c r="J173" i="1"/>
  <c r="J61" i="2" s="1"/>
  <c r="J62" i="2"/>
  <c r="J214" i="1"/>
  <c r="J63" i="2" s="1"/>
  <c r="J223" i="1"/>
  <c r="J64" i="2" s="1"/>
  <c r="J225" i="1"/>
  <c r="J65" i="2" s="1"/>
  <c r="J230" i="1"/>
  <c r="J70" i="2" s="1"/>
  <c r="J232" i="1"/>
  <c r="J72" i="2" s="1"/>
  <c r="J235" i="1"/>
  <c r="J75" i="2" s="1"/>
  <c r="J242" i="1"/>
  <c r="J266" i="1"/>
  <c r="J83" i="2" s="1"/>
  <c r="J269" i="1"/>
  <c r="J155" i="2"/>
  <c r="J90" i="2"/>
  <c r="J94" i="2"/>
  <c r="J296" i="1"/>
  <c r="J100" i="2" s="1"/>
  <c r="J315" i="1"/>
  <c r="J325" i="1"/>
  <c r="J336" i="1"/>
  <c r="J377" i="1"/>
  <c r="J423" i="1"/>
  <c r="J122" i="2" s="1"/>
  <c r="J440" i="1"/>
  <c r="J451" i="1"/>
  <c r="J486" i="1"/>
  <c r="J131" i="2" s="1"/>
  <c r="J499" i="1"/>
  <c r="J142" i="2"/>
  <c r="J143" i="2"/>
  <c r="J145" i="2"/>
  <c r="J531" i="1"/>
  <c r="J538" i="1"/>
  <c r="J545" i="1"/>
  <c r="J547" i="1"/>
  <c r="J178" i="2" s="1"/>
  <c r="J184" i="2"/>
  <c r="J557" i="1"/>
  <c r="J188" i="2" s="1"/>
  <c r="J561" i="1"/>
  <c r="J192" i="2" s="1"/>
  <c r="J566" i="1"/>
  <c r="J197" i="2" s="1"/>
  <c r="J207" i="2"/>
  <c r="J209" i="2"/>
  <c r="J584" i="1"/>
  <c r="J587" i="1"/>
  <c r="J218" i="2" s="1"/>
  <c r="J667" i="1"/>
  <c r="H8" i="1"/>
  <c r="H7" i="2" s="1"/>
  <c r="H10" i="1"/>
  <c r="H8" i="2" s="1"/>
  <c r="H19" i="1"/>
  <c r="H18" i="1" s="1"/>
  <c r="H9" i="2" s="1"/>
  <c r="H29" i="1"/>
  <c r="H11" i="2" s="1"/>
  <c r="H38" i="1"/>
  <c r="H12" i="2" s="1"/>
  <c r="H43" i="1"/>
  <c r="H13" i="2" s="1"/>
  <c r="H45" i="1"/>
  <c r="H14" i="2" s="1"/>
  <c r="H68" i="1"/>
  <c r="H15" i="2" s="1"/>
  <c r="H71" i="1"/>
  <c r="H70" i="1" s="1"/>
  <c r="H16" i="2" s="1"/>
  <c r="H79" i="1"/>
  <c r="H17" i="2" s="1"/>
  <c r="H113" i="1"/>
  <c r="H45" i="2" s="1"/>
  <c r="H122" i="1"/>
  <c r="H47" i="2" s="1"/>
  <c r="H48" i="2"/>
  <c r="H132" i="1"/>
  <c r="H49" i="2" s="1"/>
  <c r="H137" i="1"/>
  <c r="H140" i="1"/>
  <c r="H57" i="2" s="1"/>
  <c r="H143" i="1"/>
  <c r="H58" i="2" s="1"/>
  <c r="H151" i="1"/>
  <c r="H59" i="2" s="1"/>
  <c r="H166" i="1"/>
  <c r="H60" i="2" s="1"/>
  <c r="H173" i="1"/>
  <c r="H61" i="2" s="1"/>
  <c r="H214" i="1"/>
  <c r="H63" i="2" s="1"/>
  <c r="H223" i="1"/>
  <c r="H64" i="2" s="1"/>
  <c r="H225" i="1"/>
  <c r="H65" i="2" s="1"/>
  <c r="H230" i="1"/>
  <c r="H70" i="2" s="1"/>
  <c r="H232" i="1"/>
  <c r="H72" i="2" s="1"/>
  <c r="H235" i="1"/>
  <c r="H75" i="2" s="1"/>
  <c r="H242" i="1"/>
  <c r="H82" i="2" s="1"/>
  <c r="H266" i="1"/>
  <c r="H83" i="2" s="1"/>
  <c r="H269" i="1"/>
  <c r="H86" i="2" s="1"/>
  <c r="H278" i="1"/>
  <c r="H94" i="2" s="1"/>
  <c r="H296" i="1"/>
  <c r="H100" i="2" s="1"/>
  <c r="H315" i="1"/>
  <c r="H325" i="1"/>
  <c r="H336" i="1"/>
  <c r="H111" i="2" s="1"/>
  <c r="H377" i="1"/>
  <c r="H423" i="1"/>
  <c r="H122" i="2" s="1"/>
  <c r="H440" i="1"/>
  <c r="H126" i="2" s="1"/>
  <c r="H451" i="1"/>
  <c r="H130" i="2" s="1"/>
  <c r="H486" i="1"/>
  <c r="H131" i="2" s="1"/>
  <c r="H499" i="1"/>
  <c r="H135" i="2" s="1"/>
  <c r="H142" i="2"/>
  <c r="H531" i="1"/>
  <c r="H164" i="2" s="1"/>
  <c r="H538" i="1"/>
  <c r="H545" i="1"/>
  <c r="H547" i="1"/>
  <c r="H178" i="2" s="1"/>
  <c r="H557" i="1"/>
  <c r="H188" i="2" s="1"/>
  <c r="H561" i="1"/>
  <c r="H192" i="2" s="1"/>
  <c r="H566" i="1"/>
  <c r="H197" i="2" s="1"/>
  <c r="H576" i="1"/>
  <c r="H207" i="2" s="1"/>
  <c r="H584" i="1"/>
  <c r="H587" i="1"/>
  <c r="H218" i="2" s="1"/>
  <c r="H667" i="1"/>
  <c r="H295" i="2" l="1"/>
  <c r="H293" i="2"/>
  <c r="J683" i="1"/>
  <c r="J307" i="2" s="1"/>
  <c r="J293" i="2"/>
  <c r="K683" i="1"/>
  <c r="K293" i="2"/>
  <c r="J682" i="1"/>
  <c r="J306" i="2" s="1"/>
  <c r="K682" i="1"/>
  <c r="K306" i="2" s="1"/>
  <c r="L303" i="2"/>
  <c r="I689" i="1"/>
  <c r="I298" i="2"/>
  <c r="I676" i="1"/>
  <c r="I681" i="1" s="1"/>
  <c r="G226" i="2"/>
  <c r="G680" i="1"/>
  <c r="L226" i="2"/>
  <c r="J171" i="2"/>
  <c r="J537" i="1"/>
  <c r="H171" i="2"/>
  <c r="H537" i="1"/>
  <c r="H170" i="2" s="1"/>
  <c r="K171" i="2"/>
  <c r="K537" i="1"/>
  <c r="H113" i="2"/>
  <c r="H112" i="2"/>
  <c r="H107" i="2"/>
  <c r="H106" i="2"/>
  <c r="L298" i="2"/>
  <c r="L676" i="1"/>
  <c r="L681" i="1" s="1"/>
  <c r="L689" i="1"/>
  <c r="L313" i="2" s="1"/>
  <c r="L299" i="2"/>
  <c r="L690" i="1"/>
  <c r="L314" i="2" s="1"/>
  <c r="H105" i="2"/>
  <c r="H104" i="2"/>
  <c r="H682" i="1"/>
  <c r="H306" i="2" s="1"/>
  <c r="H498" i="1"/>
  <c r="H134" i="2" s="1"/>
  <c r="J498" i="1"/>
  <c r="K498" i="1"/>
  <c r="J6" i="2"/>
  <c r="K86" i="2"/>
  <c r="K268" i="1"/>
  <c r="H268" i="1"/>
  <c r="H85" i="2" s="1"/>
  <c r="J86" i="2"/>
  <c r="J268" i="1"/>
  <c r="J135" i="2"/>
  <c r="K135" i="2"/>
  <c r="K307" i="2"/>
  <c r="H448" i="1"/>
  <c r="H127" i="2" s="1"/>
  <c r="H239" i="1"/>
  <c r="H79" i="2" s="1"/>
  <c r="J448" i="1"/>
  <c r="J127" i="2" s="1"/>
  <c r="J130" i="2"/>
  <c r="J112" i="2"/>
  <c r="J113" i="2"/>
  <c r="J106" i="2"/>
  <c r="J107" i="2"/>
  <c r="J239" i="1"/>
  <c r="J79" i="2" s="1"/>
  <c r="J82" i="2"/>
  <c r="K659" i="1"/>
  <c r="K295" i="2"/>
  <c r="K530" i="1"/>
  <c r="K164" i="2"/>
  <c r="K437" i="1"/>
  <c r="K123" i="2" s="1"/>
  <c r="K126" i="2"/>
  <c r="K383" i="1"/>
  <c r="K114" i="2" s="1"/>
  <c r="K117" i="2"/>
  <c r="K333" i="1"/>
  <c r="K108" i="2" s="1"/>
  <c r="K111" i="2"/>
  <c r="K104" i="2"/>
  <c r="K105" i="2"/>
  <c r="K98" i="2"/>
  <c r="K99" i="2"/>
  <c r="H659" i="1"/>
  <c r="H530" i="1"/>
  <c r="H163" i="2" s="1"/>
  <c r="H437" i="1"/>
  <c r="H123" i="2" s="1"/>
  <c r="H383" i="1"/>
  <c r="H114" i="2" s="1"/>
  <c r="H333" i="1"/>
  <c r="H108" i="2" s="1"/>
  <c r="J659" i="1"/>
  <c r="J597" i="1" s="1"/>
  <c r="J295" i="2"/>
  <c r="J530" i="1"/>
  <c r="J164" i="2"/>
  <c r="J437" i="1"/>
  <c r="J123" i="2" s="1"/>
  <c r="J126" i="2"/>
  <c r="J383" i="1"/>
  <c r="J114" i="2" s="1"/>
  <c r="J117" i="2"/>
  <c r="J333" i="1"/>
  <c r="J108" i="2" s="1"/>
  <c r="J111" i="2"/>
  <c r="J104" i="2"/>
  <c r="J105" i="2"/>
  <c r="J98" i="2"/>
  <c r="J99" i="2"/>
  <c r="K448" i="1"/>
  <c r="K127" i="2" s="1"/>
  <c r="K130" i="2"/>
  <c r="K112" i="2"/>
  <c r="K113" i="2"/>
  <c r="K106" i="2"/>
  <c r="K107" i="2"/>
  <c r="K239" i="1"/>
  <c r="K79" i="2" s="1"/>
  <c r="K82" i="2"/>
  <c r="K54" i="2"/>
  <c r="H54" i="2"/>
  <c r="J54" i="2"/>
  <c r="H683" i="1"/>
  <c r="H307" i="2" s="1"/>
  <c r="H105" i="1"/>
  <c r="H43" i="2" s="1"/>
  <c r="J105" i="1"/>
  <c r="J6" i="1"/>
  <c r="K121" i="1"/>
  <c r="H136" i="1"/>
  <c r="H53" i="2" s="1"/>
  <c r="H121" i="1"/>
  <c r="H46" i="2" s="1"/>
  <c r="J121" i="1"/>
  <c r="K105" i="1"/>
  <c r="K136" i="1"/>
  <c r="K53" i="2" s="1"/>
  <c r="J28" i="1"/>
  <c r="J10" i="2" s="1"/>
  <c r="H28" i="1"/>
  <c r="H10" i="2" s="1"/>
  <c r="H6" i="1"/>
  <c r="H6" i="2" s="1"/>
  <c r="J136" i="1"/>
  <c r="J53" i="2" s="1"/>
  <c r="K28" i="1"/>
  <c r="K10" i="2" s="1"/>
  <c r="K6" i="1"/>
  <c r="K6" i="2" s="1"/>
  <c r="I691" i="1" l="1"/>
  <c r="I315" i="2" s="1"/>
  <c r="I313" i="2"/>
  <c r="K134" i="2"/>
  <c r="J134" i="2"/>
  <c r="I300" i="2"/>
  <c r="I305" i="2"/>
  <c r="H597" i="1"/>
  <c r="L691" i="1"/>
  <c r="L315" i="2" s="1"/>
  <c r="L300" i="2"/>
  <c r="L305" i="2"/>
  <c r="K597" i="1"/>
  <c r="K85" i="2"/>
  <c r="J85" i="2"/>
  <c r="H421" i="1"/>
  <c r="H121" i="2" s="1"/>
  <c r="J677" i="1"/>
  <c r="J301" i="2" s="1"/>
  <c r="J46" i="2"/>
  <c r="J685" i="1"/>
  <c r="J309" i="2" s="1"/>
  <c r="J163" i="2"/>
  <c r="H685" i="1"/>
  <c r="H309" i="2" s="1"/>
  <c r="K685" i="1"/>
  <c r="K309" i="2" s="1"/>
  <c r="K163" i="2"/>
  <c r="K678" i="1"/>
  <c r="K302" i="2" s="1"/>
  <c r="K170" i="2"/>
  <c r="H678" i="1"/>
  <c r="H302" i="2" s="1"/>
  <c r="H684" i="1"/>
  <c r="H308" i="2" s="1"/>
  <c r="J678" i="1"/>
  <c r="J302" i="2" s="1"/>
  <c r="J170" i="2"/>
  <c r="K684" i="1"/>
  <c r="K43" i="2"/>
  <c r="H677" i="1"/>
  <c r="H301" i="2" s="1"/>
  <c r="K677" i="1"/>
  <c r="K301" i="2" s="1"/>
  <c r="K46" i="2"/>
  <c r="J684" i="1"/>
  <c r="J43" i="2"/>
  <c r="J421" i="1"/>
  <c r="J121" i="2" s="1"/>
  <c r="K421" i="1"/>
  <c r="K121" i="2" s="1"/>
  <c r="K5" i="1"/>
  <c r="J5" i="1"/>
  <c r="H5" i="1"/>
  <c r="H5" i="2" s="1"/>
  <c r="J135" i="1" l="1"/>
  <c r="J675" i="1" s="1"/>
  <c r="J299" i="2" s="1"/>
  <c r="K135" i="1"/>
  <c r="K675" i="1" s="1"/>
  <c r="K595" i="1"/>
  <c r="K680" i="1" s="1"/>
  <c r="H595" i="1"/>
  <c r="H226" i="2" s="1"/>
  <c r="J595" i="1"/>
  <c r="J226" i="2" s="1"/>
  <c r="H135" i="1"/>
  <c r="H52" i="2" s="1"/>
  <c r="K679" i="1"/>
  <c r="K303" i="2" s="1"/>
  <c r="H679" i="1"/>
  <c r="H303" i="2" s="1"/>
  <c r="H674" i="1"/>
  <c r="H298" i="2" s="1"/>
  <c r="J674" i="1"/>
  <c r="J298" i="2" s="1"/>
  <c r="J5" i="2"/>
  <c r="J686" i="1"/>
  <c r="J310" i="2" s="1"/>
  <c r="J308" i="2"/>
  <c r="K686" i="1"/>
  <c r="K310" i="2" s="1"/>
  <c r="K308" i="2"/>
  <c r="H686" i="1"/>
  <c r="H310" i="2" s="1"/>
  <c r="K674" i="1"/>
  <c r="K5" i="2"/>
  <c r="J679" i="1"/>
  <c r="J303" i="2" s="1"/>
  <c r="F90" i="2"/>
  <c r="K226" i="2" l="1"/>
  <c r="H680" i="1"/>
  <c r="H304" i="2" s="1"/>
  <c r="H675" i="1"/>
  <c r="H299" i="2" s="1"/>
  <c r="J680" i="1"/>
  <c r="F63" i="2"/>
  <c r="J52" i="2"/>
  <c r="K52" i="2"/>
  <c r="J676" i="1"/>
  <c r="K689" i="1"/>
  <c r="K313" i="2" s="1"/>
  <c r="K298" i="2"/>
  <c r="K299" i="2"/>
  <c r="K676" i="1"/>
  <c r="K681" i="1" s="1"/>
  <c r="G667" i="1"/>
  <c r="G587" i="1"/>
  <c r="G218" i="2" s="1"/>
  <c r="G584" i="1"/>
  <c r="G578" i="1"/>
  <c r="G209" i="2" s="1"/>
  <c r="G576" i="1"/>
  <c r="G207" i="2" s="1"/>
  <c r="G566" i="1"/>
  <c r="G197" i="2" s="1"/>
  <c r="G561" i="1"/>
  <c r="G192" i="2" s="1"/>
  <c r="G557" i="1"/>
  <c r="G188" i="2" s="1"/>
  <c r="G553" i="1"/>
  <c r="G184" i="2" s="1"/>
  <c r="G547" i="1"/>
  <c r="G178" i="2" s="1"/>
  <c r="G545" i="1"/>
  <c r="G538" i="1"/>
  <c r="G531" i="1"/>
  <c r="G164" i="2" s="1"/>
  <c r="G510" i="1"/>
  <c r="G145" i="2" s="1"/>
  <c r="G486" i="1"/>
  <c r="G131" i="2" s="1"/>
  <c r="G451" i="1"/>
  <c r="G130" i="2" s="1"/>
  <c r="G440" i="1"/>
  <c r="G126" i="2" s="1"/>
  <c r="G423" i="1"/>
  <c r="G122" i="2" s="1"/>
  <c r="G377" i="1"/>
  <c r="G336" i="1"/>
  <c r="G111" i="2" s="1"/>
  <c r="G325" i="1"/>
  <c r="G315" i="1"/>
  <c r="G296" i="1"/>
  <c r="G100" i="2" s="1"/>
  <c r="G278" i="1"/>
  <c r="G94" i="2" s="1"/>
  <c r="G269" i="1"/>
  <c r="G86" i="2" s="1"/>
  <c r="G266" i="1"/>
  <c r="G83" i="2" s="1"/>
  <c r="G242" i="1"/>
  <c r="G82" i="2" s="1"/>
  <c r="G235" i="1"/>
  <c r="G75" i="2" s="1"/>
  <c r="G232" i="1"/>
  <c r="G72" i="2" s="1"/>
  <c r="G230" i="1"/>
  <c r="G70" i="2" s="1"/>
  <c r="G225" i="1"/>
  <c r="G65" i="2" s="1"/>
  <c r="G223" i="1"/>
  <c r="G64" i="2" s="1"/>
  <c r="G214" i="1"/>
  <c r="G63" i="2" s="1"/>
  <c r="G173" i="1"/>
  <c r="G61" i="2" s="1"/>
  <c r="G166" i="1"/>
  <c r="G60" i="2" s="1"/>
  <c r="G151" i="1"/>
  <c r="G59" i="2" s="1"/>
  <c r="G143" i="1"/>
  <c r="G58" i="2" s="1"/>
  <c r="G140" i="1"/>
  <c r="G57" i="2" s="1"/>
  <c r="G137" i="1"/>
  <c r="G132" i="1"/>
  <c r="G49" i="2" s="1"/>
  <c r="G122" i="1"/>
  <c r="G47" i="2" s="1"/>
  <c r="G113" i="1"/>
  <c r="G45" i="2" s="1"/>
  <c r="G79" i="1"/>
  <c r="G17" i="2" s="1"/>
  <c r="G71" i="1"/>
  <c r="G70" i="1" s="1"/>
  <c r="G16" i="2" s="1"/>
  <c r="G68" i="1"/>
  <c r="G15" i="2" s="1"/>
  <c r="G45" i="1"/>
  <c r="G14" i="2" s="1"/>
  <c r="G43" i="1"/>
  <c r="G13" i="2" s="1"/>
  <c r="G38" i="1"/>
  <c r="G12" i="2" s="1"/>
  <c r="G29" i="1"/>
  <c r="G11" i="2" s="1"/>
  <c r="G19" i="1"/>
  <c r="G18" i="1" s="1"/>
  <c r="G9" i="2" s="1"/>
  <c r="G10" i="1"/>
  <c r="G8" i="2" s="1"/>
  <c r="G8" i="1"/>
  <c r="G7" i="2" s="1"/>
  <c r="F28" i="2"/>
  <c r="F18" i="2"/>
  <c r="F19" i="2"/>
  <c r="F20" i="2"/>
  <c r="F33" i="2"/>
  <c r="F23" i="2"/>
  <c r="F25" i="2"/>
  <c r="F22" i="2"/>
  <c r="F21" i="2"/>
  <c r="F37" i="2"/>
  <c r="F38" i="2"/>
  <c r="F35" i="2"/>
  <c r="F26" i="2"/>
  <c r="F36" i="2"/>
  <c r="F55" i="2"/>
  <c r="F56" i="2"/>
  <c r="F66" i="2"/>
  <c r="F67" i="2"/>
  <c r="F68" i="2"/>
  <c r="F69" i="2"/>
  <c r="F71" i="2"/>
  <c r="F73" i="2"/>
  <c r="F74" i="2"/>
  <c r="F76" i="2"/>
  <c r="F77" i="2"/>
  <c r="F78" i="2"/>
  <c r="F80" i="2"/>
  <c r="F81" i="2"/>
  <c r="F84" i="2"/>
  <c r="F87" i="2"/>
  <c r="F88" i="2"/>
  <c r="F89" i="2"/>
  <c r="F156" i="2"/>
  <c r="F157" i="2"/>
  <c r="F95" i="2"/>
  <c r="F96" i="2"/>
  <c r="F97" i="2"/>
  <c r="F101" i="2"/>
  <c r="F102" i="2"/>
  <c r="F109" i="2"/>
  <c r="F110" i="2"/>
  <c r="F115" i="2"/>
  <c r="F116" i="2"/>
  <c r="F124" i="2"/>
  <c r="F125" i="2"/>
  <c r="F128" i="2"/>
  <c r="F129" i="2"/>
  <c r="F132" i="2"/>
  <c r="F133" i="2"/>
  <c r="F136" i="2"/>
  <c r="F118" i="2"/>
  <c r="F146" i="2"/>
  <c r="F147" i="2"/>
  <c r="F148" i="2"/>
  <c r="F149" i="2"/>
  <c r="F159" i="2"/>
  <c r="F161" i="2"/>
  <c r="F162" i="2"/>
  <c r="F165" i="2"/>
  <c r="F166" i="2"/>
  <c r="F167" i="2"/>
  <c r="G295" i="2" l="1"/>
  <c r="G293" i="2"/>
  <c r="J681" i="1"/>
  <c r="F226" i="2"/>
  <c r="G171" i="2"/>
  <c r="G537" i="1"/>
  <c r="G170" i="2" s="1"/>
  <c r="H676" i="1"/>
  <c r="H300" i="2" s="1"/>
  <c r="G107" i="2"/>
  <c r="G106" i="2"/>
  <c r="G113" i="2"/>
  <c r="G112" i="2"/>
  <c r="G105" i="2"/>
  <c r="G104" i="2"/>
  <c r="G268" i="1"/>
  <c r="G85" i="2" s="1"/>
  <c r="G304" i="2"/>
  <c r="K305" i="2"/>
  <c r="J300" i="2"/>
  <c r="K300" i="2"/>
  <c r="G682" i="1"/>
  <c r="G306" i="2" s="1"/>
  <c r="G239" i="1"/>
  <c r="G79" i="2" s="1"/>
  <c r="G437" i="1"/>
  <c r="G123" i="2" s="1"/>
  <c r="G448" i="1"/>
  <c r="G127" i="2" s="1"/>
  <c r="G683" i="1"/>
  <c r="G307" i="2" s="1"/>
  <c r="G383" i="1"/>
  <c r="G114" i="2" s="1"/>
  <c r="G136" i="1"/>
  <c r="G53" i="2" s="1"/>
  <c r="G530" i="1"/>
  <c r="G163" i="2" s="1"/>
  <c r="G333" i="1"/>
  <c r="G108" i="2" s="1"/>
  <c r="G6" i="1"/>
  <c r="G6" i="2" s="1"/>
  <c r="G121" i="1"/>
  <c r="G46" i="2" s="1"/>
  <c r="G105" i="1"/>
  <c r="G43" i="2" s="1"/>
  <c r="G28" i="1"/>
  <c r="G10" i="2" s="1"/>
  <c r="F54" i="2"/>
  <c r="K304" i="2" l="1"/>
  <c r="K690" i="1"/>
  <c r="G421" i="1"/>
  <c r="G121" i="2" s="1"/>
  <c r="G684" i="1"/>
  <c r="G308" i="2" s="1"/>
  <c r="G685" i="1"/>
  <c r="G309" i="2" s="1"/>
  <c r="G678" i="1"/>
  <c r="G302" i="2" s="1"/>
  <c r="G5" i="1"/>
  <c r="G5" i="2" s="1"/>
  <c r="G677" i="1"/>
  <c r="G301" i="2" s="1"/>
  <c r="K691" i="1" l="1"/>
  <c r="K315" i="2" s="1"/>
  <c r="K314" i="2"/>
  <c r="G135" i="1"/>
  <c r="G52" i="2" s="1"/>
  <c r="G686" i="1"/>
  <c r="G310" i="2" s="1"/>
  <c r="G679" i="1"/>
  <c r="G303" i="2" s="1"/>
  <c r="G674" i="1"/>
  <c r="G298" i="2" s="1"/>
  <c r="G675" i="1" l="1"/>
  <c r="G299" i="2" s="1"/>
  <c r="G689" i="1"/>
  <c r="G313" i="2" s="1"/>
  <c r="G676" i="1" l="1"/>
  <c r="G300" i="2" s="1"/>
  <c r="F197" i="2"/>
  <c r="F188" i="2"/>
  <c r="G690" i="1" l="1"/>
  <c r="G681" i="1"/>
  <c r="G305" i="2" s="1"/>
  <c r="F105" i="2"/>
  <c r="F104" i="2"/>
  <c r="F135" i="2"/>
  <c r="F178" i="2"/>
  <c r="G691" i="1" l="1"/>
  <c r="G315" i="2" s="1"/>
  <c r="G314" i="2"/>
  <c r="H689" i="1"/>
  <c r="H313" i="2" s="1"/>
  <c r="F100" i="2" l="1"/>
  <c r="F49" i="2"/>
  <c r="F184" i="2"/>
  <c r="H681" i="1" l="1"/>
  <c r="H305" i="2" s="1"/>
  <c r="F106" i="2"/>
  <c r="F107" i="2"/>
  <c r="F295" i="2"/>
  <c r="H690" i="1"/>
  <c r="F155" i="2"/>
  <c r="F12" i="2"/>
  <c r="H691" i="1" l="1"/>
  <c r="H315" i="2" s="1"/>
  <c r="H314" i="2"/>
  <c r="J689" i="1"/>
  <c r="J313" i="2" s="1"/>
  <c r="J304" i="2" l="1"/>
  <c r="J305" i="2"/>
  <c r="J690" i="1"/>
  <c r="J691" i="1" l="1"/>
  <c r="J315" i="2" s="1"/>
  <c r="J314" i="2"/>
  <c r="F131" i="2"/>
  <c r="F111" i="2" l="1"/>
  <c r="F13" i="2" l="1"/>
  <c r="F8" i="2" l="1"/>
  <c r="F7" i="2"/>
  <c r="F307" i="2"/>
  <c r="F280" i="2"/>
  <c r="F207" i="2"/>
  <c r="F209" i="2"/>
  <c r="F192" i="2"/>
  <c r="F154" i="2"/>
  <c r="F145" i="2"/>
  <c r="F143" i="2"/>
  <c r="F122" i="2"/>
  <c r="F108" i="2"/>
  <c r="F86" i="2"/>
  <c r="F94" i="2"/>
  <c r="F83" i="2"/>
  <c r="F75" i="2"/>
  <c r="F72" i="2"/>
  <c r="F70" i="2"/>
  <c r="F65" i="2"/>
  <c r="F62" i="2"/>
  <c r="F61" i="2"/>
  <c r="F60" i="2"/>
  <c r="F59" i="2"/>
  <c r="F58" i="2"/>
  <c r="F57" i="2"/>
  <c r="F48" i="2"/>
  <c r="F44" i="2"/>
  <c r="F45" i="2"/>
  <c r="F47" i="2"/>
  <c r="F17" i="2"/>
  <c r="F16" i="2"/>
  <c r="F15" i="2"/>
  <c r="F14" i="2"/>
  <c r="F11" i="2"/>
  <c r="F9" i="2"/>
  <c r="D23" i="6"/>
  <c r="E23" i="6"/>
  <c r="C23" i="6"/>
  <c r="F16" i="6"/>
  <c r="F18" i="6"/>
  <c r="F20" i="6"/>
  <c r="F14" i="6"/>
  <c r="F79" i="2" l="1"/>
  <c r="F82" i="2"/>
  <c r="F114" i="2"/>
  <c r="F117" i="2"/>
  <c r="F123" i="2"/>
  <c r="F126" i="2"/>
  <c r="F164" i="2"/>
  <c r="F99" i="2"/>
  <c r="F98" i="2"/>
  <c r="F113" i="2"/>
  <c r="F112" i="2"/>
  <c r="F127" i="2"/>
  <c r="F130" i="2"/>
  <c r="F23" i="6"/>
  <c r="F85" i="2"/>
  <c r="F6" i="2"/>
  <c r="F306" i="2"/>
  <c r="F121" i="2"/>
  <c r="F134" i="2"/>
  <c r="F53" i="2"/>
  <c r="F10" i="2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J565" i="5" s="1"/>
  <c r="J616" i="5" s="1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M567" i="5" s="1"/>
  <c r="L572" i="5"/>
  <c r="L567" i="5" s="1"/>
  <c r="K572" i="5"/>
  <c r="J572" i="5"/>
  <c r="I572" i="5"/>
  <c r="I567" i="5" s="1"/>
  <c r="H572" i="5"/>
  <c r="H567" i="5" s="1"/>
  <c r="G572" i="5"/>
  <c r="F572" i="5"/>
  <c r="E572" i="5"/>
  <c r="E567" i="5" s="1"/>
  <c r="M568" i="5"/>
  <c r="M566" i="5" s="1"/>
  <c r="L568" i="5"/>
  <c r="K568" i="5"/>
  <c r="J568" i="5"/>
  <c r="J566" i="5" s="1"/>
  <c r="I568" i="5"/>
  <c r="I566" i="5" s="1"/>
  <c r="H568" i="5"/>
  <c r="G568" i="5"/>
  <c r="F568" i="5"/>
  <c r="F566" i="5" s="1"/>
  <c r="E568" i="5"/>
  <c r="E566" i="5" s="1"/>
  <c r="K567" i="5"/>
  <c r="J567" i="5"/>
  <c r="G567" i="5"/>
  <c r="F567" i="5"/>
  <c r="L566" i="5"/>
  <c r="K566" i="5"/>
  <c r="H566" i="5"/>
  <c r="G566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F496" i="5"/>
  <c r="F495" i="5" s="1"/>
  <c r="F614" i="5" s="1"/>
  <c r="E496" i="5"/>
  <c r="E495" i="5" s="1"/>
  <c r="E614" i="5" s="1"/>
  <c r="G495" i="5"/>
  <c r="G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L404" i="5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L359" i="5"/>
  <c r="L356" i="5" s="1"/>
  <c r="K359" i="5"/>
  <c r="J359" i="5"/>
  <c r="M356" i="5"/>
  <c r="K356" i="5"/>
  <c r="J356" i="5"/>
  <c r="I356" i="5"/>
  <c r="E356" i="5"/>
  <c r="M350" i="5"/>
  <c r="L350" i="5"/>
  <c r="K350" i="5"/>
  <c r="J350" i="5"/>
  <c r="I350" i="5"/>
  <c r="H350" i="5"/>
  <c r="G350" i="5"/>
  <c r="F350" i="5"/>
  <c r="E350" i="5"/>
  <c r="M313" i="5"/>
  <c r="L313" i="5"/>
  <c r="L310" i="5" s="1"/>
  <c r="K313" i="5"/>
  <c r="K310" i="5" s="1"/>
  <c r="J313" i="5"/>
  <c r="I313" i="5"/>
  <c r="E313" i="5"/>
  <c r="E310" i="5" s="1"/>
  <c r="M310" i="5"/>
  <c r="J310" i="5"/>
  <c r="I310" i="5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L235" i="5"/>
  <c r="K235" i="5"/>
  <c r="K232" i="5" s="1"/>
  <c r="J235" i="5"/>
  <c r="J232" i="5" s="1"/>
  <c r="I235" i="5"/>
  <c r="E235" i="5"/>
  <c r="E232" i="5" s="1"/>
  <c r="M232" i="5"/>
  <c r="L232" i="5"/>
  <c r="I232" i="5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G502" i="5" l="1"/>
  <c r="G611" i="5" s="1"/>
  <c r="F565" i="5"/>
  <c r="F616" i="5" s="1"/>
  <c r="F308" i="2"/>
  <c r="F43" i="2"/>
  <c r="F302" i="2"/>
  <c r="F170" i="2"/>
  <c r="F309" i="2"/>
  <c r="F163" i="2"/>
  <c r="F301" i="2"/>
  <c r="F46" i="2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F303" i="2"/>
  <c r="F310" i="2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J111" i="5"/>
  <c r="J613" i="5" s="1"/>
  <c r="E111" i="5"/>
  <c r="E613" i="5" s="1"/>
  <c r="I111" i="5"/>
  <c r="I613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M6" i="5"/>
  <c r="M5" i="5" s="1"/>
  <c r="M607" i="5" s="1"/>
  <c r="E121" i="5"/>
  <c r="E610" i="5" s="1"/>
  <c r="G121" i="5"/>
  <c r="G610" i="5" s="1"/>
  <c r="G612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E137" i="5" s="1"/>
  <c r="E608" i="5" s="1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I612" i="5" s="1"/>
  <c r="K502" i="5"/>
  <c r="K611" i="5" s="1"/>
  <c r="F6" i="5"/>
  <c r="H5" i="5"/>
  <c r="H607" i="5" s="1"/>
  <c r="J6" i="5"/>
  <c r="L5" i="5"/>
  <c r="L607" i="5" s="1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K137" i="5" s="1"/>
  <c r="K608" i="5" s="1"/>
  <c r="E565" i="5"/>
  <c r="E616" i="5" s="1"/>
  <c r="G565" i="5"/>
  <c r="G616" i="5" s="1"/>
  <c r="I565" i="5"/>
  <c r="I616" i="5" s="1"/>
  <c r="K565" i="5"/>
  <c r="K616" i="5" s="1"/>
  <c r="M565" i="5"/>
  <c r="M616" i="5" s="1"/>
  <c r="K5" i="5"/>
  <c r="K607" i="5" s="1"/>
  <c r="E615" i="5"/>
  <c r="I615" i="5"/>
  <c r="F615" i="5"/>
  <c r="H615" i="5"/>
  <c r="J615" i="5"/>
  <c r="H612" i="5"/>
  <c r="L612" i="5"/>
  <c r="F5" i="5" l="1"/>
  <c r="F607" i="5" s="1"/>
  <c r="J612" i="5"/>
  <c r="M612" i="5"/>
  <c r="F137" i="5"/>
  <c r="F608" i="5" s="1"/>
  <c r="F609" i="5" s="1"/>
  <c r="F298" i="2"/>
  <c r="F5" i="2"/>
  <c r="F299" i="2"/>
  <c r="F52" i="2"/>
  <c r="I5" i="5"/>
  <c r="I607" i="5" s="1"/>
  <c r="L137" i="5"/>
  <c r="L608" i="5" s="1"/>
  <c r="L609" i="5" s="1"/>
  <c r="L619" i="5" s="1"/>
  <c r="I137" i="5"/>
  <c r="I608" i="5" s="1"/>
  <c r="H137" i="5"/>
  <c r="H608" i="5" s="1"/>
  <c r="H609" i="5" s="1"/>
  <c r="H619" i="5" s="1"/>
  <c r="K612" i="5"/>
  <c r="G5" i="5"/>
  <c r="G607" i="5" s="1"/>
  <c r="J137" i="5"/>
  <c r="J608" i="5" s="1"/>
  <c r="G137" i="5"/>
  <c r="G608" i="5" s="1"/>
  <c r="M137" i="5"/>
  <c r="M608" i="5" s="1"/>
  <c r="M609" i="5" s="1"/>
  <c r="M619" i="5" s="1"/>
  <c r="E5" i="5"/>
  <c r="E607" i="5" s="1"/>
  <c r="J5" i="5"/>
  <c r="J607" i="5" s="1"/>
  <c r="F612" i="5"/>
  <c r="E612" i="5"/>
  <c r="F300" i="2"/>
  <c r="K609" i="5"/>
  <c r="K619" i="5" s="1"/>
  <c r="E609" i="5"/>
  <c r="I609" i="5"/>
  <c r="I619" i="5" s="1"/>
  <c r="J609" i="5" l="1"/>
  <c r="J619" i="5" s="1"/>
  <c r="E619" i="5"/>
  <c r="G609" i="5"/>
  <c r="G619" i="5" s="1"/>
  <c r="F619" i="5"/>
  <c r="F304" i="2"/>
  <c r="F305" i="2" l="1"/>
</calcChain>
</file>

<file path=xl/sharedStrings.xml><?xml version="1.0" encoding="utf-8"?>
<sst xmlns="http://schemas.openxmlformats.org/spreadsheetml/2006/main" count="1884" uniqueCount="993">
  <si>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</si>
  <si>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</si>
  <si>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</si>
  <si>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</si>
  <si>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</si>
  <si>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</si>
  <si>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</si>
  <si>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</si>
  <si>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</si>
  <si>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</si>
  <si>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</si>
  <si>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</si>
  <si>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</si>
  <si>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</si>
  <si>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</si>
  <si>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</si>
  <si>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</si>
  <si>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</si>
  <si>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</si>
  <si>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</si>
  <si>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</si>
  <si>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</si>
  <si>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</si>
  <si>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</si>
  <si>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</si>
  <si>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</si>
  <si>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</si>
  <si>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</si>
  <si>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</si>
  <si>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</si>
  <si>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</si>
  <si>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</si>
  <si>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</si>
  <si>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</si>
  <si>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</si>
  <si>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</si>
  <si>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</si>
  <si>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</si>
  <si>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</si>
  <si>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</si>
  <si>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</si>
  <si>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</si>
  <si>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</si>
  <si>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</si>
  <si>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</si>
  <si>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</si>
  <si>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</si>
  <si>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</si>
  <si>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</si>
  <si>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</si>
  <si>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</si>
  <si>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</si>
  <si>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</si>
  <si>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</si>
  <si>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</si>
  <si>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</si>
  <si>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</si>
  <si>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</si>
  <si>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</si>
  <si>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</si>
  <si>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</si>
  <si>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</si>
  <si>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</si>
  <si>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</si>
  <si>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</si>
  <si>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</si>
  <si>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</si>
  <si>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</si>
  <si>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</si>
  <si>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</si>
  <si>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</si>
  <si>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</si>
  <si>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</si>
  <si>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</si>
  <si>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</si>
  <si>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</si>
  <si>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</si>
  <si>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</si>
  <si>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</si>
  <si>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</si>
  <si>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</si>
  <si>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</si>
  <si>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</si>
  <si>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</si>
  <si>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</si>
  <si>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</si>
  <si>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</si>
  <si>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</si>
  <si>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</si>
  <si>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</si>
  <si>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</si>
  <si>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</si>
  <si>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</si>
  <si>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</si>
  <si>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</si>
  <si>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</si>
  <si>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</si>
  <si>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</si>
  <si>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</si>
  <si>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</si>
  <si>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</si>
  <si>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</si>
  <si>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</si>
  <si>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</si>
  <si>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</si>
  <si>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</si>
  <si>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</si>
  <si>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</si>
  <si>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</si>
  <si>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</si>
  <si>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</si>
  <si>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</si>
  <si>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</si>
  <si>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</si>
  <si>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</si>
  <si>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</si>
  <si>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</si>
  <si>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</si>
  <si>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</si>
  <si>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</si>
  <si>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</si>
  <si>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</si>
  <si>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</si>
  <si>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</si>
  <si>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</si>
  <si>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</si>
  <si>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</si>
  <si>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</si>
  <si>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</si>
  <si>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</si>
  <si>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</si>
  <si>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</si>
  <si>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</si>
  <si>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</si>
  <si>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</si>
  <si>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</si>
  <si>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</si>
  <si>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</si>
  <si>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</si>
  <si>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</si>
  <si>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</si>
  <si>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</si>
  <si>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</si>
  <si>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</si>
  <si>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</si>
  <si>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</si>
  <si>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</si>
  <si>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</si>
  <si>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</si>
  <si>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</si>
  <si>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</si>
  <si>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</si>
  <si>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</si>
  <si>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</si>
  <si>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</si>
  <si>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</si>
  <si>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</si>
  <si>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</si>
  <si>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</si>
  <si>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</si>
  <si>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</si>
  <si>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</si>
  <si>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</si>
  <si>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</si>
  <si>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</si>
  <si>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</si>
  <si>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</si>
  <si>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</si>
  <si>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</si>
  <si>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</si>
  <si>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</si>
  <si>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</si>
  <si>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</si>
  <si>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</si>
  <si>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</si>
  <si>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</si>
  <si>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</si>
  <si>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</si>
  <si>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</si>
  <si>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</si>
  <si>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</si>
  <si>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</si>
  <si>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</si>
  <si>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</si>
  <si>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</si>
  <si>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</si>
  <si>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</si>
  <si>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</si>
  <si>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</si>
  <si>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</si>
  <si>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</si>
  <si>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</si>
  <si>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</si>
  <si>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</si>
  <si>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</si>
  <si>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</si>
  <si>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</si>
  <si>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</si>
  <si>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</si>
  <si>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</si>
  <si>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</si>
  <si>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</si>
  <si>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</si>
  <si>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</si>
  <si>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</si>
  <si>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</si>
  <si>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</si>
  <si>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</si>
  <si>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</si>
  <si>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</si>
  <si>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</si>
  <si>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</si>
  <si>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</si>
  <si>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</si>
  <si>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</si>
  <si>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</si>
  <si>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</si>
  <si>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</si>
  <si>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</si>
  <si>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</si>
  <si>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</si>
  <si>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</si>
  <si>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</si>
  <si>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</si>
  <si>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</si>
  <si>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</si>
  <si>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</si>
  <si>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</si>
  <si>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</si>
  <si>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</si>
  <si>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</si>
  <si>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</si>
  <si>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</si>
  <si>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</si>
  <si>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</si>
  <si>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</si>
  <si>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</si>
  <si>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</si>
  <si>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</si>
  <si>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</si>
  <si>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</si>
  <si>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</si>
  <si>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</si>
  <si>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</si>
  <si>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</si>
  <si>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</si>
  <si>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</si>
  <si>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</si>
  <si>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</si>
  <si>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</si>
  <si>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</si>
  <si>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</si>
  <si>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</si>
  <si>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</si>
  <si>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</si>
  <si>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</si>
  <si>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</si>
  <si>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</si>
  <si>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</si>
  <si>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</si>
  <si>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</si>
  <si>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</si>
  <si>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</si>
  <si>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</si>
  <si>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</si>
  <si>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</si>
  <si>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</si>
  <si>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</si>
  <si>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</si>
  <si>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</si>
  <si>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</si>
  <si>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</si>
  <si>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</si>
  <si>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</si>
  <si>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</si>
  <si>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</si>
  <si>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</si>
  <si>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</si>
  <si>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</si>
  <si>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</si>
  <si>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</si>
  <si>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</si>
  <si>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</si>
  <si>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</si>
  <si>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</si>
  <si>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</si>
  <si>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</si>
  <si>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</si>
  <si>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</si>
  <si>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</si>
  <si>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</si>
  <si>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</si>
  <si>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</si>
  <si>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</si>
  <si>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</si>
  <si>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</si>
  <si>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</si>
  <si>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</si>
  <si>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</si>
  <si>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</si>
  <si>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</si>
  <si>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</si>
  <si>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</si>
  <si>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</si>
  <si>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</si>
  <si>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</si>
  <si>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</si>
  <si>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</si>
  <si>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</si>
  <si>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</si>
  <si>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</si>
  <si>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</si>
  <si>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</si>
  <si>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</si>
  <si>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</si>
  <si>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</si>
  <si>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</si>
  <si>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</si>
  <si>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</si>
  <si>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</si>
  <si>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</si>
  <si>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</si>
  <si>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</si>
  <si>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</si>
  <si>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</si>
  <si>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</si>
  <si>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</si>
  <si>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</si>
  <si>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</si>
  <si>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</si>
  <si>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</si>
  <si>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</si>
  <si>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</si>
  <si>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</si>
  <si>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</si>
  <si>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</si>
  <si>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</si>
  <si>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</si>
  <si>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</si>
  <si>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</si>
  <si>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</si>
  <si>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</si>
  <si>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</si>
  <si>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</si>
  <si>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</si>
  <si>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</si>
  <si>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</si>
  <si>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</si>
  <si>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</si>
  <si>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</si>
  <si>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</si>
  <si>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</si>
  <si>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</si>
  <si>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</si>
  <si>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</si>
  <si>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</si>
  <si>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</si>
  <si>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</si>
  <si>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</si>
  <si>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</si>
  <si>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</si>
  <si>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</si>
  <si>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</si>
  <si>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</si>
  <si>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</si>
  <si>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</si>
  <si>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</si>
  <si>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</si>
  <si>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</si>
  <si>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</si>
  <si>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</si>
  <si>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</si>
  <si>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</si>
  <si>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</si>
  <si>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</si>
  <si>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</si>
  <si>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</si>
  <si>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</si>
  <si>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</si>
  <si>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</si>
  <si>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</si>
  <si>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</si>
  <si>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</si>
  <si>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</si>
  <si>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</si>
  <si>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</si>
  <si>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</si>
  <si>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</si>
  <si>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</si>
  <si>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</si>
  <si>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</si>
  <si>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</si>
  <si>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</si>
  <si>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</si>
  <si>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</si>
  <si>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</si>
  <si>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</si>
  <si>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</si>
  <si>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</si>
  <si>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</si>
  <si>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</si>
  <si>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</si>
  <si>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</si>
  <si>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</si>
  <si>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</si>
  <si>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</si>
  <si>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</si>
  <si>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</si>
  <si>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</si>
  <si>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</si>
  <si>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</si>
  <si>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</si>
  <si>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</si>
  <si>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</si>
  <si>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</si>
  <si>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</si>
  <si>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</si>
  <si>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</si>
  <si>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</si>
  <si>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</si>
  <si>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</si>
  <si>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</si>
  <si>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</si>
  <si>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</si>
  <si>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</si>
  <si>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</si>
  <si>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</si>
  <si>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</si>
  <si>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</si>
  <si>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</si>
  <si>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</si>
  <si>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</si>
  <si>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</si>
  <si>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</si>
  <si>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</si>
  <si>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</si>
  <si>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</si>
  <si>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</si>
  <si>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</si>
  <si>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</si>
  <si>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</si>
  <si>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</si>
  <si>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</si>
  <si>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</si>
  <si>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</si>
  <si>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</si>
  <si>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</si>
  <si>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</si>
  <si>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</si>
  <si>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</si>
  <si>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</si>
  <si>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</si>
  <si>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</si>
  <si>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</si>
  <si>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</si>
  <si>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</si>
  <si>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</si>
  <si>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</si>
  <si>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</si>
  <si>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</si>
  <si>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</si>
  <si>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</si>
  <si>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</si>
  <si>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</si>
  <si>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</si>
  <si>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</si>
  <si>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</si>
  <si>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</si>
  <si>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</si>
  <si>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</si>
  <si>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</si>
  <si>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</si>
  <si>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</si>
  <si>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</si>
  <si>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</si>
  <si>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</si>
  <si>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</si>
  <si>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</si>
  <si>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</si>
  <si>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</si>
  <si>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</si>
  <si>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</si>
  <si>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</si>
  <si>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</si>
  <si>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</si>
  <si>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</si>
  <si>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</si>
  <si>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</si>
  <si>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</si>
  <si>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</si>
  <si>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</si>
  <si>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</si>
  <si>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</si>
  <si>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</si>
  <si>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</si>
  <si>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</si>
  <si>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</si>
  <si>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</si>
  <si>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</si>
  <si>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</si>
  <si>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</si>
  <si>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</si>
  <si>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</si>
  <si>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</si>
  <si>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</si>
  <si>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</si>
  <si>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</si>
  <si>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</si>
  <si>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</si>
  <si>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</si>
  <si>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</si>
  <si>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</si>
  <si>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</si>
  <si>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</si>
  <si>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</si>
  <si>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</si>
  <si>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</si>
  <si>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</si>
  <si>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</si>
  <si>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</si>
  <si>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</si>
  <si>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</si>
  <si>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</si>
  <si>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</si>
  <si>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</si>
  <si>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</si>
  <si>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</si>
  <si>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</si>
  <si>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</si>
  <si>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</si>
  <si>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</si>
  <si>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</si>
  <si>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</si>
  <si>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</si>
  <si>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</si>
  <si>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</si>
  <si>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</si>
  <si>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</si>
  <si>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</si>
  <si>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</si>
  <si>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</si>
  <si>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</si>
  <si>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</si>
  <si>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</si>
  <si>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</si>
  <si>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rekonštrukcia chodníka  - ul. Ibrányiho bl.MNO</t>
  </si>
  <si>
    <t>harmonogram zberu odpadu</t>
  </si>
  <si>
    <t>prenájom strojov a zariadení</t>
  </si>
  <si>
    <t>poštovné, telefon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</si>
  <si>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</si>
  <si>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</si>
  <si>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</si>
  <si>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</si>
  <si>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</si>
  <si>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</si>
  <si>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</si>
  <si>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</si>
  <si>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</si>
  <si>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</si>
  <si>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</si>
  <si>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</si>
  <si>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</si>
  <si>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</si>
  <si>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</si>
  <si>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</si>
  <si>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</si>
  <si>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</si>
  <si>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</si>
  <si>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</si>
  <si>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</si>
  <si>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</si>
  <si>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</si>
  <si>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</si>
  <si>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</si>
  <si>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</si>
  <si>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3120012-4</t>
  </si>
  <si>
    <t>3120012-1</t>
  </si>
  <si>
    <t>3120012-3</t>
  </si>
  <si>
    <t>3120011-4</t>
  </si>
  <si>
    <t>3120011-2</t>
  </si>
  <si>
    <t>331002-1</t>
  </si>
  <si>
    <t>514002-12</t>
  </si>
  <si>
    <t>321 7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</si>
  <si>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</si>
  <si>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</si>
  <si>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</si>
  <si>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</si>
  <si>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</si>
  <si>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</si>
  <si>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</si>
  <si>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</si>
  <si>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</si>
  <si>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</si>
  <si>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</si>
  <si>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</si>
  <si>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</si>
  <si>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</si>
  <si>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</si>
  <si>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</si>
  <si>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</si>
  <si>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</si>
  <si>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</si>
  <si>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</si>
  <si>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7170026-1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</si>
  <si>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</si>
  <si>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</si>
  <si>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</si>
  <si>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</si>
  <si>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</si>
  <si>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</si>
  <si>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štúdie, expertízy, posudky</t>
  </si>
  <si>
    <t>údržba a oprava budov</t>
  </si>
  <si>
    <t>na kultúru - zahraničné MKF</t>
  </si>
  <si>
    <t>miestneho rozhlasu</t>
  </si>
  <si>
    <t>projekt "obnova ul. L. Mécsa"</t>
  </si>
  <si>
    <t>príspevok na výchovu a vzdelávanie  MŠ/vzd.p.</t>
  </si>
  <si>
    <t>náhrada príjmu za nemoc</t>
  </si>
  <si>
    <t>náhrada za nemoc</t>
  </si>
  <si>
    <t>projekt prestavby telocvične na šport.halu</t>
  </si>
  <si>
    <t>školské potreby - z dotácie UPSVaR</t>
  </si>
  <si>
    <t>nájomné za nebytové priestory OBS</t>
  </si>
  <si>
    <t>vojnové hroby</t>
  </si>
  <si>
    <t>úvery ŠFRB b. štand.- 6 b.j.</t>
  </si>
  <si>
    <t>úvery ŠFRB b. štand.- 4 b.j.</t>
  </si>
  <si>
    <t>zák. a hav. poistenie</t>
  </si>
  <si>
    <t>poplatky bankové, súdne, exekučné</t>
  </si>
  <si>
    <t>registračný poplatok</t>
  </si>
  <si>
    <t>nemoc</t>
  </si>
  <si>
    <t>Nenormatívne  finančné  prostriedky pre ZŠ Hunyadiho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</si>
  <si>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</si>
  <si>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</si>
  <si>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</si>
  <si>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</si>
  <si>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</si>
  <si>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</si>
  <si>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</si>
  <si>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</si>
  <si>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</si>
  <si>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</si>
  <si>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odvody z dohôd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</si>
  <si>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</si>
  <si>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</si>
  <si>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</si>
  <si>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</si>
  <si>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</si>
  <si>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</si>
  <si>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</si>
  <si>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</si>
  <si>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</si>
  <si>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bankový úver na splátku dlhu</t>
  </si>
  <si>
    <t>z prenaj.zariadení a techniky /Dalkia/+2013-2017</t>
  </si>
  <si>
    <t xml:space="preserve">PRÍLOHA  K  ROZPOČTU  MESTA  KRÁĽOVSKÝ  CHLMEC </t>
  </si>
  <si>
    <t>oprava zariadení</t>
  </si>
  <si>
    <t>na stravné ZŠ</t>
  </si>
  <si>
    <t>stravné deťom v hmotnej núdzi MŠ</t>
  </si>
  <si>
    <t>331002-2</t>
  </si>
  <si>
    <t>múzeum - projekt "Dialóg múzeí"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</si>
  <si>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</si>
  <si>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</si>
  <si>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</si>
  <si>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</si>
  <si>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</si>
  <si>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všeobecný materiál + amfiteáter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</si>
  <si>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</si>
  <si>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</si>
  <si>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</si>
  <si>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</si>
  <si>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</si>
  <si>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</si>
  <si>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</si>
  <si>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</si>
  <si>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</si>
  <si>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FP na projekt "Vzdelávaním ped.zamestn."</t>
  </si>
  <si>
    <t>Materská škola - Óvoda / RO s VŠJ</t>
  </si>
  <si>
    <t>Plnenie   2013</t>
  </si>
  <si>
    <t>licencia - digitálna ortofotomapa</t>
  </si>
  <si>
    <t>pamätná tabuľa k 800.výročiu mesta KCH</t>
  </si>
  <si>
    <t>prevod fin.prostr. z RF</t>
  </si>
  <si>
    <t>prevod fin.prostr. zo spol.účtu s Dalkiou</t>
  </si>
  <si>
    <t>rekonštrukcia strechy ZUŠ</t>
  </si>
  <si>
    <t>obnova ihriska na sídl. nad nemocnicou</t>
  </si>
  <si>
    <t>321 19</t>
  </si>
  <si>
    <t>oslavy Mesta KCH - predaj kníh, kľúčenky</t>
  </si>
  <si>
    <t>Geometrický plán k vecnému bremenu / kanaliz.</t>
  </si>
  <si>
    <t>717002-3</t>
  </si>
  <si>
    <t>oplotenie vstupu do budovy, mobilné domčeky</t>
  </si>
  <si>
    <t>454001-2</t>
  </si>
  <si>
    <t>454002-1</t>
  </si>
  <si>
    <t>453-5</t>
  </si>
  <si>
    <t>454001-1</t>
  </si>
  <si>
    <t>grant SPP na rekonštrukciu ihriska</t>
  </si>
  <si>
    <t>na kultúru  - tuzemské - div.paleta</t>
  </si>
  <si>
    <t>na kultúru  - MKF</t>
  </si>
  <si>
    <t xml:space="preserve">na kultúru zahraničné </t>
  </si>
  <si>
    <t>rekonštrukcia strechy MŠ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</si>
  <si>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</si>
  <si>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</si>
  <si>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</si>
  <si>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</si>
  <si>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</si>
  <si>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</si>
  <si>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</si>
  <si>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</si>
  <si>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</si>
  <si>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03.2.0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</si>
  <si>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</si>
  <si>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</si>
  <si>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</si>
  <si>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</si>
  <si>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</si>
  <si>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</si>
  <si>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</si>
  <si>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</si>
  <si>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</si>
  <si>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</si>
  <si>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05.1</t>
  </si>
  <si>
    <t>nová klasifikácia COFOG</t>
  </si>
  <si>
    <t>VZDELÁVANIE NEDEFINOVANÉ PODĽA ÚROVNE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</si>
  <si>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</si>
  <si>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</si>
  <si>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</si>
  <si>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</si>
  <si>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</si>
  <si>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</si>
  <si>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</si>
  <si>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</si>
  <si>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</si>
  <si>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</si>
  <si>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</si>
  <si>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</si>
  <si>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</si>
  <si>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</si>
  <si>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Invalidita a ZŤP</t>
  </si>
  <si>
    <t>10.1.0</t>
  </si>
  <si>
    <t>Nenormatívne finančné prostriedky</t>
  </si>
  <si>
    <t>náhrada za nemoc, odstupné</t>
  </si>
  <si>
    <t>nákup pozemku Múzeum</t>
  </si>
  <si>
    <t>Súplácanie úrokov v tuzemsku</t>
  </si>
  <si>
    <t>nákup synagógy</t>
  </si>
  <si>
    <t>rekonštrukcia verejného  osvetlenia - mesto</t>
  </si>
  <si>
    <t>správne poplatky Spoločný stav. úrad</t>
  </si>
  <si>
    <t>správne poplatky Matrika</t>
  </si>
  <si>
    <t xml:space="preserve">nájom.štandardné byty </t>
  </si>
  <si>
    <t>Príjem od FO na splátku ŠFRB BŠ</t>
  </si>
  <si>
    <t>Príjem od FO na splátku ŠFRB NŠ</t>
  </si>
  <si>
    <t>splátky úveru ŠFRB BŠ</t>
  </si>
  <si>
    <t>splátky úveru ŠFRB NŠ</t>
  </si>
  <si>
    <t>prevod fin.prostr. z Fondu opráv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</si>
  <si>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</si>
  <si>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</si>
  <si>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</si>
  <si>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</si>
  <si>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</si>
  <si>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zber a odvoz za staré roky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</si>
  <si>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</si>
  <si>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</si>
  <si>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</si>
  <si>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</si>
  <si>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</si>
  <si>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</si>
  <si>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</si>
  <si>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</si>
  <si>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kultúrne podujatia vrátane grantov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</si>
  <si>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</si>
  <si>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</si>
  <si>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</si>
  <si>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</si>
  <si>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</si>
  <si>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</si>
  <si>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</si>
  <si>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</si>
  <si>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oprava strechy telocvične ZŠ Kossutha</t>
  </si>
  <si>
    <t>INTERNÁT A UNIVERZITA</t>
  </si>
  <si>
    <t>Múzeum</t>
  </si>
  <si>
    <t>Návrh 2016</t>
  </si>
  <si>
    <t>Návrh 2017</t>
  </si>
  <si>
    <t>09</t>
  </si>
  <si>
    <t>bank.úver publikácia</t>
  </si>
  <si>
    <t>rekonštrukcia ciest a chodníkov</t>
  </si>
  <si>
    <t>Spracoval: Ing. Švistun L.</t>
  </si>
  <si>
    <t>10.5.0</t>
  </si>
  <si>
    <t>KOMUNITNÉ CENTRUM</t>
  </si>
  <si>
    <t>transfer na komunitné centrum</t>
  </si>
  <si>
    <t>3120012-6</t>
  </si>
  <si>
    <t>podpora  ÚPSVaR na vytváranie prac. miest</t>
  </si>
  <si>
    <t>Čist. kanalizácie §50j/Podp.vytv.pr.miest</t>
  </si>
  <si>
    <t>Čist. kanalizácie §50j/Podp.vytv.prac.miest</t>
  </si>
  <si>
    <t>kanalizácia L. Mécsa</t>
  </si>
  <si>
    <t>Plnenie 2014</t>
  </si>
  <si>
    <t>Návrh 2018</t>
  </si>
  <si>
    <t>dividendy Veolia</t>
  </si>
  <si>
    <t>nájom pozemkov</t>
  </si>
  <si>
    <t>vzdelávacie poukazy pre CVČ</t>
  </si>
  <si>
    <t xml:space="preserve">výd. na kultúrne akcie 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</si>
  <si>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</si>
  <si>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</si>
  <si>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</si>
  <si>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</si>
  <si>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</si>
  <si>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dotácia na detské ihrisko</t>
  </si>
  <si>
    <t>výstavba detského ihriska</t>
  </si>
  <si>
    <t>technické zhodnotenie AB- sobášna sieň</t>
  </si>
  <si>
    <t>nákup HIM do MsKS, mobilné zastrešenie</t>
  </si>
  <si>
    <t>Skládka odpadu-spor</t>
  </si>
  <si>
    <t>ROZPOČET SPOLU</t>
  </si>
  <si>
    <t xml:space="preserve">rekonštrukcia dvora MŠ Fábryho  </t>
  </si>
  <si>
    <t>parkovisko  - MŠ Kossutha</t>
  </si>
  <si>
    <t>projektová dokumentácia-spoluúčasť</t>
  </si>
  <si>
    <t xml:space="preserve">odstavné plochy </t>
  </si>
  <si>
    <t>stromčeky,sadenice,kvety,kvetináče</t>
  </si>
  <si>
    <t>oplotenie areálu ZŠ s VjM</t>
  </si>
  <si>
    <t>za predajné automaty</t>
  </si>
  <si>
    <t>z prenajatých budov a priestorov</t>
  </si>
  <si>
    <t>nájomné za byty OBS + správa</t>
  </si>
  <si>
    <t>finančná zábezpeka BŠ+NŠ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</si>
  <si>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</si>
  <si>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</si>
  <si>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</si>
  <si>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</si>
  <si>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</si>
  <si>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</si>
  <si>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</si>
  <si>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>tlačiarenské služby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</si>
  <si>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</si>
  <si>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</si>
  <si>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</si>
  <si>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</si>
  <si>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</si>
  <si>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</si>
  <si>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</si>
  <si>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</si>
  <si>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</si>
  <si>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</si>
  <si>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</si>
  <si>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</si>
  <si>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elektrická energia TS, Mierová</t>
  </si>
  <si>
    <t>plyn, TS, Mierová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</si>
  <si>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</si>
  <si>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</si>
  <si>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</si>
  <si>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</si>
  <si>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</si>
  <si>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</si>
  <si>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</si>
  <si>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</si>
  <si>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</si>
  <si>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</si>
  <si>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</si>
  <si>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>ŠKD Základná škola Hunyadiho</t>
  </si>
  <si>
    <t xml:space="preserve">Školské kluby detí pri ZŠ </t>
  </si>
  <si>
    <t>ŠJ Základná škola Kossutha</t>
  </si>
  <si>
    <t>ŠJ Základná škola Hunyadiho</t>
  </si>
  <si>
    <t>Rozpočet schválený dňa 15.12.2015 uznesením č.165/2015</t>
  </si>
  <si>
    <t>Vzdelávacie poukazy pre CVČ</t>
  </si>
  <si>
    <t>Na spoločný úrad - ŠR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</si>
  <si>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</si>
  <si>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</si>
  <si>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</si>
  <si>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</si>
  <si>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</si>
  <si>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</si>
  <si>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</si>
  <si>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</si>
  <si>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</si>
  <si>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Na kultúru  - tuzemské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</si>
  <si>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</si>
  <si>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</si>
  <si>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</si>
  <si>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</si>
  <si>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</si>
  <si>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</si>
  <si>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</si>
  <si>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</si>
  <si>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</si>
  <si>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</si>
  <si>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</si>
  <si>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</si>
  <si>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</si>
  <si>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</si>
  <si>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Prevod z fondov opráv mestských bytov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</si>
  <si>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</si>
  <si>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</si>
  <si>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</si>
  <si>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</si>
  <si>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</si>
  <si>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</si>
  <si>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</si>
  <si>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</si>
  <si>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Projekt "Vzdelávanie pedad. zamestn."</t>
  </si>
  <si>
    <t>Odchodné</t>
  </si>
  <si>
    <t>Škola v prírode</t>
  </si>
  <si>
    <t>Lyžiarsky kurz</t>
  </si>
  <si>
    <t>Základná škola Hunyadiho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</si>
  <si>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</si>
  <si>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</si>
  <si>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</si>
  <si>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</si>
  <si>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</si>
  <si>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</si>
  <si>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</si>
  <si>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MBH</t>
  </si>
  <si>
    <t>Transfery pre Regia TV</t>
  </si>
  <si>
    <t>Finančné  prostriedky na  činnosť KCH Invest</t>
  </si>
  <si>
    <t>Špeciálne služby</t>
  </si>
  <si>
    <t>Mzdy,platy</t>
  </si>
  <si>
    <t>Mzdy , platy</t>
  </si>
  <si>
    <t>Transfer cirkvi</t>
  </si>
  <si>
    <t>Výdavky na správu školskych budov</t>
  </si>
  <si>
    <t>Oprava strechy telocvične ZŠ Kossutha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</si>
  <si>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</si>
  <si>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</si>
  <si>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</si>
  <si>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</si>
  <si>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</si>
  <si>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</si>
  <si>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</si>
  <si>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</si>
  <si>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</si>
  <si>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príjem za stravné</t>
  </si>
  <si>
    <t>Plnenie   2015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</si>
  <si>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</si>
  <si>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</si>
  <si>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</si>
  <si>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</si>
  <si>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r>
      <t>rek. bytov   -</t>
    </r>
    <r>
      <rPr>
        <b/>
        <sz val="6.5"/>
        <rFont val="Cambria"/>
        <family val="1"/>
        <charset val="238"/>
      </rPr>
      <t xml:space="preserve"> vložkovanie  komínov </t>
    </r>
    <r>
      <rPr>
        <sz val="6.5"/>
        <rFont val="Cambria"/>
        <family val="1"/>
        <charset val="238"/>
      </rPr>
      <t>- NŠ II.</t>
    </r>
  </si>
  <si>
    <r>
      <t xml:space="preserve">rek.technol.vybavenia - </t>
    </r>
    <r>
      <rPr>
        <b/>
        <sz val="6.5"/>
        <rFont val="Cambria"/>
        <family val="1"/>
        <charset val="238"/>
      </rPr>
      <t>DALKIA</t>
    </r>
  </si>
  <si>
    <t>Rozpočet 2015 upravený</t>
  </si>
  <si>
    <t xml:space="preserve">K návrhu I. úpravy na roky 2016 - 2018 </t>
  </si>
  <si>
    <t>Plnenie 2013</t>
  </si>
  <si>
    <t>Plnenie 2015</t>
  </si>
  <si>
    <t xml:space="preserve">NÁVRH I. ÚPRAVY ROZPOČTU  MESTA  KRÁĽOVSKÝ CHLMEC   NA ROKY 2016 - 2018 </t>
  </si>
  <si>
    <t>Softrvér a ortofotomapa</t>
  </si>
  <si>
    <t>Výpočtová technika, sieť</t>
  </si>
  <si>
    <t>Projektové dokumentácie- spoluúčasť</t>
  </si>
  <si>
    <t>Publikácia o meste-monografia</t>
  </si>
  <si>
    <t>publikácia o meste - monografia</t>
  </si>
  <si>
    <t>Technické zhodnotenie AB - sobášna sieň</t>
  </si>
  <si>
    <t>Zníženie energet. náročnosti AB</t>
  </si>
  <si>
    <t>Projekt-obnova ulice L.Mécsa</t>
  </si>
  <si>
    <t>Odstavné plochy</t>
  </si>
  <si>
    <t>Rekonštrukcia chodníka Ibrányiho M,N,O</t>
  </si>
  <si>
    <t>Rekonštrukcia ciest a chodníkov</t>
  </si>
  <si>
    <t>Chodník pred budovou býv. OPP</t>
  </si>
  <si>
    <t>Stroj na likvidáciu odpadu</t>
  </si>
  <si>
    <t>PD zberný dvor na separovaný odpad</t>
  </si>
  <si>
    <t>PD-Zberný dvor na separ. odpad</t>
  </si>
  <si>
    <t>čerpadlo do verejnej kanalizácie</t>
  </si>
  <si>
    <t>Čerpadlo do verejnej kanalizácie</t>
  </si>
  <si>
    <t>Kanalizácia ul. L.Mécsa</t>
  </si>
  <si>
    <t>Technické zhodnotenie kanalizácie</t>
  </si>
  <si>
    <t xml:space="preserve">projekt štand.byty </t>
  </si>
  <si>
    <t>Projekt  štand. Byty</t>
  </si>
  <si>
    <t>Energetické posúdenie 6 b.j.</t>
  </si>
  <si>
    <t>Vložkovanie komínov NŠ II.etapa</t>
  </si>
  <si>
    <t>Výstavba štandardných bytov</t>
  </si>
  <si>
    <t>Licencia - digitálna ortofotomapa</t>
  </si>
  <si>
    <t>Nákup prevádzkových strojov</t>
  </si>
  <si>
    <t>Monitorovací systém</t>
  </si>
  <si>
    <t>Nákup synagógy</t>
  </si>
  <si>
    <t>Obnova ihriska na sídl. nad nemocnicou</t>
  </si>
  <si>
    <t>Výstavba detského ihriska</t>
  </si>
  <si>
    <r>
      <t xml:space="preserve">Rek.technol.vybavenia - </t>
    </r>
    <r>
      <rPr>
        <b/>
        <sz val="8"/>
        <rFont val="Arial"/>
        <family val="2"/>
        <charset val="238"/>
      </rPr>
      <t>DALKIA</t>
    </r>
  </si>
  <si>
    <t>Pamätná tabuľa k 800.výročiu mesta KCH</t>
  </si>
  <si>
    <t>projekt rekonštrukcie fasády MsÚ</t>
  </si>
  <si>
    <t>Projekt rekonštrukcie fasády MsÚ</t>
  </si>
  <si>
    <t>Rekonštrukcia verejného osvetlenia</t>
  </si>
  <si>
    <t>Nákup HIM do MsKS, mobilné zastrešenie</t>
  </si>
  <si>
    <t>Múzeum - projekt "Dialóg múzeí"</t>
  </si>
  <si>
    <t>Zateplenie  MSKS</t>
  </si>
  <si>
    <t>Nákup pozemku Múzeum</t>
  </si>
  <si>
    <t>Oplotenie vstupu do budovy, mobilné domčeky</t>
  </si>
  <si>
    <t>Projekt.dokum.-dom smútku - rozšírenie cintorína</t>
  </si>
  <si>
    <t>Rekonštrukcia domu smútku</t>
  </si>
  <si>
    <t>Parkovisko  - MŠ Kossutha</t>
  </si>
  <si>
    <t>Projekt prestavby telocvične na šport.halu</t>
  </si>
  <si>
    <t xml:space="preserve">Rekonštrukcia dvora MŠ Fábryho  </t>
  </si>
  <si>
    <t>Oplotenie areálu ZŠ s VjM</t>
  </si>
  <si>
    <t>Rekonštrukcia strechy ZUŠ</t>
  </si>
  <si>
    <t>Rekonštrukcia strechy MŠ</t>
  </si>
  <si>
    <t xml:space="preserve">Rekonštr.strechy telocvične ZŠS </t>
  </si>
  <si>
    <t>09.</t>
  </si>
  <si>
    <t>Príjmy</t>
  </si>
  <si>
    <t>Výdavky</t>
  </si>
  <si>
    <t xml:space="preserve">Úprava </t>
  </si>
  <si>
    <t>Úprava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</si>
  <si>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</si>
  <si>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</si>
  <si>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</si>
  <si>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</si>
  <si>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</si>
  <si>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</si>
  <si>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09.6.0.1</t>
  </si>
  <si>
    <t>09.1.2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</si>
</sst>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charset val="238"/>
    </font>
    <font>
      <sz val="8"/>
      <color theme="0"/>
      <name val="Arial CE"/>
      <family val="2"/>
      <charset val="238"/>
    </font>
    <font>
      <b/>
      <sz val="7"/>
      <name val="Cambria"/>
      <family val="1"/>
      <charset val="238"/>
      <scheme val="major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Arial CE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9"/>
      <color rgb="FFFF0000"/>
      <name val="Arial CE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b/>
      <sz val="9"/>
      <color rgb="FF00B050"/>
      <name val="Cambria"/>
      <family val="1"/>
      <charset val="238"/>
    </font>
    <font>
      <sz val="7"/>
      <color rgb="FFFF0000"/>
      <name val="Cambria"/>
      <family val="1"/>
      <charset val="238"/>
    </font>
    <font>
      <sz val="7"/>
      <color rgb="FFFF000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b/>
      <sz val="6.5"/>
      <name val="Arial CE"/>
      <charset val="238"/>
    </font>
    <font>
      <sz val="10"/>
      <color rgb="FFFF0000"/>
      <name val="Cambria"/>
      <family val="1"/>
      <charset val="238"/>
    </font>
    <font>
      <sz val="6.5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9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165" fontId="4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46" fillId="3" borderId="0" xfId="0" applyFont="1" applyFill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164" fontId="50" fillId="10" borderId="7" xfId="0" applyNumberFormat="1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8" fillId="13" borderId="7" xfId="0" applyFont="1" applyFill="1" applyBorder="1" applyAlignment="1">
      <alignment horizontal="center" vertical="center" wrapText="1"/>
    </xf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62" fillId="13" borderId="7" xfId="0" applyNumberFormat="1" applyFont="1" applyFill="1" applyBorder="1" applyAlignment="1"/>
    <xf numFmtId="165" fontId="58" fillId="13" borderId="9" xfId="0" applyNumberFormat="1" applyFont="1" applyFill="1" applyBorder="1"/>
    <xf numFmtId="165" fontId="58" fillId="13" borderId="9" xfId="0" applyNumberFormat="1" applyFont="1" applyFill="1" applyBorder="1" applyAlignment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55" fillId="13" borderId="0" xfId="0" applyNumberFormat="1" applyFont="1" applyFill="1"/>
    <xf numFmtId="165" fontId="55" fillId="13" borderId="0" xfId="0" applyNumberFormat="1" applyFont="1" applyFill="1" applyAlignment="1"/>
    <xf numFmtId="165" fontId="63" fillId="13" borderId="0" xfId="0" applyNumberFormat="1" applyFont="1" applyFill="1"/>
    <xf numFmtId="0" fontId="56" fillId="13" borderId="18" xfId="0" applyFont="1" applyFill="1" applyBorder="1" applyAlignment="1">
      <alignment horizontal="left"/>
    </xf>
    <xf numFmtId="0" fontId="56" fillId="13" borderId="0" xfId="0" applyFont="1" applyFill="1" applyBorder="1" applyAlignment="1">
      <alignment horizontal="left"/>
    </xf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8" fillId="13" borderId="11" xfId="0" applyNumberFormat="1" applyFont="1" applyFill="1" applyBorder="1"/>
    <xf numFmtId="0" fontId="58" fillId="13" borderId="7" xfId="0" applyFont="1" applyFill="1" applyBorder="1" applyAlignment="1">
      <alignment horizontal="center"/>
    </xf>
    <xf numFmtId="0" fontId="56" fillId="13" borderId="0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5" fillId="13" borderId="0" xfId="0" applyNumberFormat="1" applyFont="1" applyFill="1"/>
    <xf numFmtId="49" fontId="53" fillId="13" borderId="0" xfId="0" applyNumberFormat="1" applyFont="1" applyFill="1"/>
    <xf numFmtId="0" fontId="65" fillId="13" borderId="7" xfId="0" applyFont="1" applyFill="1" applyBorder="1"/>
    <xf numFmtId="165" fontId="58" fillId="13" borderId="29" xfId="0" applyNumberFormat="1" applyFont="1" applyFill="1" applyBorder="1"/>
    <xf numFmtId="165" fontId="58" fillId="13" borderId="15" xfId="0" applyNumberFormat="1" applyFont="1" applyFill="1" applyBorder="1"/>
    <xf numFmtId="165" fontId="58" fillId="13" borderId="30" xfId="0" applyNumberFormat="1" applyFont="1" applyFill="1" applyBorder="1"/>
    <xf numFmtId="0" fontId="53" fillId="13" borderId="34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8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9" xfId="0" applyFont="1" applyFill="1" applyBorder="1"/>
    <xf numFmtId="0" fontId="53" fillId="13" borderId="30" xfId="0" applyFont="1" applyFill="1" applyBorder="1" applyAlignment="1">
      <alignment horizontal="left"/>
    </xf>
    <xf numFmtId="0" fontId="60" fillId="13" borderId="30" xfId="0" applyFont="1" applyFill="1" applyBorder="1"/>
    <xf numFmtId="0" fontId="64" fillId="13" borderId="0" xfId="0" applyFont="1" applyFill="1" applyAlignment="1">
      <alignment horizontal="left"/>
    </xf>
    <xf numFmtId="0" fontId="57" fillId="13" borderId="20" xfId="0" applyFont="1" applyFill="1" applyBorder="1"/>
    <xf numFmtId="165" fontId="62" fillId="13" borderId="39" xfId="0" applyNumberFormat="1" applyFont="1" applyFill="1" applyBorder="1"/>
    <xf numFmtId="0" fontId="60" fillId="13" borderId="29" xfId="0" applyFont="1" applyFill="1" applyBorder="1"/>
    <xf numFmtId="165" fontId="58" fillId="13" borderId="5" xfId="0" applyNumberFormat="1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164" fontId="66" fillId="10" borderId="7" xfId="0" applyNumberFormat="1" applyFont="1" applyFill="1" applyBorder="1"/>
    <xf numFmtId="0" fontId="53" fillId="13" borderId="35" xfId="0" applyFont="1" applyFill="1" applyBorder="1"/>
    <xf numFmtId="0" fontId="53" fillId="13" borderId="36" xfId="0" applyFont="1" applyFill="1" applyBorder="1" applyAlignment="1">
      <alignment horizontal="left"/>
    </xf>
    <xf numFmtId="0" fontId="56" fillId="13" borderId="0" xfId="0" applyFont="1" applyFill="1" applyAlignment="1"/>
    <xf numFmtId="165" fontId="62" fillId="13" borderId="9" xfId="0" applyNumberFormat="1" applyFont="1" applyFill="1" applyBorder="1" applyAlignment="1"/>
    <xf numFmtId="165" fontId="58" fillId="13" borderId="7" xfId="0" applyNumberFormat="1" applyFont="1" applyFill="1" applyBorder="1" applyAlignment="1"/>
    <xf numFmtId="165" fontId="62" fillId="13" borderId="10" xfId="0" applyNumberFormat="1" applyFont="1" applyFill="1" applyBorder="1" applyAlignment="1"/>
    <xf numFmtId="165" fontId="62" fillId="13" borderId="20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0" fontId="53" fillId="14" borderId="26" xfId="0" applyFont="1" applyFill="1" applyBorder="1"/>
    <xf numFmtId="0" fontId="53" fillId="14" borderId="27" xfId="0" applyFont="1" applyFill="1" applyBorder="1" applyAlignment="1">
      <alignment horizontal="left"/>
    </xf>
    <xf numFmtId="0" fontId="53" fillId="14" borderId="28" xfId="0" applyFont="1" applyFill="1" applyBorder="1"/>
    <xf numFmtId="165" fontId="58" fillId="14" borderId="29" xfId="0" applyNumberFormat="1" applyFont="1" applyFill="1" applyBorder="1"/>
    <xf numFmtId="165" fontId="58" fillId="14" borderId="15" xfId="0" applyNumberFormat="1" applyFont="1" applyFill="1" applyBorder="1"/>
    <xf numFmtId="0" fontId="53" fillId="14" borderId="31" xfId="0" applyFont="1" applyFill="1" applyBorder="1"/>
    <xf numFmtId="0" fontId="53" fillId="14" borderId="32" xfId="0" applyFont="1" applyFill="1" applyBorder="1" applyAlignment="1">
      <alignment horizontal="left"/>
    </xf>
    <xf numFmtId="0" fontId="53" fillId="14" borderId="33" xfId="0" applyFont="1" applyFill="1" applyBorder="1"/>
    <xf numFmtId="0" fontId="53" fillId="14" borderId="34" xfId="0" applyFont="1" applyFill="1" applyBorder="1"/>
    <xf numFmtId="165" fontId="58" fillId="14" borderId="30" xfId="0" applyNumberFormat="1" applyFont="1" applyFill="1" applyBorder="1"/>
    <xf numFmtId="0" fontId="58" fillId="14" borderId="7" xfId="0" applyFont="1" applyFill="1" applyBorder="1"/>
    <xf numFmtId="0" fontId="58" fillId="14" borderId="7" xfId="0" applyFont="1" applyFill="1" applyBorder="1" applyAlignment="1"/>
    <xf numFmtId="165" fontId="58" fillId="14" borderId="11" xfId="0" applyNumberFormat="1" applyFont="1" applyFill="1" applyBorder="1"/>
    <xf numFmtId="49" fontId="4" fillId="3" borderId="7" xfId="0" applyNumberFormat="1" applyFont="1" applyFill="1" applyBorder="1"/>
    <xf numFmtId="165" fontId="63" fillId="13" borderId="0" xfId="0" applyNumberFormat="1" applyFont="1" applyFill="1" applyBorder="1"/>
    <xf numFmtId="165" fontId="58" fillId="14" borderId="22" xfId="0" applyNumberFormat="1" applyFont="1" applyFill="1" applyBorder="1" applyAlignment="1"/>
    <xf numFmtId="0" fontId="0" fillId="0" borderId="7" xfId="0" applyBorder="1"/>
    <xf numFmtId="0" fontId="56" fillId="14" borderId="7" xfId="0" applyFont="1" applyFill="1" applyBorder="1"/>
    <xf numFmtId="0" fontId="0" fillId="0" borderId="0" xfId="0" applyBorder="1"/>
    <xf numFmtId="0" fontId="68" fillId="0" borderId="10" xfId="0" applyFont="1" applyBorder="1" applyAlignment="1">
      <alignment horizontal="center" vertical="center" wrapText="1"/>
    </xf>
    <xf numFmtId="0" fontId="0" fillId="0" borderId="25" xfId="0" applyBorder="1"/>
    <xf numFmtId="0" fontId="22" fillId="3" borderId="2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165" fontId="58" fillId="14" borderId="7" xfId="0" applyNumberFormat="1" applyFont="1" applyFill="1" applyBorder="1" applyAlignment="1"/>
    <xf numFmtId="165" fontId="58" fillId="13" borderId="37" xfId="0" applyNumberFormat="1" applyFont="1" applyFill="1" applyBorder="1"/>
    <xf numFmtId="165" fontId="58" fillId="14" borderId="37" xfId="0" applyNumberFormat="1" applyFont="1" applyFill="1" applyBorder="1"/>
    <xf numFmtId="165" fontId="58" fillId="14" borderId="41" xfId="0" applyNumberFormat="1" applyFont="1" applyFill="1" applyBorder="1"/>
    <xf numFmtId="165" fontId="58" fillId="13" borderId="41" xfId="0" applyNumberFormat="1" applyFont="1" applyFill="1" applyBorder="1"/>
    <xf numFmtId="165" fontId="2" fillId="0" borderId="0" xfId="0" applyNumberFormat="1" applyFont="1"/>
    <xf numFmtId="165" fontId="5" fillId="13" borderId="18" xfId="0" applyNumberFormat="1" applyFont="1" applyFill="1" applyBorder="1"/>
    <xf numFmtId="49" fontId="55" fillId="13" borderId="0" xfId="0" applyNumberFormat="1" applyFont="1" applyFill="1" applyBorder="1"/>
    <xf numFmtId="0" fontId="57" fillId="14" borderId="7" xfId="0" applyFont="1" applyFill="1" applyBorder="1"/>
    <xf numFmtId="0" fontId="69" fillId="13" borderId="7" xfId="0" applyFont="1" applyFill="1" applyBorder="1"/>
    <xf numFmtId="0" fontId="69" fillId="13" borderId="14" xfId="0" applyFont="1" applyFill="1" applyBorder="1"/>
    <xf numFmtId="0" fontId="71" fillId="0" borderId="0" xfId="0" applyFont="1"/>
    <xf numFmtId="49" fontId="70" fillId="13" borderId="0" xfId="0" applyNumberFormat="1" applyFont="1" applyFill="1"/>
    <xf numFmtId="0" fontId="72" fillId="13" borderId="0" xfId="0" applyFont="1" applyFill="1"/>
    <xf numFmtId="0" fontId="70" fillId="13" borderId="14" xfId="0" applyFont="1" applyFill="1" applyBorder="1"/>
    <xf numFmtId="0" fontId="73" fillId="13" borderId="0" xfId="0" applyFont="1" applyFill="1"/>
    <xf numFmtId="49" fontId="69" fillId="13" borderId="0" xfId="0" applyNumberFormat="1" applyFont="1" applyFill="1"/>
    <xf numFmtId="0" fontId="75" fillId="0" borderId="0" xfId="0" applyFont="1"/>
    <xf numFmtId="165" fontId="71" fillId="0" borderId="0" xfId="0" applyNumberFormat="1" applyFont="1"/>
    <xf numFmtId="0" fontId="73" fillId="13" borderId="0" xfId="0" applyFont="1" applyFill="1" applyAlignment="1">
      <alignment horizontal="left"/>
    </xf>
    <xf numFmtId="0" fontId="76" fillId="13" borderId="14" xfId="0" applyFont="1" applyFill="1" applyBorder="1"/>
    <xf numFmtId="0" fontId="77" fillId="0" borderId="0" xfId="0" applyFont="1"/>
    <xf numFmtId="0" fontId="77" fillId="13" borderId="0" xfId="0" applyFont="1" applyFill="1"/>
    <xf numFmtId="0" fontId="69" fillId="13" borderId="0" xfId="0" applyFont="1" applyFill="1" applyAlignment="1">
      <alignment horizontal="left"/>
    </xf>
    <xf numFmtId="0" fontId="78" fillId="13" borderId="0" xfId="0" applyFont="1" applyFill="1" applyAlignment="1">
      <alignment horizontal="left"/>
    </xf>
    <xf numFmtId="165" fontId="58" fillId="12" borderId="15" xfId="0" applyNumberFormat="1" applyFont="1" applyFill="1" applyBorder="1"/>
    <xf numFmtId="165" fontId="58" fillId="12" borderId="15" xfId="0" applyNumberFormat="1" applyFont="1" applyFill="1" applyBorder="1" applyAlignment="1"/>
    <xf numFmtId="165" fontId="58" fillId="12" borderId="30" xfId="0" applyNumberFormat="1" applyFont="1" applyFill="1" applyBorder="1"/>
    <xf numFmtId="165" fontId="58" fillId="12" borderId="37" xfId="0" applyNumberFormat="1" applyFont="1" applyFill="1" applyBorder="1"/>
    <xf numFmtId="0" fontId="54" fillId="12" borderId="37" xfId="0" applyFont="1" applyFill="1" applyBorder="1"/>
    <xf numFmtId="0" fontId="0" fillId="13" borderId="0" xfId="0" applyFill="1"/>
    <xf numFmtId="0" fontId="54" fillId="12" borderId="17" xfId="0" applyFont="1" applyFill="1" applyBorder="1"/>
    <xf numFmtId="165" fontId="58" fillId="12" borderId="43" xfId="0" applyNumberFormat="1" applyFont="1" applyFill="1" applyBorder="1"/>
    <xf numFmtId="165" fontId="58" fillId="12" borderId="43" xfId="0" applyNumberFormat="1" applyFont="1" applyFill="1" applyBorder="1" applyAlignment="1"/>
    <xf numFmtId="165" fontId="58" fillId="12" borderId="42" xfId="0" applyNumberFormat="1" applyFont="1" applyFill="1" applyBorder="1"/>
    <xf numFmtId="165" fontId="58" fillId="12" borderId="45" xfId="0" applyNumberFormat="1" applyFont="1" applyFill="1" applyBorder="1"/>
    <xf numFmtId="165" fontId="58" fillId="12" borderId="46" xfId="0" applyNumberFormat="1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9" xfId="0" applyFont="1" applyFill="1" applyBorder="1"/>
    <xf numFmtId="0" fontId="55" fillId="11" borderId="30" xfId="0" applyFont="1" applyFill="1" applyBorder="1" applyAlignment="1">
      <alignment horizontal="left"/>
    </xf>
    <xf numFmtId="0" fontId="53" fillId="11" borderId="30" xfId="0" applyFont="1" applyFill="1" applyBorder="1"/>
    <xf numFmtId="165" fontId="58" fillId="11" borderId="15" xfId="0" applyNumberFormat="1" applyFont="1" applyFill="1" applyBorder="1"/>
    <xf numFmtId="165" fontId="58" fillId="11" borderId="15" xfId="0" applyNumberFormat="1" applyFont="1" applyFill="1" applyBorder="1" applyAlignment="1"/>
    <xf numFmtId="165" fontId="58" fillId="11" borderId="30" xfId="0" applyNumberFormat="1" applyFont="1" applyFill="1" applyBorder="1"/>
    <xf numFmtId="165" fontId="58" fillId="11" borderId="19" xfId="0" applyNumberFormat="1" applyFont="1" applyFill="1" applyBorder="1"/>
    <xf numFmtId="165" fontId="58" fillId="11" borderId="37" xfId="0" applyNumberFormat="1" applyFont="1" applyFill="1" applyBorder="1"/>
    <xf numFmtId="0" fontId="53" fillId="11" borderId="7" xfId="0" applyFont="1" applyFill="1" applyBorder="1"/>
    <xf numFmtId="0" fontId="53" fillId="11" borderId="7" xfId="0" applyFont="1" applyFill="1" applyBorder="1" applyAlignment="1">
      <alignment horizontal="left"/>
    </xf>
    <xf numFmtId="0" fontId="54" fillId="11" borderId="7" xfId="0" applyFont="1" applyFill="1" applyBorder="1"/>
    <xf numFmtId="165" fontId="58" fillId="11" borderId="9" xfId="0" applyNumberFormat="1" applyFont="1" applyFill="1" applyBorder="1"/>
    <xf numFmtId="165" fontId="58" fillId="11" borderId="9" xfId="0" applyNumberFormat="1" applyFont="1" applyFill="1" applyBorder="1" applyAlignment="1"/>
    <xf numFmtId="165" fontId="58" fillId="11" borderId="7" xfId="0" applyNumberFormat="1" applyFont="1" applyFill="1" applyBorder="1"/>
    <xf numFmtId="165" fontId="58" fillId="11" borderId="11" xfId="0" applyNumberFormat="1" applyFont="1" applyFill="1" applyBorder="1"/>
    <xf numFmtId="165" fontId="72" fillId="13" borderId="0" xfId="0" applyNumberFormat="1" applyFont="1" applyFill="1"/>
    <xf numFmtId="0" fontId="74" fillId="13" borderId="14" xfId="0" applyFont="1" applyFill="1" applyBorder="1"/>
    <xf numFmtId="0" fontId="4" fillId="15" borderId="7" xfId="0" applyFont="1" applyFill="1" applyBorder="1"/>
    <xf numFmtId="164" fontId="4" fillId="15" borderId="7" xfId="0" applyNumberFormat="1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9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0" fontId="2" fillId="14" borderId="7" xfId="0" applyFont="1" applyFill="1" applyBorder="1"/>
    <xf numFmtId="0" fontId="4" fillId="14" borderId="7" xfId="0" applyFont="1" applyFill="1" applyBorder="1"/>
    <xf numFmtId="0" fontId="34" fillId="14" borderId="7" xfId="0" applyFont="1" applyFill="1" applyBorder="1"/>
    <xf numFmtId="165" fontId="35" fillId="6" borderId="7" xfId="0" applyNumberFormat="1" applyFont="1" applyFill="1" applyBorder="1"/>
    <xf numFmtId="165" fontId="4" fillId="14" borderId="7" xfId="0" applyNumberFormat="1" applyFont="1" applyFill="1" applyBorder="1"/>
    <xf numFmtId="165" fontId="35" fillId="14" borderId="7" xfId="0" applyNumberFormat="1" applyFont="1" applyFill="1" applyBorder="1"/>
    <xf numFmtId="165" fontId="58" fillId="11" borderId="7" xfId="0" applyNumberFormat="1" applyFont="1" applyFill="1" applyBorder="1" applyProtection="1"/>
    <xf numFmtId="165" fontId="61" fillId="14" borderId="7" xfId="0" applyNumberFormat="1" applyFont="1" applyFill="1" applyBorder="1"/>
    <xf numFmtId="165" fontId="61" fillId="14" borderId="7" xfId="0" applyNumberFormat="1" applyFont="1" applyFill="1" applyBorder="1" applyAlignment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165" fontId="61" fillId="14" borderId="9" xfId="0" applyNumberFormat="1" applyFont="1" applyFill="1" applyBorder="1" applyAlignment="1"/>
    <xf numFmtId="0" fontId="81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62" fillId="13" borderId="7" xfId="0" applyFont="1" applyFill="1" applyBorder="1" applyAlignment="1"/>
    <xf numFmtId="0" fontId="59" fillId="14" borderId="7" xfId="0" applyFont="1" applyFill="1" applyBorder="1"/>
    <xf numFmtId="165" fontId="62" fillId="0" borderId="7" xfId="0" applyNumberFormat="1" applyFont="1" applyFill="1" applyBorder="1"/>
    <xf numFmtId="0" fontId="82" fillId="0" borderId="7" xfId="0" applyFont="1" applyBorder="1"/>
    <xf numFmtId="49" fontId="62" fillId="13" borderId="7" xfId="0" applyNumberFormat="1" applyFont="1" applyFill="1" applyBorder="1"/>
    <xf numFmtId="0" fontId="58" fillId="13" borderId="7" xfId="0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0" fillId="0" borderId="7" xfId="0" applyFont="1" applyBorder="1"/>
    <xf numFmtId="0" fontId="83" fillId="13" borderId="7" xfId="0" applyFont="1" applyFill="1" applyBorder="1"/>
    <xf numFmtId="165" fontId="62" fillId="11" borderId="7" xfId="0" applyNumberFormat="1" applyFont="1" applyFill="1" applyBorder="1"/>
    <xf numFmtId="164" fontId="62" fillId="13" borderId="7" xfId="0" applyNumberFormat="1" applyFont="1" applyFill="1" applyBorder="1" applyAlignment="1"/>
    <xf numFmtId="164" fontId="62" fillId="13" borderId="9" xfId="0" applyNumberFormat="1" applyFont="1" applyFill="1" applyBorder="1" applyAlignment="1"/>
    <xf numFmtId="0" fontId="55" fillId="13" borderId="0" xfId="0" applyFont="1" applyFill="1" applyAlignment="1">
      <alignment horizontal="left" vertical="center"/>
    </xf>
    <xf numFmtId="165" fontId="62" fillId="13" borderId="11" xfId="0" applyNumberFormat="1" applyFont="1" applyFill="1" applyBorder="1"/>
    <xf numFmtId="165" fontId="62" fillId="13" borderId="21" xfId="0" applyNumberFormat="1" applyFont="1" applyFill="1" applyBorder="1" applyAlignment="1"/>
    <xf numFmtId="0" fontId="53" fillId="13" borderId="9" xfId="0" applyFont="1" applyFill="1" applyBorder="1" applyAlignment="1">
      <alignment horizontal="left"/>
    </xf>
    <xf numFmtId="0" fontId="53" fillId="13" borderId="11" xfId="0" applyFont="1" applyFill="1" applyBorder="1" applyAlignment="1">
      <alignment horizontal="left"/>
    </xf>
    <xf numFmtId="0" fontId="84" fillId="13" borderId="20" xfId="0" applyFont="1" applyFill="1" applyBorder="1"/>
    <xf numFmtId="0" fontId="85" fillId="13" borderId="20" xfId="0" applyFont="1" applyFill="1" applyBorder="1" applyAlignment="1">
      <alignment horizontal="left"/>
    </xf>
    <xf numFmtId="0" fontId="82" fillId="13" borderId="7" xfId="0" applyFont="1" applyFill="1" applyBorder="1"/>
    <xf numFmtId="165" fontId="82" fillId="13" borderId="7" xfId="0" applyNumberFormat="1" applyFont="1" applyFill="1" applyBorder="1"/>
    <xf numFmtId="165" fontId="82" fillId="13" borderId="7" xfId="0" applyNumberFormat="1" applyFont="1" applyFill="1" applyBorder="1" applyAlignment="1"/>
    <xf numFmtId="0" fontId="2" fillId="13" borderId="7" xfId="0" applyFont="1" applyFill="1" applyBorder="1"/>
    <xf numFmtId="0" fontId="5" fillId="13" borderId="7" xfId="0" applyFont="1" applyFill="1" applyBorder="1" applyAlignment="1">
      <alignment horizontal="left"/>
    </xf>
    <xf numFmtId="0" fontId="86" fillId="13" borderId="7" xfId="0" applyFont="1" applyFill="1" applyBorder="1"/>
    <xf numFmtId="0" fontId="53" fillId="13" borderId="7" xfId="0" applyFont="1" applyFill="1" applyBorder="1" applyAlignment="1">
      <alignment horizontal="right"/>
    </xf>
    <xf numFmtId="165" fontId="62" fillId="13" borderId="39" xfId="0" applyNumberFormat="1" applyFont="1" applyFill="1" applyBorder="1" applyAlignment="1"/>
    <xf numFmtId="0" fontId="34" fillId="13" borderId="7" xfId="0" applyFont="1" applyFill="1" applyBorder="1" applyAlignment="1">
      <alignment horizontal="right"/>
    </xf>
    <xf numFmtId="0" fontId="87" fillId="13" borderId="7" xfId="0" applyFont="1" applyFill="1" applyBorder="1"/>
    <xf numFmtId="0" fontId="58" fillId="13" borderId="11" xfId="0" applyFont="1" applyFill="1" applyBorder="1" applyAlignment="1">
      <alignment horizontal="center" vertical="center" wrapText="1"/>
    </xf>
    <xf numFmtId="0" fontId="58" fillId="13" borderId="11" xfId="0" applyFont="1" applyFill="1" applyBorder="1" applyAlignment="1">
      <alignment horizontal="center"/>
    </xf>
    <xf numFmtId="0" fontId="62" fillId="13" borderId="11" xfId="0" applyFont="1" applyFill="1" applyBorder="1"/>
    <xf numFmtId="165" fontId="62" fillId="13" borderId="24" xfId="0" applyNumberFormat="1" applyFont="1" applyFill="1" applyBorder="1"/>
    <xf numFmtId="165" fontId="62" fillId="13" borderId="40" xfId="0" applyNumberFormat="1" applyFont="1" applyFill="1" applyBorder="1"/>
    <xf numFmtId="165" fontId="58" fillId="13" borderId="1" xfId="0" applyNumberFormat="1" applyFont="1" applyFill="1" applyBorder="1"/>
    <xf numFmtId="165" fontId="58" fillId="13" borderId="19" xfId="0" applyNumberFormat="1" applyFont="1" applyFill="1" applyBorder="1"/>
    <xf numFmtId="165" fontId="82" fillId="13" borderId="11" xfId="0" applyNumberFormat="1" applyFont="1" applyFill="1" applyBorder="1"/>
    <xf numFmtId="165" fontId="61" fillId="14" borderId="11" xfId="0" applyNumberFormat="1" applyFont="1" applyFill="1" applyBorder="1"/>
    <xf numFmtId="165" fontId="58" fillId="14" borderId="22" xfId="0" applyNumberFormat="1" applyFont="1" applyFill="1" applyBorder="1"/>
    <xf numFmtId="165" fontId="58" fillId="14" borderId="1" xfId="0" applyNumberFormat="1" applyFont="1" applyFill="1" applyBorder="1"/>
    <xf numFmtId="165" fontId="58" fillId="12" borderId="19" xfId="0" applyNumberFormat="1" applyFont="1" applyFill="1" applyBorder="1"/>
    <xf numFmtId="165" fontId="58" fillId="12" borderId="44" xfId="0" applyNumberFormat="1" applyFont="1" applyFill="1" applyBorder="1"/>
    <xf numFmtId="0" fontId="58" fillId="14" borderId="11" xfId="0" applyFont="1" applyFill="1" applyBorder="1"/>
    <xf numFmtId="0" fontId="58" fillId="13" borderId="9" xfId="0" applyFont="1" applyFill="1" applyBorder="1" applyAlignment="1">
      <alignment horizontal="center" vertical="center" wrapText="1"/>
    </xf>
    <xf numFmtId="0" fontId="58" fillId="13" borderId="25" xfId="0" applyFont="1" applyFill="1" applyBorder="1" applyAlignment="1">
      <alignment horizontal="center"/>
    </xf>
    <xf numFmtId="165" fontId="79" fillId="13" borderId="9" xfId="0" applyNumberFormat="1" applyFont="1" applyFill="1" applyBorder="1"/>
    <xf numFmtId="0" fontId="62" fillId="13" borderId="9" xfId="0" applyFont="1" applyFill="1" applyBorder="1"/>
    <xf numFmtId="165" fontId="79" fillId="13" borderId="38" xfId="0" applyNumberFormat="1" applyFont="1" applyFill="1" applyBorder="1"/>
    <xf numFmtId="165" fontId="80" fillId="13" borderId="9" xfId="0" applyNumberFormat="1" applyFont="1" applyFill="1" applyBorder="1"/>
    <xf numFmtId="165" fontId="79" fillId="13" borderId="7" xfId="0" applyNumberFormat="1" applyFont="1" applyFill="1" applyBorder="1"/>
    <xf numFmtId="165" fontId="79" fillId="13" borderId="39" xfId="0" applyNumberFormat="1" applyFont="1" applyFill="1" applyBorder="1"/>
    <xf numFmtId="165" fontId="79" fillId="13" borderId="20" xfId="0" applyNumberFormat="1" applyFont="1" applyFill="1" applyBorder="1"/>
    <xf numFmtId="165" fontId="58" fillId="13" borderId="22" xfId="0" applyNumberFormat="1" applyFont="1" applyFill="1" applyBorder="1"/>
    <xf numFmtId="0" fontId="58" fillId="14" borderId="9" xfId="0" applyFont="1" applyFill="1" applyBorder="1"/>
    <xf numFmtId="0" fontId="88" fillId="13" borderId="0" xfId="0" applyFont="1" applyFill="1" applyAlignment="1">
      <alignment horizontal="left"/>
    </xf>
    <xf numFmtId="0" fontId="89" fillId="13" borderId="0" xfId="0" applyFont="1" applyFill="1"/>
    <xf numFmtId="0" fontId="88" fillId="13" borderId="0" xfId="0" applyFont="1" applyFill="1"/>
    <xf numFmtId="0" fontId="88" fillId="13" borderId="0" xfId="0" applyFont="1" applyFill="1" applyBorder="1" applyAlignment="1">
      <alignment horizontal="left"/>
    </xf>
    <xf numFmtId="0" fontId="90" fillId="13" borderId="0" xfId="0" applyFont="1" applyFill="1" applyBorder="1" applyAlignment="1">
      <alignment horizontal="left"/>
    </xf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6" borderId="7" xfId="0" applyNumberFormat="1" applyFont="1" applyFill="1" applyBorder="1"/>
    <xf numFmtId="165" fontId="2" fillId="3" borderId="7" xfId="0" applyNumberFormat="1" applyFont="1" applyFill="1" applyBorder="1"/>
    <xf numFmtId="165" fontId="2" fillId="12" borderId="7" xfId="0" applyNumberFormat="1" applyFont="1" applyFill="1" applyBorder="1"/>
    <xf numFmtId="165" fontId="2" fillId="3" borderId="10" xfId="0" applyNumberFormat="1" applyFont="1" applyFill="1" applyBorder="1"/>
    <xf numFmtId="165" fontId="2" fillId="11" borderId="7" xfId="0" applyNumberFormat="1" applyFont="1" applyFill="1" applyBorder="1"/>
    <xf numFmtId="164" fontId="2" fillId="8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7" fillId="10" borderId="7" xfId="0" applyNumberFormat="1" applyFont="1" applyFill="1" applyBorder="1"/>
    <xf numFmtId="0" fontId="34" fillId="6" borderId="0" xfId="0" applyFont="1" applyFill="1"/>
    <xf numFmtId="0" fontId="91" fillId="5" borderId="7" xfId="0" applyFont="1" applyFill="1" applyBorder="1"/>
    <xf numFmtId="49" fontId="91" fillId="5" borderId="7" xfId="0" applyNumberFormat="1" applyFont="1" applyFill="1" applyBorder="1"/>
    <xf numFmtId="0" fontId="34" fillId="0" borderId="0" xfId="0" applyFont="1"/>
    <xf numFmtId="0" fontId="35" fillId="0" borderId="0" xfId="0" applyFont="1"/>
    <xf numFmtId="0" fontId="9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93" fillId="13" borderId="0" xfId="0" applyFont="1" applyFill="1"/>
    <xf numFmtId="49" fontId="53" fillId="14" borderId="11" xfId="0" applyNumberFormat="1" applyFont="1" applyFill="1" applyBorder="1" applyAlignment="1">
      <alignment horizontal="left" vertical="center"/>
    </xf>
    <xf numFmtId="49" fontId="0" fillId="14" borderId="9" xfId="0" applyNumberFormat="1" applyFont="1" applyFill="1" applyBorder="1" applyAlignment="1">
      <alignment horizontal="left" vertical="center"/>
    </xf>
    <xf numFmtId="0" fontId="53" fillId="13" borderId="2" xfId="0" applyFont="1" applyFill="1" applyBorder="1" applyAlignment="1"/>
    <xf numFmtId="0" fontId="0" fillId="0" borderId="1" xfId="0" applyFont="1" applyBorder="1" applyAlignment="1"/>
    <xf numFmtId="0" fontId="0" fillId="0" borderId="5" xfId="0" applyFont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94" fillId="0" borderId="0" xfId="0" applyFont="1"/>
    <xf numFmtId="49" fontId="90" fillId="13" borderId="0" xfId="0" applyNumberFormat="1" applyFont="1" applyFill="1"/>
    <xf numFmtId="0" fontId="53" fillId="12" borderId="47" xfId="0" applyFont="1" applyFill="1" applyBorder="1" applyAlignment="1"/>
    <xf numFmtId="0" fontId="0" fillId="12" borderId="5" xfId="0" applyFont="1" applyFill="1" applyBorder="1" applyAlignment="1"/>
    <xf numFmtId="0" fontId="0" fillId="12" borderId="48" xfId="0" applyFont="1" applyFill="1" applyBorder="1" applyAlignment="1"/>
    <xf numFmtId="0" fontId="53" fillId="11" borderId="17" xfId="0" applyFont="1" applyFill="1" applyBorder="1"/>
    <xf numFmtId="0" fontId="55" fillId="11" borderId="42" xfId="0" applyFont="1" applyFill="1" applyBorder="1" applyAlignment="1">
      <alignment horizontal="left"/>
    </xf>
    <xf numFmtId="0" fontId="53" fillId="11" borderId="42" xfId="0" applyFont="1" applyFill="1" applyBorder="1"/>
    <xf numFmtId="165" fontId="58" fillId="11" borderId="43" xfId="0" applyNumberFormat="1" applyFont="1" applyFill="1" applyBorder="1"/>
    <xf numFmtId="165" fontId="58" fillId="11" borderId="43" xfId="0" applyNumberFormat="1" applyFont="1" applyFill="1" applyBorder="1" applyAlignment="1"/>
    <xf numFmtId="165" fontId="58" fillId="11" borderId="42" xfId="0" applyNumberFormat="1" applyFont="1" applyFill="1" applyBorder="1"/>
    <xf numFmtId="165" fontId="58" fillId="11" borderId="44" xfId="0" applyNumberFormat="1" applyFont="1" applyFill="1" applyBorder="1"/>
    <xf numFmtId="0" fontId="35" fillId="6" borderId="10" xfId="0" applyFont="1" applyFill="1" applyBorder="1"/>
    <xf numFmtId="165" fontId="35" fillId="3" borderId="10" xfId="0" applyNumberFormat="1" applyFont="1" applyFill="1" applyBorder="1"/>
    <xf numFmtId="0" fontId="2" fillId="6" borderId="11" xfId="0" applyFont="1" applyFill="1" applyBorder="1" applyAlignment="1"/>
    <xf numFmtId="0" fontId="0" fillId="0" borderId="9" xfId="0" applyBorder="1" applyAlignment="1"/>
    <xf numFmtId="0" fontId="2" fillId="6" borderId="24" xfId="0" applyFont="1" applyFill="1" applyBorder="1" applyAlignment="1"/>
    <xf numFmtId="0" fontId="0" fillId="0" borderId="38" xfId="0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0" fontId="34" fillId="3" borderId="4" xfId="0" applyFont="1" applyFill="1" applyBorder="1" applyAlignment="1">
      <alignment horizontal="center"/>
    </xf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opLeftCell="B1" workbookViewId="0">
      <pane ySplit="3" topLeftCell="A7" activePane="bottomLeft" state="frozen"/>
      <selection activeCell="A3" sqref="A3"/>
      <selection pane="bottomLeft" activeCell="M81" sqref="M81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1.42578125" style="2" customWidth="1"/>
    <col min="5" max="5" width="5.7109375" style="2" customWidth="1"/>
    <col min="6" max="7" width="6.42578125" style="2" customWidth="1"/>
    <col min="8" max="8" width="7.7109375" style="2" customWidth="1"/>
    <col min="9" max="12" width="6.42578125" style="2" customWidth="1"/>
    <col min="13" max="13" width="4.7109375" style="2" customWidth="1"/>
    <col min="14" max="16384" width="9.140625" style="2"/>
  </cols>
  <sheetData>
    <row r="1" spans="1:13" ht="24" customHeight="1" x14ac:dyDescent="0.2">
      <c r="A1" s="19"/>
      <c r="B1" s="21" t="s">
        <v>930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18"/>
      <c r="G2" s="55"/>
      <c r="H2" s="55"/>
      <c r="I2" s="554"/>
      <c r="J2" s="554"/>
      <c r="K2" s="263"/>
      <c r="L2" s="263" t="s">
        <v>695</v>
      </c>
    </row>
    <row r="3" spans="1:13" ht="49.5" customHeight="1" thickBot="1" x14ac:dyDescent="0.25">
      <c r="A3" s="16"/>
      <c r="B3" s="551"/>
      <c r="C3" s="552"/>
      <c r="D3" s="553"/>
      <c r="E3" s="260" t="s">
        <v>716</v>
      </c>
      <c r="F3" s="343" t="s">
        <v>928</v>
      </c>
      <c r="G3" s="343" t="s">
        <v>788</v>
      </c>
      <c r="H3" s="343" t="s">
        <v>926</v>
      </c>
      <c r="I3" s="343" t="s">
        <v>929</v>
      </c>
      <c r="J3" s="343" t="s">
        <v>774</v>
      </c>
      <c r="K3" s="343" t="s">
        <v>775</v>
      </c>
      <c r="L3" s="343" t="s">
        <v>789</v>
      </c>
    </row>
    <row r="4" spans="1:13" s="3" customFormat="1" ht="18" customHeight="1" x14ac:dyDescent="0.25">
      <c r="A4" s="14"/>
      <c r="B4" s="133" t="s">
        <v>439</v>
      </c>
      <c r="C4" s="27"/>
      <c r="D4" s="28"/>
      <c r="E4" s="204"/>
      <c r="F4" s="204"/>
      <c r="G4" s="204"/>
      <c r="H4" s="204"/>
      <c r="I4" s="496"/>
      <c r="J4" s="204"/>
      <c r="K4" s="204"/>
      <c r="L4" s="204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25">
        <f>Príloha_2016!F5</f>
        <v>4976.3999999999996</v>
      </c>
      <c r="G5" s="25">
        <f>Príloha_2016!G5</f>
        <v>5143</v>
      </c>
      <c r="H5" s="25">
        <f>SUM(Príloha_2016!H5)</f>
        <v>5148.5999999999995</v>
      </c>
      <c r="I5" s="504">
        <f>SUM(Príloha_2016!I5)</f>
        <v>5172.1000000000004</v>
      </c>
      <c r="J5" s="25">
        <f>Príloha_2016!J5</f>
        <v>5325.7000000000007</v>
      </c>
      <c r="K5" s="25">
        <f>Príloha_2016!K5</f>
        <v>5394.6999999999989</v>
      </c>
      <c r="L5" s="25">
        <f>Príloha_2016!L5</f>
        <v>5471.4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25">
        <f>Príloha_2016!F6</f>
        <v>2172.5</v>
      </c>
      <c r="G6" s="25">
        <f>Príloha_2016!G6</f>
        <v>2198.8000000000002</v>
      </c>
      <c r="H6" s="25">
        <f>Príloha_2016!H6</f>
        <v>2351.6999999999998</v>
      </c>
      <c r="I6" s="504">
        <f>SUM(Príloha_2016!I6)</f>
        <v>2360.2999999999997</v>
      </c>
      <c r="J6" s="25">
        <f>SUM(J7:J9)</f>
        <v>2558.4</v>
      </c>
      <c r="K6" s="25">
        <f>Príloha_2016!K6</f>
        <v>2443.1</v>
      </c>
      <c r="L6" s="25">
        <f>Príloha_2016!L6</f>
        <v>2463.1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38">
        <f>Príloha_2016!F8</f>
        <v>1812</v>
      </c>
      <c r="G7" s="38">
        <f>Príloha_2016!G8</f>
        <v>1854.9</v>
      </c>
      <c r="H7" s="38">
        <f>Príloha_2016!H8</f>
        <v>1994</v>
      </c>
      <c r="I7" s="51">
        <f>SUM(Príloha_2016!I8)</f>
        <v>2035.1</v>
      </c>
      <c r="J7" s="38">
        <f>Príloha_2016!J8</f>
        <v>2195.3000000000002</v>
      </c>
      <c r="K7" s="38">
        <f>Príloha_2016!K8</f>
        <v>2080</v>
      </c>
      <c r="L7" s="38">
        <f>Príloha_2016!L8</f>
        <v>2100</v>
      </c>
      <c r="M7" s="1" t="s">
        <v>984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38">
        <f>Príloha_2016!F10</f>
        <v>165.1</v>
      </c>
      <c r="G8" s="38">
        <f>Príloha_2016!G10</f>
        <v>152.70000000000002</v>
      </c>
      <c r="H8" s="38">
        <f>Príloha_2016!H10</f>
        <v>155</v>
      </c>
      <c r="I8" s="51">
        <f>SUM(Príloha_2016!I10)</f>
        <v>140.69999999999999</v>
      </c>
      <c r="J8" s="38">
        <f>Príloha_2016!J10</f>
        <v>155</v>
      </c>
      <c r="K8" s="38">
        <f>Príloha_2016!K10</f>
        <v>155</v>
      </c>
      <c r="L8" s="38">
        <f>Príloha_2016!L10</f>
        <v>155</v>
      </c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38">
        <f>Príloha_2016!F18</f>
        <v>195.4</v>
      </c>
      <c r="G9" s="38">
        <f>Príloha_2016!G18</f>
        <v>191.20000000000002</v>
      </c>
      <c r="H9" s="38">
        <f>Príloha_2016!H18</f>
        <v>202.7</v>
      </c>
      <c r="I9" s="51">
        <f>SUM(Príloha_2016!I18)</f>
        <v>184.5</v>
      </c>
      <c r="J9" s="38">
        <f>Príloha_2016!J18</f>
        <v>208.1</v>
      </c>
      <c r="K9" s="38">
        <f>Príloha_2016!K18</f>
        <v>208.1</v>
      </c>
      <c r="L9" s="38">
        <f>Príloha_2016!L18</f>
        <v>208.1</v>
      </c>
    </row>
    <row r="10" spans="1:13" s="1" customFormat="1" x14ac:dyDescent="0.2">
      <c r="A10" s="13"/>
      <c r="B10" s="22">
        <v>200</v>
      </c>
      <c r="C10" s="22"/>
      <c r="D10" s="22" t="s">
        <v>7</v>
      </c>
      <c r="E10" s="25"/>
      <c r="F10" s="25">
        <f>Príloha_2016!F28</f>
        <v>723.6</v>
      </c>
      <c r="G10" s="25">
        <f>Príloha_2016!G28</f>
        <v>956.80000000000007</v>
      </c>
      <c r="H10" s="25">
        <f>Príloha_2016!H28</f>
        <v>676.1</v>
      </c>
      <c r="I10" s="504">
        <f>SUM(Príloha_2016!I28)</f>
        <v>633.4</v>
      </c>
      <c r="J10" s="25">
        <f>Príloha_2016!J28</f>
        <v>629</v>
      </c>
      <c r="K10" s="25">
        <f>Príloha_2016!K28</f>
        <v>625.1</v>
      </c>
      <c r="L10" s="25">
        <f>Príloha_2016!L28</f>
        <v>625.1</v>
      </c>
    </row>
    <row r="11" spans="1:13" s="1" customFormat="1" x14ac:dyDescent="0.2">
      <c r="A11" s="7"/>
      <c r="B11" s="23">
        <v>210</v>
      </c>
      <c r="C11" s="23"/>
      <c r="D11" s="24" t="s">
        <v>8</v>
      </c>
      <c r="E11" s="38"/>
      <c r="F11" s="38">
        <f>Príloha_2016!F29</f>
        <v>494.09999999999997</v>
      </c>
      <c r="G11" s="38">
        <f>Príloha_2016!G29</f>
        <v>745.2</v>
      </c>
      <c r="H11" s="38">
        <f>Príloha_2016!H29</f>
        <v>450</v>
      </c>
      <c r="I11" s="51">
        <f>SUM(Príloha_2016!I29)</f>
        <v>415.90000000000003</v>
      </c>
      <c r="J11" s="38">
        <f>Príloha_2016!J29</f>
        <v>423.4</v>
      </c>
      <c r="K11" s="38">
        <f>Príloha_2016!K29</f>
        <v>420</v>
      </c>
      <c r="L11" s="38">
        <f>Príloha_2016!L29</f>
        <v>420</v>
      </c>
    </row>
    <row r="12" spans="1:13" s="1" customFormat="1" x14ac:dyDescent="0.2">
      <c r="A12" s="7"/>
      <c r="B12" s="23">
        <v>220</v>
      </c>
      <c r="C12" s="23"/>
      <c r="D12" s="24" t="s">
        <v>9</v>
      </c>
      <c r="E12" s="38"/>
      <c r="F12" s="38">
        <f>Príloha_2016!F38</f>
        <v>67.699999999999989</v>
      </c>
      <c r="G12" s="38">
        <f>Príloha_2016!G38</f>
        <v>78.2</v>
      </c>
      <c r="H12" s="38">
        <f>Príloha_2016!H38</f>
        <v>80</v>
      </c>
      <c r="I12" s="51">
        <f>SUM(Príloha_2016!I38)</f>
        <v>71.199999999999989</v>
      </c>
      <c r="J12" s="38">
        <f>Príloha_2016!J38</f>
        <v>81</v>
      </c>
      <c r="K12" s="38">
        <f>Príloha_2016!K38</f>
        <v>81</v>
      </c>
      <c r="L12" s="38">
        <f>Príloha_2016!L38</f>
        <v>81</v>
      </c>
    </row>
    <row r="13" spans="1:13" s="1" customFormat="1" x14ac:dyDescent="0.2">
      <c r="A13" s="7"/>
      <c r="B13" s="23">
        <v>222</v>
      </c>
      <c r="C13" s="23"/>
      <c r="D13" s="24" t="s">
        <v>15</v>
      </c>
      <c r="E13" s="38"/>
      <c r="F13" s="38">
        <f>Príloha_2016!F43</f>
        <v>4.4000000000000004</v>
      </c>
      <c r="G13" s="38">
        <f>Príloha_2016!G43</f>
        <v>2.1</v>
      </c>
      <c r="H13" s="38">
        <f>Príloha_2016!H43</f>
        <v>2</v>
      </c>
      <c r="I13" s="51">
        <f>SUM(Príloha_2016!I43)</f>
        <v>5</v>
      </c>
      <c r="J13" s="38">
        <f>Príloha_2016!J43</f>
        <v>2</v>
      </c>
      <c r="K13" s="38">
        <f>Príloha_2016!K43</f>
        <v>2</v>
      </c>
      <c r="L13" s="38">
        <f>Príloha_2016!L43</f>
        <v>2</v>
      </c>
    </row>
    <row r="14" spans="1:13" s="1" customFormat="1" x14ac:dyDescent="0.2">
      <c r="A14" s="7"/>
      <c r="B14" s="23">
        <v>223</v>
      </c>
      <c r="C14" s="26"/>
      <c r="D14" s="24" t="s">
        <v>16</v>
      </c>
      <c r="E14" s="38"/>
      <c r="F14" s="38">
        <f>Príloha_2016!F45</f>
        <v>83.2</v>
      </c>
      <c r="G14" s="38">
        <f>Príloha_2016!G45</f>
        <v>85.3</v>
      </c>
      <c r="H14" s="38">
        <f>Príloha_2016!H45</f>
        <v>88.600000000000009</v>
      </c>
      <c r="I14" s="51">
        <f>SUM(Príloha_2016!I45)</f>
        <v>81.8</v>
      </c>
      <c r="J14" s="38">
        <f>Príloha_2016!J45</f>
        <v>84</v>
      </c>
      <c r="K14" s="38">
        <f>Príloha_2016!K45</f>
        <v>83.5</v>
      </c>
      <c r="L14" s="38">
        <f>Príloha_2016!L45</f>
        <v>83.5</v>
      </c>
    </row>
    <row r="15" spans="1:13" s="1" customFormat="1" x14ac:dyDescent="0.2">
      <c r="A15" s="7"/>
      <c r="B15" s="23">
        <v>240</v>
      </c>
      <c r="C15" s="23"/>
      <c r="D15" s="24" t="s">
        <v>24</v>
      </c>
      <c r="E15" s="38"/>
      <c r="F15" s="38">
        <f>Príloha_2016!F68</f>
        <v>1.2</v>
      </c>
      <c r="G15" s="38">
        <f>Príloha_2016!G68</f>
        <v>0.5</v>
      </c>
      <c r="H15" s="38">
        <f>Príloha_2016!H68</f>
        <v>0.5</v>
      </c>
      <c r="I15" s="51">
        <f>SUM(Príloha_2016!I68)</f>
        <v>0</v>
      </c>
      <c r="J15" s="38">
        <f>Príloha_2016!J68</f>
        <v>0.1</v>
      </c>
      <c r="K15" s="38">
        <f>Príloha_2016!K68</f>
        <v>0.1</v>
      </c>
      <c r="L15" s="38">
        <f>Príloha_2016!L68</f>
        <v>0.1</v>
      </c>
    </row>
    <row r="16" spans="1:13" ht="11.25" customHeight="1" x14ac:dyDescent="0.2">
      <c r="A16" s="6"/>
      <c r="B16" s="23">
        <v>290</v>
      </c>
      <c r="C16" s="23"/>
      <c r="D16" s="24" t="s">
        <v>26</v>
      </c>
      <c r="E16" s="38"/>
      <c r="F16" s="38">
        <f>Príloha_2016!F70</f>
        <v>73</v>
      </c>
      <c r="G16" s="38">
        <f>Príloha_2016!G70</f>
        <v>45.5</v>
      </c>
      <c r="H16" s="38">
        <f>Príloha_2016!H70</f>
        <v>55</v>
      </c>
      <c r="I16" s="51">
        <f>SUM(Príloha_2016!I70)</f>
        <v>59.499999999999993</v>
      </c>
      <c r="J16" s="38">
        <f>Príloha_2016!J70</f>
        <v>38.5</v>
      </c>
      <c r="K16" s="38">
        <f>Príloha_2016!K70</f>
        <v>38.5</v>
      </c>
      <c r="L16" s="38">
        <f>Príloha_2016!L70</f>
        <v>38.5</v>
      </c>
    </row>
    <row r="17" spans="1:13" s="1" customFormat="1" x14ac:dyDescent="0.2">
      <c r="A17" s="13"/>
      <c r="B17" s="22">
        <v>300</v>
      </c>
      <c r="C17" s="22"/>
      <c r="D17" s="22" t="s">
        <v>29</v>
      </c>
      <c r="E17" s="147"/>
      <c r="F17" s="147">
        <f>Príloha_2016!F79</f>
        <v>2080.3000000000002</v>
      </c>
      <c r="G17" s="147">
        <f>Príloha_2016!G79</f>
        <v>1987.3999999999999</v>
      </c>
      <c r="H17" s="147">
        <f>Príloha_2016!H79</f>
        <v>2120.7999999999997</v>
      </c>
      <c r="I17" s="504">
        <f>Príloha_2016!I79</f>
        <v>2178.4</v>
      </c>
      <c r="J17" s="147">
        <f>Príloha_2016!J79</f>
        <v>2138.3000000000002</v>
      </c>
      <c r="K17" s="147">
        <f>Príloha_2016!K79</f>
        <v>2326.4999999999995</v>
      </c>
      <c r="L17" s="147">
        <f>Príloha_2016!L79</f>
        <v>2383.1999999999994</v>
      </c>
      <c r="M17" s="351"/>
    </row>
    <row r="18" spans="1:13" x14ac:dyDescent="0.2">
      <c r="A18" s="6"/>
      <c r="B18" s="23">
        <v>311</v>
      </c>
      <c r="C18" s="24">
        <v>311</v>
      </c>
      <c r="D18" s="24" t="s">
        <v>854</v>
      </c>
      <c r="E18" s="38"/>
      <c r="F18" s="38">
        <f>Príloha_2016!F80</f>
        <v>28.5</v>
      </c>
      <c r="G18" s="38">
        <f>Príloha_2016!G80</f>
        <v>28.7</v>
      </c>
      <c r="H18" s="38">
        <f>Príloha_2016!H80</f>
        <v>29</v>
      </c>
      <c r="I18" s="51">
        <f>Príloha_2016!I80</f>
        <v>28.2</v>
      </c>
      <c r="J18" s="38">
        <f>Príloha_2016!J80</f>
        <v>31.4</v>
      </c>
      <c r="K18" s="38">
        <f>Príloha_2016!K80</f>
        <v>32.5</v>
      </c>
      <c r="L18" s="38">
        <f>Príloha_2016!L80</f>
        <v>34</v>
      </c>
    </row>
    <row r="19" spans="1:13" x14ac:dyDescent="0.2">
      <c r="A19" s="6"/>
      <c r="B19" s="23"/>
      <c r="C19" s="24">
        <v>311</v>
      </c>
      <c r="D19" s="24" t="s">
        <v>855</v>
      </c>
      <c r="E19" s="38"/>
      <c r="F19" s="38">
        <f>Príloha_2016!F81</f>
        <v>0.4</v>
      </c>
      <c r="G19" s="38">
        <f>Príloha_2016!G81</f>
        <v>0.4</v>
      </c>
      <c r="H19" s="38">
        <f>Príloha_2016!H81</f>
        <v>0.4</v>
      </c>
      <c r="I19" s="51">
        <f>Príloha_2016!I81</f>
        <v>0.4</v>
      </c>
      <c r="J19" s="38">
        <f>Príloha_2016!J81</f>
        <v>0.4</v>
      </c>
      <c r="K19" s="38">
        <f>Príloha_2016!K81</f>
        <v>0.4</v>
      </c>
      <c r="L19" s="38">
        <f>Príloha_2016!L81</f>
        <v>0.4</v>
      </c>
      <c r="M19" s="206"/>
    </row>
    <row r="20" spans="1:13" x14ac:dyDescent="0.2">
      <c r="A20" s="6"/>
      <c r="B20" s="23"/>
      <c r="C20" s="24">
        <v>311</v>
      </c>
      <c r="D20" s="24" t="s">
        <v>856</v>
      </c>
      <c r="E20" s="38"/>
      <c r="F20" s="38">
        <f>Príloha_2016!F82</f>
        <v>0</v>
      </c>
      <c r="G20" s="38">
        <f>Príloha_2016!G82</f>
        <v>1.6</v>
      </c>
      <c r="H20" s="38">
        <f>Príloha_2016!H82</f>
        <v>1.6</v>
      </c>
      <c r="I20" s="51">
        <f>Príloha_2016!I82</f>
        <v>5.8</v>
      </c>
      <c r="J20" s="38">
        <f>Príloha_2016!J82</f>
        <v>6</v>
      </c>
      <c r="K20" s="38">
        <f>Príloha_2016!K82</f>
        <v>6</v>
      </c>
      <c r="L20" s="38">
        <f>Príloha_2016!L82</f>
        <v>6</v>
      </c>
    </row>
    <row r="21" spans="1:13" x14ac:dyDescent="0.2">
      <c r="A21" s="6"/>
      <c r="B21" s="23">
        <v>312</v>
      </c>
      <c r="C21" s="24">
        <v>312001</v>
      </c>
      <c r="D21" s="24" t="s">
        <v>857</v>
      </c>
      <c r="E21" s="38"/>
      <c r="F21" s="38">
        <f>Príloha_2016!F83</f>
        <v>55.9</v>
      </c>
      <c r="G21" s="38">
        <f>Príloha_2016!G83</f>
        <v>51.4</v>
      </c>
      <c r="H21" s="38">
        <f>Príloha_2016!H83</f>
        <v>68.099999999999994</v>
      </c>
      <c r="I21" s="51">
        <f>Príloha_2016!I83</f>
        <v>44.6</v>
      </c>
      <c r="J21" s="38">
        <f>Príloha_2016!J83</f>
        <v>69.2</v>
      </c>
      <c r="K21" s="38">
        <f>Príloha_2016!K83</f>
        <v>69.2</v>
      </c>
      <c r="L21" s="38">
        <f>Príloha_2016!L83</f>
        <v>69.2</v>
      </c>
    </row>
    <row r="22" spans="1:13" x14ac:dyDescent="0.2">
      <c r="A22" s="6"/>
      <c r="B22" s="23"/>
      <c r="C22" s="24">
        <v>312001</v>
      </c>
      <c r="D22" s="24" t="s">
        <v>858</v>
      </c>
      <c r="E22" s="38"/>
      <c r="F22" s="38">
        <f>Príloha_2016!F84</f>
        <v>12</v>
      </c>
      <c r="G22" s="38">
        <f>Príloha_2016!G84</f>
        <v>11.6</v>
      </c>
      <c r="H22" s="38">
        <f>Príloha_2016!H84</f>
        <v>12.5</v>
      </c>
      <c r="I22" s="51">
        <f>Príloha_2016!I84</f>
        <v>10.1</v>
      </c>
      <c r="J22" s="38">
        <f>Príloha_2016!J84</f>
        <v>12.8</v>
      </c>
      <c r="K22" s="38">
        <f>Príloha_2016!K84</f>
        <v>12.8</v>
      </c>
      <c r="L22" s="38">
        <f>Príloha_2016!L84</f>
        <v>12.8</v>
      </c>
    </row>
    <row r="23" spans="1:13" x14ac:dyDescent="0.2">
      <c r="A23" s="6"/>
      <c r="B23" s="23"/>
      <c r="C23" s="24">
        <v>312001</v>
      </c>
      <c r="D23" s="24" t="s">
        <v>859</v>
      </c>
      <c r="E23" s="38"/>
      <c r="F23" s="38">
        <f>Príloha_2016!F85</f>
        <v>20.7</v>
      </c>
      <c r="G23" s="38">
        <f>Príloha_2016!G85</f>
        <v>19.399999999999999</v>
      </c>
      <c r="H23" s="38">
        <f>Príloha_2016!H85</f>
        <v>20</v>
      </c>
      <c r="I23" s="51">
        <f>Príloha_2016!I85</f>
        <v>34.6</v>
      </c>
      <c r="J23" s="38">
        <f>Príloha_2016!J85</f>
        <v>45.2</v>
      </c>
      <c r="K23" s="38">
        <f>Príloha_2016!K85</f>
        <v>40</v>
      </c>
      <c r="L23" s="38">
        <f>Príloha_2016!L85</f>
        <v>40</v>
      </c>
    </row>
    <row r="24" spans="1:13" x14ac:dyDescent="0.2">
      <c r="A24" s="6"/>
      <c r="B24" s="23"/>
      <c r="C24" s="24">
        <v>312001</v>
      </c>
      <c r="D24" s="24" t="s">
        <v>860</v>
      </c>
      <c r="E24" s="51"/>
      <c r="F24" s="51">
        <f>SUM(Príloha_2016!F86)</f>
        <v>0</v>
      </c>
      <c r="G24" s="51">
        <f>SUM(Príloha_2016!G86)</f>
        <v>0</v>
      </c>
      <c r="H24" s="38">
        <f>Príloha_2016!H86</f>
        <v>75</v>
      </c>
      <c r="I24" s="51">
        <f>Príloha_2016!I86</f>
        <v>71.400000000000006</v>
      </c>
      <c r="J24" s="51">
        <f>SUM(Príloha_2016!J86)</f>
        <v>105</v>
      </c>
      <c r="K24" s="51">
        <f>SUM(Príloha_2016!K86)</f>
        <v>105</v>
      </c>
      <c r="L24" s="51">
        <f>SUM(Príloha_2016!L86)</f>
        <v>105</v>
      </c>
    </row>
    <row r="25" spans="1:13" x14ac:dyDescent="0.2">
      <c r="A25" s="6"/>
      <c r="B25" s="23"/>
      <c r="C25" s="24">
        <v>312001</v>
      </c>
      <c r="D25" s="24" t="s">
        <v>861</v>
      </c>
      <c r="E25" s="38"/>
      <c r="F25" s="38">
        <f>Príloha_2016!F87</f>
        <v>206.8</v>
      </c>
      <c r="G25" s="38">
        <f>Príloha_2016!G87</f>
        <v>241.4</v>
      </c>
      <c r="H25" s="38">
        <f>Príloha_2016!H87</f>
        <v>245</v>
      </c>
      <c r="I25" s="51">
        <f>Príloha_2016!I87</f>
        <v>231.7</v>
      </c>
      <c r="J25" s="38">
        <f>Príloha_2016!J87</f>
        <v>245</v>
      </c>
      <c r="K25" s="38">
        <f>Príloha_2016!K87</f>
        <v>245</v>
      </c>
      <c r="L25" s="38">
        <f>Príloha_2016!L87</f>
        <v>245</v>
      </c>
    </row>
    <row r="26" spans="1:13" x14ac:dyDescent="0.2">
      <c r="A26" s="6"/>
      <c r="B26" s="23"/>
      <c r="C26" s="24">
        <v>312001</v>
      </c>
      <c r="D26" s="24" t="s">
        <v>862</v>
      </c>
      <c r="E26" s="38"/>
      <c r="F26" s="38">
        <f>Príloha_2016!F88</f>
        <v>8</v>
      </c>
      <c r="G26" s="38">
        <f>Príloha_2016!G88</f>
        <v>25.9</v>
      </c>
      <c r="H26" s="38">
        <f>Príloha_2016!H88</f>
        <v>5</v>
      </c>
      <c r="I26" s="51">
        <f>Príloha_2016!I88</f>
        <v>4.5</v>
      </c>
      <c r="J26" s="38">
        <f>Príloha_2016!J88</f>
        <v>8</v>
      </c>
      <c r="K26" s="38">
        <f>Príloha_2016!K88</f>
        <v>0</v>
      </c>
      <c r="L26" s="38">
        <f>Príloha_2016!L88</f>
        <v>0</v>
      </c>
    </row>
    <row r="27" spans="1:13" x14ac:dyDescent="0.2">
      <c r="A27" s="6"/>
      <c r="B27" s="23"/>
      <c r="C27" s="24">
        <v>312001</v>
      </c>
      <c r="D27" s="24" t="s">
        <v>863</v>
      </c>
      <c r="E27" s="38"/>
      <c r="F27" s="38">
        <f>Príloha_2016!F89</f>
        <v>24.5</v>
      </c>
      <c r="G27" s="38">
        <f>Príloha_2016!G89</f>
        <v>6</v>
      </c>
      <c r="H27" s="38">
        <f>Príloha_2016!H89</f>
        <v>6</v>
      </c>
      <c r="I27" s="51">
        <f>Príloha_2016!I89</f>
        <v>3.6</v>
      </c>
      <c r="J27" s="38">
        <f>Príloha_2016!J89</f>
        <v>3.6</v>
      </c>
      <c r="K27" s="38">
        <f>Príloha_2016!K89</f>
        <v>3.6</v>
      </c>
      <c r="L27" s="38">
        <f>Príloha_2016!L89</f>
        <v>3.6</v>
      </c>
    </row>
    <row r="28" spans="1:13" x14ac:dyDescent="0.2">
      <c r="A28" s="6"/>
      <c r="B28" s="23"/>
      <c r="C28" s="24">
        <v>312001</v>
      </c>
      <c r="D28" s="24" t="s">
        <v>864</v>
      </c>
      <c r="E28" s="38"/>
      <c r="F28" s="38">
        <f>Príloha_2016!F90</f>
        <v>0</v>
      </c>
      <c r="G28" s="38">
        <f>Príloha_2016!G90</f>
        <v>4.5</v>
      </c>
      <c r="H28" s="38">
        <f>Príloha_2016!H90</f>
        <v>5</v>
      </c>
      <c r="I28" s="51">
        <f>Príloha_2016!I90</f>
        <v>6.3</v>
      </c>
      <c r="J28" s="38">
        <f>Príloha_2016!J90</f>
        <v>5</v>
      </c>
      <c r="K28" s="38">
        <f>Príloha_2016!K90</f>
        <v>5</v>
      </c>
      <c r="L28" s="38">
        <f>Príloha_2016!L90</f>
        <v>5</v>
      </c>
      <c r="M28" s="206"/>
    </row>
    <row r="29" spans="1:13" x14ac:dyDescent="0.2">
      <c r="A29" s="6"/>
      <c r="B29" s="23"/>
      <c r="C29" s="24">
        <v>312012</v>
      </c>
      <c r="D29" s="24" t="s">
        <v>865</v>
      </c>
      <c r="E29" s="51"/>
      <c r="F29" s="51">
        <f>SUM(Príloha_2016!F91)</f>
        <v>1558</v>
      </c>
      <c r="G29" s="51">
        <f>SUM(Príloha_2016!G91)</f>
        <v>1559.1</v>
      </c>
      <c r="H29" s="38">
        <f>SUM(Príloha_2016!H91)</f>
        <v>1445.3</v>
      </c>
      <c r="I29" s="51">
        <f>SUM(Príloha_2016!I91)</f>
        <v>1437.2</v>
      </c>
      <c r="J29" s="38">
        <f>SUM(Príloha_2016!J91)</f>
        <v>1457.8</v>
      </c>
      <c r="K29" s="38">
        <f>SUM(Príloha_2016!K91)</f>
        <v>1637.2</v>
      </c>
      <c r="L29" s="38">
        <f>SUM(Príloha_2016!L91)</f>
        <v>1689</v>
      </c>
      <c r="M29" s="1" t="s">
        <v>984</v>
      </c>
    </row>
    <row r="30" spans="1:13" x14ac:dyDescent="0.2">
      <c r="A30" s="6"/>
      <c r="B30" s="23"/>
      <c r="C30" s="24">
        <v>312012</v>
      </c>
      <c r="D30" s="24" t="s">
        <v>866</v>
      </c>
      <c r="E30" s="51"/>
      <c r="F30" s="51">
        <f>SUM(Príloha_2016!F92)</f>
        <v>0</v>
      </c>
      <c r="G30" s="51">
        <f>SUM(Príloha_2016!G92)</f>
        <v>0</v>
      </c>
      <c r="H30" s="38">
        <f>SUM(Príloha_2016!H92)</f>
        <v>83.3</v>
      </c>
      <c r="I30" s="51">
        <f>SUM(Príloha_2016!I92)</f>
        <v>177.1</v>
      </c>
      <c r="J30" s="38">
        <f>SUM(Príloha_2016!J92)</f>
        <v>105.8</v>
      </c>
      <c r="K30" s="38">
        <f>SUM(Príloha_2016!K92)</f>
        <v>125.8</v>
      </c>
      <c r="L30" s="38">
        <f>SUM(Príloha_2016!L92)</f>
        <v>129.19999999999999</v>
      </c>
      <c r="M30" s="1" t="s">
        <v>984</v>
      </c>
    </row>
    <row r="31" spans="1:13" x14ac:dyDescent="0.2">
      <c r="A31" s="6"/>
      <c r="B31" s="23"/>
      <c r="C31" s="24">
        <v>312012</v>
      </c>
      <c r="D31" s="24" t="s">
        <v>867</v>
      </c>
      <c r="E31" s="51"/>
      <c r="F31" s="51">
        <f>SUM(Príloha_2016!F93)</f>
        <v>8.4</v>
      </c>
      <c r="G31" s="51">
        <f>SUM(Príloha_2016!G93)</f>
        <v>11.9</v>
      </c>
      <c r="H31" s="38">
        <f>SUM(Príloha_2016!H93)</f>
        <v>12.9</v>
      </c>
      <c r="I31" s="51">
        <f>SUM(Príloha_2016!I93)</f>
        <v>11.8</v>
      </c>
      <c r="J31" s="38">
        <f>SUM(Príloha_2016!J93)</f>
        <v>11.4</v>
      </c>
      <c r="K31" s="38">
        <f>SUM(Príloha_2016!K93)</f>
        <v>11.1</v>
      </c>
      <c r="L31" s="38">
        <f>SUM(Príloha_2016!L93)</f>
        <v>11.1</v>
      </c>
      <c r="M31" s="1" t="s">
        <v>984</v>
      </c>
    </row>
    <row r="32" spans="1:13" x14ac:dyDescent="0.2">
      <c r="A32" s="6"/>
      <c r="B32" s="23"/>
      <c r="C32" s="24">
        <v>312012</v>
      </c>
      <c r="D32" s="24" t="s">
        <v>868</v>
      </c>
      <c r="E32" s="38"/>
      <c r="F32" s="38">
        <f>SUM(Príloha_2016!F94)</f>
        <v>120.7</v>
      </c>
      <c r="G32" s="38">
        <v>0</v>
      </c>
      <c r="H32" s="38">
        <v>0</v>
      </c>
      <c r="I32" s="51">
        <v>0</v>
      </c>
      <c r="J32" s="38">
        <f>SUM(Príloha_2016!J94)</f>
        <v>1.8</v>
      </c>
      <c r="K32" s="38">
        <v>2</v>
      </c>
      <c r="L32" s="38">
        <v>2</v>
      </c>
      <c r="M32" s="1" t="s">
        <v>984</v>
      </c>
    </row>
    <row r="33" spans="1:13" x14ac:dyDescent="0.2">
      <c r="A33" s="6"/>
      <c r="B33" s="23"/>
      <c r="C33" s="24">
        <v>312012</v>
      </c>
      <c r="D33" s="24" t="s">
        <v>869</v>
      </c>
      <c r="E33" s="38"/>
      <c r="F33" s="38">
        <f>Príloha_2016!F95</f>
        <v>1.9</v>
      </c>
      <c r="G33" s="38">
        <f>Príloha_2016!G95</f>
        <v>2.6</v>
      </c>
      <c r="H33" s="38">
        <f>Príloha_2016!H95</f>
        <v>2.6</v>
      </c>
      <c r="I33" s="51">
        <f>Príloha_2016!I95</f>
        <v>2.2000000000000002</v>
      </c>
      <c r="J33" s="38">
        <f>Príloha_2016!J95</f>
        <v>2.6</v>
      </c>
      <c r="K33" s="38">
        <f>Príloha_2016!K95</f>
        <v>2.6</v>
      </c>
      <c r="L33" s="38">
        <f>Príloha_2016!L95</f>
        <v>2.6</v>
      </c>
    </row>
    <row r="34" spans="1:13" x14ac:dyDescent="0.2">
      <c r="A34" s="6"/>
      <c r="B34" s="23"/>
      <c r="C34" s="24">
        <v>312012</v>
      </c>
      <c r="D34" s="24" t="s">
        <v>870</v>
      </c>
      <c r="E34" s="38"/>
      <c r="F34" s="38">
        <f>SUM(Príloha_2016!F96)</f>
        <v>16.399999999999999</v>
      </c>
      <c r="G34" s="38">
        <f>SUM(Príloha_2016!G96)</f>
        <v>16.8</v>
      </c>
      <c r="H34" s="38">
        <f>SUM(Príloha_2016!H96)</f>
        <v>16</v>
      </c>
      <c r="I34" s="51">
        <f>SUM(Príloha_2016!I96)</f>
        <v>16.100000000000001</v>
      </c>
      <c r="J34" s="38">
        <f>SUM(Príloha_2016!J96)</f>
        <v>16</v>
      </c>
      <c r="K34" s="38">
        <f>SUM(Príloha_2016!K96)</f>
        <v>17</v>
      </c>
      <c r="L34" s="38">
        <f>SUM(Príloha_2016!L96)</f>
        <v>17</v>
      </c>
    </row>
    <row r="35" spans="1:13" x14ac:dyDescent="0.2">
      <c r="A35" s="6"/>
      <c r="B35" s="23"/>
      <c r="C35" s="24">
        <v>312012</v>
      </c>
      <c r="D35" s="24" t="s">
        <v>871</v>
      </c>
      <c r="E35" s="38"/>
      <c r="F35" s="38">
        <f>Príloha_2016!F97</f>
        <v>2.6</v>
      </c>
      <c r="G35" s="38">
        <f>Príloha_2016!G97</f>
        <v>2.5</v>
      </c>
      <c r="H35" s="38">
        <f>Príloha_2016!H97</f>
        <v>2.6</v>
      </c>
      <c r="I35" s="51">
        <f>Príloha_2016!I97</f>
        <v>2.5</v>
      </c>
      <c r="J35" s="38">
        <f>Príloha_2016!J97</f>
        <v>2.6</v>
      </c>
      <c r="K35" s="38">
        <f>Príloha_2016!K97</f>
        <v>2.6</v>
      </c>
      <c r="L35" s="38">
        <f>Príloha_2016!L97</f>
        <v>2.6</v>
      </c>
    </row>
    <row r="36" spans="1:13" x14ac:dyDescent="0.2">
      <c r="A36" s="6"/>
      <c r="B36" s="23"/>
      <c r="C36" s="24">
        <v>312012</v>
      </c>
      <c r="D36" s="24" t="s">
        <v>872</v>
      </c>
      <c r="E36" s="38"/>
      <c r="F36" s="38">
        <f>Príloha_2016!F98</f>
        <v>0.1</v>
      </c>
      <c r="G36" s="38">
        <f>Príloha_2016!G98</f>
        <v>0.1</v>
      </c>
      <c r="H36" s="38">
        <f>Príloha_2016!H98</f>
        <v>0.1</v>
      </c>
      <c r="I36" s="51">
        <f>Príloha_2016!I98</f>
        <v>0.1</v>
      </c>
      <c r="J36" s="38">
        <f>Príloha_2016!J98</f>
        <v>0.1</v>
      </c>
      <c r="K36" s="38">
        <f>Príloha_2016!K98</f>
        <v>0.1</v>
      </c>
      <c r="L36" s="38">
        <f>Príloha_2016!L98</f>
        <v>0.1</v>
      </c>
    </row>
    <row r="37" spans="1:13" x14ac:dyDescent="0.2">
      <c r="A37" s="6"/>
      <c r="B37" s="23"/>
      <c r="C37" s="24">
        <v>312012</v>
      </c>
      <c r="D37" s="24" t="s">
        <v>873</v>
      </c>
      <c r="E37" s="38"/>
      <c r="F37" s="38">
        <f>Príloha_2016!F99</f>
        <v>0.7</v>
      </c>
      <c r="G37" s="38">
        <f>Príloha_2016!G99</f>
        <v>0.7</v>
      </c>
      <c r="H37" s="38">
        <f>Príloha_2016!H99</f>
        <v>0.7</v>
      </c>
      <c r="I37" s="51">
        <f>Príloha_2016!I99</f>
        <v>0.6</v>
      </c>
      <c r="J37" s="38">
        <f>Príloha_2016!J99</f>
        <v>0.7</v>
      </c>
      <c r="K37" s="38">
        <f>Príloha_2016!K99</f>
        <v>0.7</v>
      </c>
      <c r="L37" s="38">
        <f>Príloha_2016!L99</f>
        <v>0.7</v>
      </c>
    </row>
    <row r="38" spans="1:13" x14ac:dyDescent="0.2">
      <c r="A38" s="6"/>
      <c r="B38" s="23"/>
      <c r="C38" s="24">
        <v>312012</v>
      </c>
      <c r="D38" s="24" t="s">
        <v>874</v>
      </c>
      <c r="E38" s="38"/>
      <c r="F38" s="38">
        <f>Príloha_2016!F100</f>
        <v>3.8</v>
      </c>
      <c r="G38" s="38">
        <f>Príloha_2016!G100</f>
        <v>0</v>
      </c>
      <c r="H38" s="38">
        <f>Príloha_2016!H100</f>
        <v>0.4</v>
      </c>
      <c r="I38" s="51">
        <f>Príloha_2016!I100</f>
        <v>0.3</v>
      </c>
      <c r="J38" s="38">
        <f>Príloha_2016!J100</f>
        <v>0.4</v>
      </c>
      <c r="K38" s="38">
        <f>Príloha_2016!K100</f>
        <v>0.4</v>
      </c>
      <c r="L38" s="38">
        <f>Príloha_2016!L100</f>
        <v>0.4</v>
      </c>
    </row>
    <row r="39" spans="1:13" x14ac:dyDescent="0.2">
      <c r="A39" s="6"/>
      <c r="B39" s="23"/>
      <c r="C39" s="24">
        <v>3120015</v>
      </c>
      <c r="D39" s="24" t="s">
        <v>875</v>
      </c>
      <c r="E39" s="38"/>
      <c r="F39" s="38">
        <v>0</v>
      </c>
      <c r="G39" s="38">
        <v>0</v>
      </c>
      <c r="H39" s="38">
        <v>0</v>
      </c>
      <c r="I39" s="51">
        <f>SUM(Príloha_2016!I101)</f>
        <v>42.8</v>
      </c>
      <c r="J39" s="38">
        <v>0</v>
      </c>
      <c r="K39" s="38">
        <v>0</v>
      </c>
      <c r="L39" s="38">
        <v>0</v>
      </c>
    </row>
    <row r="40" spans="1:13" x14ac:dyDescent="0.2">
      <c r="A40" s="6"/>
      <c r="B40" s="23"/>
      <c r="C40" s="24">
        <v>3120012</v>
      </c>
      <c r="D40" s="24" t="s">
        <v>876</v>
      </c>
      <c r="E40" s="51"/>
      <c r="F40" s="51">
        <f>SUM(Príloha_2016!F102)</f>
        <v>0</v>
      </c>
      <c r="G40" s="51">
        <f>SUM(Príloha_2016!G102)</f>
        <v>0</v>
      </c>
      <c r="H40" s="38">
        <f>SUM(Príloha_2016!H102)</f>
        <v>29.1</v>
      </c>
      <c r="I40" s="51">
        <f>SUM(Príloha_2016!I102)</f>
        <v>29</v>
      </c>
      <c r="J40" s="51">
        <f>SUM(Príloha_2016!J102)</f>
        <v>0</v>
      </c>
      <c r="K40" s="51">
        <f>SUM(Príloha_2016!K102)</f>
        <v>0</v>
      </c>
      <c r="L40" s="51">
        <f>SUM(Príloha_2016!L102)</f>
        <v>0</v>
      </c>
    </row>
    <row r="41" spans="1:13" x14ac:dyDescent="0.2">
      <c r="B41" s="23">
        <v>331</v>
      </c>
      <c r="C41" s="24">
        <v>331002</v>
      </c>
      <c r="D41" s="24" t="s">
        <v>877</v>
      </c>
      <c r="E41" s="404"/>
      <c r="F41" s="404">
        <f>SUM(Príloha_2016!F103)</f>
        <v>10.9</v>
      </c>
      <c r="G41" s="404">
        <f>SUM(Príloha_2016!G103)</f>
        <v>2.8</v>
      </c>
      <c r="H41" s="405">
        <f>SUM(Príloha_2016!H103)</f>
        <v>10</v>
      </c>
      <c r="I41" s="405">
        <f>SUM(Príloha_2016!I103)</f>
        <v>17.5</v>
      </c>
      <c r="J41" s="404">
        <f>SUM(Príloha_2016!J103)</f>
        <v>7.5</v>
      </c>
      <c r="K41" s="404">
        <f>SUM(Príloha_2016!K103)</f>
        <v>7.5</v>
      </c>
      <c r="L41" s="404">
        <f>SUM(Príloha_2016!L103)</f>
        <v>7.5</v>
      </c>
    </row>
    <row r="42" spans="1:13" x14ac:dyDescent="0.2">
      <c r="A42" s="6"/>
      <c r="B42" s="23"/>
      <c r="C42" s="24">
        <v>331002</v>
      </c>
      <c r="D42" s="24" t="s">
        <v>878</v>
      </c>
      <c r="E42" s="38"/>
      <c r="F42" s="38">
        <f>SUM(Príloha_2016!F104)</f>
        <v>0</v>
      </c>
      <c r="G42" s="38">
        <f>SUM(Príloha_2016!G104)</f>
        <v>0</v>
      </c>
      <c r="H42" s="38">
        <f>SUM(Príloha_2016!H104)</f>
        <v>3</v>
      </c>
      <c r="I42" s="51">
        <f>SUM(Príloha_2016!I104)</f>
        <v>0</v>
      </c>
      <c r="J42" s="38">
        <f>SUM(Príloha_2016!J104)</f>
        <v>0</v>
      </c>
      <c r="K42" s="38">
        <f>SUM(Príloha_2016!K104)</f>
        <v>0</v>
      </c>
      <c r="L42" s="38">
        <f>SUM(Príloha_2016!L104)</f>
        <v>0</v>
      </c>
    </row>
    <row r="43" spans="1:13" x14ac:dyDescent="0.2">
      <c r="A43" s="6"/>
      <c r="B43" s="22"/>
      <c r="C43" s="22"/>
      <c r="D43" s="22" t="s">
        <v>40</v>
      </c>
      <c r="E43" s="25"/>
      <c r="F43" s="25">
        <f>Príloha_2016!F105</f>
        <v>1113.2</v>
      </c>
      <c r="G43" s="25">
        <f>Príloha_2016!G105</f>
        <v>1074.1999999999998</v>
      </c>
      <c r="H43" s="25">
        <f>Príloha_2016!H105</f>
        <v>1169.2</v>
      </c>
      <c r="I43" s="504">
        <f>Príloha_2016!I105</f>
        <v>1283.4000000000001</v>
      </c>
      <c r="J43" s="25">
        <f>Príloha_2016!J105</f>
        <v>549.6</v>
      </c>
      <c r="K43" s="25">
        <f>Príloha_2016!K105</f>
        <v>349.6</v>
      </c>
      <c r="L43" s="25">
        <f>Príloha_2016!L105</f>
        <v>349.6</v>
      </c>
    </row>
    <row r="44" spans="1:13" s="1" customFormat="1" x14ac:dyDescent="0.2">
      <c r="A44" s="13"/>
      <c r="B44" s="23">
        <v>400</v>
      </c>
      <c r="C44" s="64"/>
      <c r="D44" s="24" t="s">
        <v>250</v>
      </c>
      <c r="E44" s="38"/>
      <c r="F44" s="38">
        <f>Príloha_2016!F106</f>
        <v>440.1</v>
      </c>
      <c r="G44" s="38">
        <f>Príloha_2016!G106</f>
        <v>492.29999999999995</v>
      </c>
      <c r="H44" s="38">
        <f>Príloha_2016!H106</f>
        <v>199.7</v>
      </c>
      <c r="I44" s="51">
        <f>SUM(Príloha_2016!I106)</f>
        <v>194</v>
      </c>
      <c r="J44" s="38">
        <f>Príloha_2016!J106</f>
        <v>199.6</v>
      </c>
      <c r="K44" s="38">
        <f>Príloha_2016!K106</f>
        <v>199.6</v>
      </c>
      <c r="L44" s="38">
        <f>Príloha_2016!L106</f>
        <v>199.6</v>
      </c>
    </row>
    <row r="45" spans="1:13" s="1" customFormat="1" x14ac:dyDescent="0.2">
      <c r="A45" s="7"/>
      <c r="B45" s="23">
        <v>500</v>
      </c>
      <c r="C45" s="23"/>
      <c r="D45" s="24" t="s">
        <v>278</v>
      </c>
      <c r="E45" s="38"/>
      <c r="F45" s="38">
        <f>Príloha_2016!F113</f>
        <v>673.1</v>
      </c>
      <c r="G45" s="38">
        <f>Príloha_2016!G113</f>
        <v>581.89999999999986</v>
      </c>
      <c r="H45" s="38">
        <f>Príloha_2016!H113</f>
        <v>969.5</v>
      </c>
      <c r="I45" s="51">
        <f>SUM(Príloha_2016!I113)</f>
        <v>1089.4000000000001</v>
      </c>
      <c r="J45" s="38">
        <f>Príloha_2016!J113</f>
        <v>350</v>
      </c>
      <c r="K45" s="38">
        <f>Príloha_2016!K113</f>
        <v>150</v>
      </c>
      <c r="L45" s="38">
        <f>Príloha_2016!L113</f>
        <v>150</v>
      </c>
    </row>
    <row r="46" spans="1:13" ht="11.25" customHeight="1" x14ac:dyDescent="0.2">
      <c r="A46" s="6"/>
      <c r="B46" s="22"/>
      <c r="C46" s="22"/>
      <c r="D46" s="22" t="s">
        <v>41</v>
      </c>
      <c r="E46" s="25"/>
      <c r="F46" s="25">
        <f>Príloha_2016!F121</f>
        <v>74</v>
      </c>
      <c r="G46" s="25">
        <f>Príloha_2016!G121</f>
        <v>41.3</v>
      </c>
      <c r="H46" s="25">
        <f>Príloha_2016!H121</f>
        <v>316.10000000000002</v>
      </c>
      <c r="I46" s="504">
        <f>Príloha_2016!I121</f>
        <v>343.9</v>
      </c>
      <c r="J46" s="25">
        <f>Príloha_2016!J121</f>
        <v>333</v>
      </c>
      <c r="K46" s="25">
        <f>Príloha_2016!K121</f>
        <v>2</v>
      </c>
      <c r="L46" s="25">
        <f>Príloha_2016!L121</f>
        <v>2</v>
      </c>
    </row>
    <row r="47" spans="1:13" s="1" customFormat="1" ht="11.25" customHeight="1" x14ac:dyDescent="0.2">
      <c r="A47" s="13"/>
      <c r="B47" s="23">
        <v>230</v>
      </c>
      <c r="C47" s="23"/>
      <c r="D47" s="24" t="s">
        <v>42</v>
      </c>
      <c r="E47" s="38"/>
      <c r="F47" s="38">
        <f>Príloha_2016!F122</f>
        <v>15.399999999999999</v>
      </c>
      <c r="G47" s="38">
        <f>Príloha_2016!G122</f>
        <v>35.299999999999997</v>
      </c>
      <c r="H47" s="38">
        <f>Príloha_2016!H122</f>
        <v>287</v>
      </c>
      <c r="I47" s="51">
        <f>Príloha_2016!I122</f>
        <v>290.5</v>
      </c>
      <c r="J47" s="38">
        <f>Príloha_2016!J122</f>
        <v>2</v>
      </c>
      <c r="K47" s="38">
        <f>Príloha_2016!K122</f>
        <v>2</v>
      </c>
      <c r="L47" s="38">
        <f>Príloha_2016!L122</f>
        <v>2</v>
      </c>
    </row>
    <row r="48" spans="1:13" s="1" customFormat="1" x14ac:dyDescent="0.2">
      <c r="A48" s="7"/>
      <c r="B48" s="23">
        <v>300</v>
      </c>
      <c r="C48" s="23"/>
      <c r="D48" s="24" t="s">
        <v>44</v>
      </c>
      <c r="E48" s="38"/>
      <c r="F48" s="38">
        <f>Príloha_2016!F125</f>
        <v>58.6</v>
      </c>
      <c r="G48" s="38">
        <f>Príloha_2016!G125</f>
        <v>6</v>
      </c>
      <c r="H48" s="38">
        <f>Príloha_2016!H125</f>
        <v>29.1</v>
      </c>
      <c r="I48" s="51">
        <f>Príloha_2016!I125</f>
        <v>53.4</v>
      </c>
      <c r="J48" s="38">
        <f>Príloha_2016!J125</f>
        <v>331</v>
      </c>
      <c r="K48" s="38">
        <f>Príloha_2016!K125</f>
        <v>0</v>
      </c>
      <c r="L48" s="38">
        <f>Príloha_2016!L125</f>
        <v>0</v>
      </c>
      <c r="M48" s="1" t="s">
        <v>984</v>
      </c>
    </row>
    <row r="49" spans="1:13" ht="11.25" customHeight="1" x14ac:dyDescent="0.2">
      <c r="A49" s="6"/>
      <c r="B49" s="22"/>
      <c r="C49" s="22"/>
      <c r="D49" s="22" t="s">
        <v>269</v>
      </c>
      <c r="E49" s="25"/>
      <c r="F49" s="25">
        <f>Príloha_2016!F132</f>
        <v>34.6</v>
      </c>
      <c r="G49" s="25">
        <f>Príloha_2016!G132</f>
        <v>0</v>
      </c>
      <c r="H49" s="25">
        <f>Príloha_2016!H132</f>
        <v>0</v>
      </c>
      <c r="I49" s="504">
        <f>Príloha_2016!I132</f>
        <v>43.7</v>
      </c>
      <c r="J49" s="25">
        <f>Príloha_2016!J132</f>
        <v>0</v>
      </c>
      <c r="K49" s="25">
        <f>Príloha_2016!K132</f>
        <v>0</v>
      </c>
      <c r="L49" s="25">
        <f>Príloha_2016!L132</f>
        <v>0</v>
      </c>
    </row>
    <row r="50" spans="1:13" s="1" customFormat="1" ht="11.25" customHeight="1" x14ac:dyDescent="0.2">
      <c r="A50" s="13"/>
      <c r="B50" s="23"/>
      <c r="C50" s="24"/>
      <c r="D50" s="24" t="s">
        <v>879</v>
      </c>
      <c r="E50" s="51"/>
      <c r="F50" s="51">
        <f>SUM(Príloha_2016!F133)</f>
        <v>34.6</v>
      </c>
      <c r="G50" s="51">
        <f>SUM(Príloha_2016!G133)</f>
        <v>0</v>
      </c>
      <c r="H50" s="51">
        <f>SUM(Príloha_2016!H133)</f>
        <v>0</v>
      </c>
      <c r="I50" s="51">
        <f>SUM(Príloha_2016!I133)</f>
        <v>43.7</v>
      </c>
      <c r="J50" s="51">
        <f>SUM(Príloha_2016!J133)</f>
        <v>0</v>
      </c>
      <c r="K50" s="51">
        <f>SUM(Príloha_2016!K133)</f>
        <v>0</v>
      </c>
      <c r="L50" s="51">
        <f>SUM(Príloha_2016!L133)</f>
        <v>0</v>
      </c>
    </row>
    <row r="51" spans="1:13" ht="15" customHeight="1" x14ac:dyDescent="0.25">
      <c r="B51" s="32" t="s">
        <v>46</v>
      </c>
      <c r="C51" s="33"/>
      <c r="D51" s="33"/>
      <c r="E51" s="148"/>
      <c r="F51" s="148"/>
      <c r="G51" s="148"/>
      <c r="H51" s="148"/>
      <c r="I51" s="497"/>
      <c r="J51" s="148"/>
      <c r="K51" s="148"/>
      <c r="L51" s="148"/>
    </row>
    <row r="52" spans="1:13" ht="15" x14ac:dyDescent="0.2">
      <c r="A52" s="12"/>
      <c r="B52" s="34"/>
      <c r="C52" s="34"/>
      <c r="D52" s="34" t="s">
        <v>330</v>
      </c>
      <c r="E52" s="35"/>
      <c r="F52" s="35">
        <f>Príloha_2016!F135</f>
        <v>2703.9</v>
      </c>
      <c r="G52" s="35">
        <f>Príloha_2016!G135</f>
        <v>2730.7000000000012</v>
      </c>
      <c r="H52" s="35">
        <f>Príloha_2016!H135</f>
        <v>3042.7</v>
      </c>
      <c r="I52" s="505">
        <f>Príloha_2016!I135</f>
        <v>2844.5999999999995</v>
      </c>
      <c r="J52" s="35">
        <f>Príloha_2016!J135</f>
        <v>2475.5</v>
      </c>
      <c r="K52" s="35">
        <f>Príloha_2016!K135</f>
        <v>2356.2999999999997</v>
      </c>
      <c r="L52" s="35">
        <f>Príloha_2016!L135</f>
        <v>2382.4</v>
      </c>
    </row>
    <row r="53" spans="1:13" s="1" customFormat="1" ht="15" customHeight="1" x14ac:dyDescent="0.2">
      <c r="A53" s="8"/>
      <c r="B53" s="34"/>
      <c r="C53" s="34"/>
      <c r="D53" s="34" t="s">
        <v>48</v>
      </c>
      <c r="E53" s="35" t="str">
        <f>Príloha_2016!E137</f>
        <v>01.1.1</v>
      </c>
      <c r="F53" s="35">
        <f>Príloha_2016!F136</f>
        <v>839.7</v>
      </c>
      <c r="G53" s="35">
        <f>Príloha_2016!G136</f>
        <v>955.60000000000014</v>
      </c>
      <c r="H53" s="35">
        <f>Príloha_2016!H136</f>
        <v>1085</v>
      </c>
      <c r="I53" s="505">
        <f>Príloha_2016!I136</f>
        <v>1063.1999999999998</v>
      </c>
      <c r="J53" s="35">
        <f>Príloha_2016!J136</f>
        <v>590.69999999999993</v>
      </c>
      <c r="K53" s="35">
        <f>Príloha_2016!K136</f>
        <v>592.4</v>
      </c>
      <c r="L53" s="35">
        <f>Príloha_2016!L136</f>
        <v>601.59999999999991</v>
      </c>
    </row>
    <row r="54" spans="1:13" s="1" customFormat="1" ht="15" customHeight="1" x14ac:dyDescent="0.2">
      <c r="A54" s="8"/>
      <c r="B54" s="36"/>
      <c r="C54" s="36"/>
      <c r="D54" s="36" t="s">
        <v>49</v>
      </c>
      <c r="E54" s="149"/>
      <c r="F54" s="149">
        <f t="shared" ref="F54:G54" si="0">SUM(F55:F56)</f>
        <v>314.39999999999998</v>
      </c>
      <c r="G54" s="149">
        <f t="shared" si="0"/>
        <v>298.60000000000002</v>
      </c>
      <c r="H54" s="149">
        <f t="shared" ref="H54:I54" si="1">SUM(H55:H56)</f>
        <v>342.6</v>
      </c>
      <c r="I54" s="498">
        <f t="shared" si="1"/>
        <v>320.39999999999998</v>
      </c>
      <c r="J54" s="149">
        <f t="shared" ref="J54" si="2">SUM(J55:J56)</f>
        <v>355.8</v>
      </c>
      <c r="K54" s="149">
        <f t="shared" ref="K54:L54" si="3">SUM(K55:K56)</f>
        <v>360.5</v>
      </c>
      <c r="L54" s="149">
        <f t="shared" si="3"/>
        <v>368.7</v>
      </c>
    </row>
    <row r="55" spans="1:13" s="1" customFormat="1" ht="11.25" customHeight="1" x14ac:dyDescent="0.2">
      <c r="A55" s="9"/>
      <c r="B55" s="36">
        <v>610</v>
      </c>
      <c r="C55" s="37"/>
      <c r="D55" s="37" t="s">
        <v>332</v>
      </c>
      <c r="E55" s="38"/>
      <c r="F55" s="38">
        <f>Príloha_2016!F138</f>
        <v>203.4</v>
      </c>
      <c r="G55" s="38">
        <f>Príloha_2016!G138</f>
        <v>209.1</v>
      </c>
      <c r="H55" s="38">
        <f>Príloha_2016!H138</f>
        <v>234.1</v>
      </c>
      <c r="I55" s="51">
        <f>Príloha_2016!I138</f>
        <v>225.3</v>
      </c>
      <c r="J55" s="38">
        <f>Príloha_2016!J138</f>
        <v>254</v>
      </c>
      <c r="K55" s="38">
        <f>Príloha_2016!K138</f>
        <v>260</v>
      </c>
      <c r="L55" s="38">
        <f>Príloha_2016!L138</f>
        <v>265</v>
      </c>
    </row>
    <row r="56" spans="1:13" x14ac:dyDescent="0.2">
      <c r="A56" s="10"/>
      <c r="B56" s="36">
        <v>620</v>
      </c>
      <c r="C56" s="37"/>
      <c r="D56" s="37" t="s">
        <v>333</v>
      </c>
      <c r="E56" s="38"/>
      <c r="F56" s="38">
        <f>Príloha_2016!F139</f>
        <v>111</v>
      </c>
      <c r="G56" s="38">
        <f>Príloha_2016!G139</f>
        <v>89.5</v>
      </c>
      <c r="H56" s="38">
        <f>Príloha_2016!H139</f>
        <v>108.5</v>
      </c>
      <c r="I56" s="51">
        <f>Príloha_2016!I139</f>
        <v>95.1</v>
      </c>
      <c r="J56" s="38">
        <f>Príloha_2016!J139</f>
        <v>101.8</v>
      </c>
      <c r="K56" s="38">
        <f>Príloha_2016!K139</f>
        <v>100.5</v>
      </c>
      <c r="L56" s="38">
        <f>Príloha_2016!L139</f>
        <v>103.7</v>
      </c>
    </row>
    <row r="57" spans="1:13" x14ac:dyDescent="0.2">
      <c r="A57" s="10"/>
      <c r="B57" s="36">
        <v>631</v>
      </c>
      <c r="C57" s="36"/>
      <c r="D57" s="37" t="s">
        <v>52</v>
      </c>
      <c r="E57" s="38"/>
      <c r="F57" s="38">
        <f>Príloha_2016!F140</f>
        <v>1.9</v>
      </c>
      <c r="G57" s="38">
        <f>Príloha_2016!G140</f>
        <v>2.1</v>
      </c>
      <c r="H57" s="38">
        <f>Príloha_2016!H140</f>
        <v>2.6</v>
      </c>
      <c r="I57" s="51">
        <f>Príloha_2016!I140</f>
        <v>1</v>
      </c>
      <c r="J57" s="38">
        <f>Príloha_2016!J140</f>
        <v>4.0999999999999996</v>
      </c>
      <c r="K57" s="38">
        <f>Príloha_2016!K140</f>
        <v>3.1</v>
      </c>
      <c r="L57" s="38">
        <f>Príloha_2016!L140</f>
        <v>3.1</v>
      </c>
      <c r="M57" s="1" t="s">
        <v>984</v>
      </c>
    </row>
    <row r="58" spans="1:13" s="1" customFormat="1" x14ac:dyDescent="0.2">
      <c r="A58" s="9"/>
      <c r="B58" s="36">
        <v>632</v>
      </c>
      <c r="C58" s="36"/>
      <c r="D58" s="37" t="s">
        <v>55</v>
      </c>
      <c r="E58" s="38"/>
      <c r="F58" s="38">
        <f>Príloha_2016!F143</f>
        <v>55.900000000000006</v>
      </c>
      <c r="G58" s="38">
        <f>Príloha_2016!G143</f>
        <v>51.3</v>
      </c>
      <c r="H58" s="38">
        <f>Príloha_2016!H143</f>
        <v>55.599999999999994</v>
      </c>
      <c r="I58" s="51">
        <f>Príloha_2016!I143</f>
        <v>48.9</v>
      </c>
      <c r="J58" s="38">
        <f>Príloha_2016!J143</f>
        <v>55.599999999999994</v>
      </c>
      <c r="K58" s="38">
        <f>Príloha_2016!K143</f>
        <v>55.599999999999994</v>
      </c>
      <c r="L58" s="38">
        <f>Príloha_2016!L143</f>
        <v>55.599999999999994</v>
      </c>
    </row>
    <row r="59" spans="1:13" s="1" customFormat="1" x14ac:dyDescent="0.2">
      <c r="A59" s="9"/>
      <c r="B59" s="36">
        <v>633</v>
      </c>
      <c r="C59" s="36"/>
      <c r="D59" s="37" t="s">
        <v>63</v>
      </c>
      <c r="E59" s="38"/>
      <c r="F59" s="38">
        <f>Príloha_2016!F151</f>
        <v>18.799999999999997</v>
      </c>
      <c r="G59" s="38">
        <f>Príloha_2016!G151</f>
        <v>14.7</v>
      </c>
      <c r="H59" s="38">
        <f>Príloha_2016!H151</f>
        <v>37.799999999999997</v>
      </c>
      <c r="I59" s="51">
        <f>Príloha_2016!I151</f>
        <v>17.3</v>
      </c>
      <c r="J59" s="38">
        <f>Príloha_2016!J151</f>
        <v>31.2</v>
      </c>
      <c r="K59" s="38">
        <f>Príloha_2016!K151</f>
        <v>30.2</v>
      </c>
      <c r="L59" s="38">
        <f>Príloha_2016!L151</f>
        <v>30.2</v>
      </c>
    </row>
    <row r="60" spans="1:13" s="1" customFormat="1" x14ac:dyDescent="0.2">
      <c r="A60" s="9"/>
      <c r="B60" s="36">
        <v>634</v>
      </c>
      <c r="C60" s="36"/>
      <c r="D60" s="37" t="s">
        <v>76</v>
      </c>
      <c r="E60" s="38"/>
      <c r="F60" s="38">
        <f>Príloha_2016!F166</f>
        <v>5.1000000000000005</v>
      </c>
      <c r="G60" s="38">
        <f>Príloha_2016!G166</f>
        <v>7.5000000000000009</v>
      </c>
      <c r="H60" s="38">
        <f>Príloha_2016!H166</f>
        <v>10</v>
      </c>
      <c r="I60" s="51">
        <f>Príloha_2016!I166</f>
        <v>5.9</v>
      </c>
      <c r="J60" s="38">
        <f>Príloha_2016!J166</f>
        <v>14.5</v>
      </c>
      <c r="K60" s="38">
        <f>Príloha_2016!K166</f>
        <v>12.2</v>
      </c>
      <c r="L60" s="38">
        <f>Príloha_2016!L166</f>
        <v>12.2</v>
      </c>
      <c r="M60" s="1" t="s">
        <v>984</v>
      </c>
    </row>
    <row r="61" spans="1:13" s="1" customFormat="1" x14ac:dyDescent="0.2">
      <c r="A61" s="9"/>
      <c r="B61" s="36">
        <v>635</v>
      </c>
      <c r="C61" s="36"/>
      <c r="D61" s="37" t="s">
        <v>82</v>
      </c>
      <c r="E61" s="38"/>
      <c r="F61" s="38">
        <f>Príloha_2016!F173</f>
        <v>4.6999999999999993</v>
      </c>
      <c r="G61" s="38">
        <f>Príloha_2016!G173</f>
        <v>1.4</v>
      </c>
      <c r="H61" s="38">
        <f>Príloha_2016!H173</f>
        <v>5.9</v>
      </c>
      <c r="I61" s="51">
        <f>Príloha_2016!I173</f>
        <v>2.2000000000000002</v>
      </c>
      <c r="J61" s="38">
        <f>Príloha_2016!J173</f>
        <v>4.4000000000000004</v>
      </c>
      <c r="K61" s="38">
        <f>Príloha_2016!K173</f>
        <v>4.4000000000000004</v>
      </c>
      <c r="L61" s="38">
        <f>Príloha_2016!L173</f>
        <v>4.4000000000000004</v>
      </c>
    </row>
    <row r="62" spans="1:13" s="1" customFormat="1" x14ac:dyDescent="0.2">
      <c r="A62" s="9"/>
      <c r="B62" s="36">
        <v>637</v>
      </c>
      <c r="C62" s="36"/>
      <c r="D62" s="37" t="s">
        <v>88</v>
      </c>
      <c r="E62" s="38"/>
      <c r="F62" s="38">
        <f>Príloha_2016!F180</f>
        <v>434.30000000000007</v>
      </c>
      <c r="G62" s="38">
        <f>Príloha_2016!G180</f>
        <v>321.00000000000006</v>
      </c>
      <c r="H62" s="38">
        <f>Príloha_2016!H180</f>
        <v>141.5</v>
      </c>
      <c r="I62" s="51">
        <f>Príloha_2016!I180</f>
        <v>141.29999999999998</v>
      </c>
      <c r="J62" s="38">
        <f>Príloha_2016!J180</f>
        <v>114.80000000000001</v>
      </c>
      <c r="K62" s="38">
        <f>Príloha_2016!K180</f>
        <v>116.10000000000001</v>
      </c>
      <c r="L62" s="38">
        <f>Príloha_2016!L180</f>
        <v>117.10000000000001</v>
      </c>
    </row>
    <row r="63" spans="1:13" s="1" customFormat="1" x14ac:dyDescent="0.2">
      <c r="A63" s="9"/>
      <c r="B63" s="36">
        <v>642</v>
      </c>
      <c r="C63" s="36"/>
      <c r="D63" s="37" t="s">
        <v>107</v>
      </c>
      <c r="E63" s="38"/>
      <c r="F63" s="38">
        <f>Príloha_2016!F214</f>
        <v>4.6000000000000005</v>
      </c>
      <c r="G63" s="38">
        <f>Príloha_2016!G214</f>
        <v>5.6000000000000005</v>
      </c>
      <c r="H63" s="38">
        <f>Príloha_2016!H214</f>
        <v>16.5</v>
      </c>
      <c r="I63" s="51">
        <f>Príloha_2016!I214</f>
        <v>13.7</v>
      </c>
      <c r="J63" s="38">
        <f>Príloha_2016!J214</f>
        <v>10.3</v>
      </c>
      <c r="K63" s="38">
        <f>Príloha_2016!K214</f>
        <v>10.3</v>
      </c>
      <c r="L63" s="38">
        <f>Príloha_2016!L214</f>
        <v>10.3</v>
      </c>
    </row>
    <row r="64" spans="1:13" s="1" customFormat="1" x14ac:dyDescent="0.2">
      <c r="A64" s="9"/>
      <c r="B64" s="36">
        <v>651</v>
      </c>
      <c r="C64" s="36"/>
      <c r="D64" s="37" t="s">
        <v>737</v>
      </c>
      <c r="E64" s="38"/>
      <c r="F64" s="38">
        <f>Príloha_2016!F223</f>
        <v>0</v>
      </c>
      <c r="G64" s="38">
        <f>Príloha_2016!G223</f>
        <v>253.4</v>
      </c>
      <c r="H64" s="38">
        <f>Príloha_2016!H223</f>
        <v>472.5</v>
      </c>
      <c r="I64" s="51">
        <f>Príloha_2016!I223</f>
        <v>512.5</v>
      </c>
      <c r="J64" s="38">
        <f>Príloha_2016!J223</f>
        <v>0</v>
      </c>
      <c r="K64" s="38">
        <f>Príloha_2016!K223</f>
        <v>0</v>
      </c>
      <c r="L64" s="38">
        <f>Príloha_2016!L223</f>
        <v>0</v>
      </c>
    </row>
    <row r="65" spans="1:13" s="1" customFormat="1" x14ac:dyDescent="0.2">
      <c r="A65" s="9"/>
      <c r="B65" s="34"/>
      <c r="C65" s="34"/>
      <c r="D65" s="34" t="s">
        <v>114</v>
      </c>
      <c r="E65" s="35" t="str">
        <f>Príloha_2016!E225</f>
        <v>01.3.3</v>
      </c>
      <c r="F65" s="35">
        <f>Príloha_2016!F225</f>
        <v>25.7</v>
      </c>
      <c r="G65" s="35">
        <f>Príloha_2016!G225</f>
        <v>26.700000000000003</v>
      </c>
      <c r="H65" s="35">
        <f>Príloha_2016!H225</f>
        <v>31.3</v>
      </c>
      <c r="I65" s="505">
        <f>Príloha_2016!I225</f>
        <v>26.3</v>
      </c>
      <c r="J65" s="35">
        <f>Príloha_2016!J225</f>
        <v>31.3</v>
      </c>
      <c r="K65" s="35">
        <f>Príloha_2016!K225</f>
        <v>31.599999999999998</v>
      </c>
      <c r="L65" s="35">
        <f>Príloha_2016!L225</f>
        <v>32.200000000000003</v>
      </c>
    </row>
    <row r="66" spans="1:13" s="1" customFormat="1" x14ac:dyDescent="0.2">
      <c r="A66" s="8"/>
      <c r="B66" s="36">
        <v>610</v>
      </c>
      <c r="C66" s="37"/>
      <c r="D66" s="37" t="s">
        <v>280</v>
      </c>
      <c r="E66" s="51"/>
      <c r="F66" s="51">
        <f>Príloha_2016!F226</f>
        <v>15.6</v>
      </c>
      <c r="G66" s="51">
        <f>Príloha_2016!G226</f>
        <v>15.9</v>
      </c>
      <c r="H66" s="51">
        <f>Príloha_2016!H226</f>
        <v>19</v>
      </c>
      <c r="I66" s="51">
        <f>Príloha_2016!I226</f>
        <v>16</v>
      </c>
      <c r="J66" s="51">
        <f>Príloha_2016!J226</f>
        <v>19</v>
      </c>
      <c r="K66" s="51">
        <f>Príloha_2016!K226</f>
        <v>19.5</v>
      </c>
      <c r="L66" s="51">
        <f>Príloha_2016!L226</f>
        <v>20</v>
      </c>
    </row>
    <row r="67" spans="1:13" x14ac:dyDescent="0.2">
      <c r="A67" s="10"/>
      <c r="B67" s="36">
        <v>620</v>
      </c>
      <c r="C67" s="37"/>
      <c r="D67" s="37" t="s">
        <v>279</v>
      </c>
      <c r="E67" s="51"/>
      <c r="F67" s="51">
        <f>Príloha_2016!F227</f>
        <v>5.6</v>
      </c>
      <c r="G67" s="51">
        <f>Príloha_2016!G227</f>
        <v>5.7</v>
      </c>
      <c r="H67" s="51">
        <f>Príloha_2016!H227</f>
        <v>6.8</v>
      </c>
      <c r="I67" s="51">
        <f>Príloha_2016!I227</f>
        <v>5.8</v>
      </c>
      <c r="J67" s="51">
        <f>Príloha_2016!J227</f>
        <v>6.8</v>
      </c>
      <c r="K67" s="51">
        <f>Príloha_2016!K227</f>
        <v>6.9</v>
      </c>
      <c r="L67" s="51">
        <f>Príloha_2016!L227</f>
        <v>7</v>
      </c>
    </row>
    <row r="68" spans="1:13" x14ac:dyDescent="0.2">
      <c r="A68" s="10"/>
      <c r="B68" s="36">
        <v>630</v>
      </c>
      <c r="C68" s="37"/>
      <c r="D68" s="37" t="s">
        <v>162</v>
      </c>
      <c r="E68" s="51"/>
      <c r="F68" s="51">
        <f>Príloha_2016!F228</f>
        <v>4.5</v>
      </c>
      <c r="G68" s="51">
        <f>Príloha_2016!G228</f>
        <v>5.0999999999999996</v>
      </c>
      <c r="H68" s="51">
        <f>Príloha_2016!H228</f>
        <v>5</v>
      </c>
      <c r="I68" s="51">
        <f>Príloha_2016!I228</f>
        <v>4.5</v>
      </c>
      <c r="J68" s="51">
        <f>Príloha_2016!J228</f>
        <v>5</v>
      </c>
      <c r="K68" s="51">
        <f>Príloha_2016!K228</f>
        <v>5</v>
      </c>
      <c r="L68" s="51">
        <f>Príloha_2016!L228</f>
        <v>5</v>
      </c>
    </row>
    <row r="69" spans="1:13" x14ac:dyDescent="0.2">
      <c r="A69" s="10"/>
      <c r="B69" s="36">
        <v>642</v>
      </c>
      <c r="C69" s="37"/>
      <c r="D69" s="37" t="s">
        <v>334</v>
      </c>
      <c r="E69" s="51"/>
      <c r="F69" s="51">
        <f>Príloha_2016!F229</f>
        <v>0</v>
      </c>
      <c r="G69" s="51">
        <f>Príloha_2016!G229</f>
        <v>0</v>
      </c>
      <c r="H69" s="51">
        <f>Príloha_2016!H229</f>
        <v>0.5</v>
      </c>
      <c r="I69" s="51">
        <f>Príloha_2016!I229</f>
        <v>0</v>
      </c>
      <c r="J69" s="51">
        <f>Príloha_2016!J229</f>
        <v>0.5</v>
      </c>
      <c r="K69" s="51">
        <f>Príloha_2016!K229</f>
        <v>0.2</v>
      </c>
      <c r="L69" s="51">
        <f>Príloha_2016!L229</f>
        <v>0.2</v>
      </c>
    </row>
    <row r="70" spans="1:13" x14ac:dyDescent="0.2">
      <c r="A70" s="10"/>
      <c r="B70" s="39"/>
      <c r="C70" s="39"/>
      <c r="D70" s="39" t="s">
        <v>119</v>
      </c>
      <c r="E70" s="40" t="str">
        <f>Príloha_2016!E230</f>
        <v>01.6.0</v>
      </c>
      <c r="F70" s="40">
        <f>Príloha_2016!F230</f>
        <v>8.3000000000000007</v>
      </c>
      <c r="G70" s="40">
        <f>Príloha_2016!G230</f>
        <v>25.8</v>
      </c>
      <c r="H70" s="40">
        <f>Príloha_2016!H230</f>
        <v>5</v>
      </c>
      <c r="I70" s="505">
        <f>Príloha_2016!I230</f>
        <v>4.5</v>
      </c>
      <c r="J70" s="40">
        <f>Príloha_2016!J230</f>
        <v>8</v>
      </c>
      <c r="K70" s="40">
        <f>Príloha_2016!K230</f>
        <v>0</v>
      </c>
      <c r="L70" s="40">
        <f>Príloha_2016!L230</f>
        <v>0</v>
      </c>
    </row>
    <row r="71" spans="1:13" s="1" customFormat="1" x14ac:dyDescent="0.2">
      <c r="A71" s="11"/>
      <c r="B71" s="36">
        <v>630</v>
      </c>
      <c r="C71" s="37"/>
      <c r="D71" s="37" t="s">
        <v>335</v>
      </c>
      <c r="E71" s="51"/>
      <c r="F71" s="51">
        <f>Príloha_2016!F231</f>
        <v>8.3000000000000007</v>
      </c>
      <c r="G71" s="51">
        <f>Príloha_2016!G231</f>
        <v>25.8</v>
      </c>
      <c r="H71" s="51">
        <f>Príloha_2016!H231</f>
        <v>5</v>
      </c>
      <c r="I71" s="51">
        <f>Príloha_2016!I231</f>
        <v>4.5</v>
      </c>
      <c r="J71" s="51">
        <f>Príloha_2016!J231</f>
        <v>8</v>
      </c>
      <c r="K71" s="51">
        <f>Príloha_2016!K231</f>
        <v>0</v>
      </c>
      <c r="L71" s="51">
        <f>Príloha_2016!L231</f>
        <v>0</v>
      </c>
    </row>
    <row r="72" spans="1:13" x14ac:dyDescent="0.2">
      <c r="A72" s="10"/>
      <c r="B72" s="39"/>
      <c r="C72" s="39"/>
      <c r="D72" s="39" t="s">
        <v>122</v>
      </c>
      <c r="E72" s="40" t="str">
        <f>Príloha_2016!E232</f>
        <v>01.7.0</v>
      </c>
      <c r="F72" s="40">
        <f>Príloha_2016!F232</f>
        <v>26.2</v>
      </c>
      <c r="G72" s="40">
        <f>Príloha_2016!G232</f>
        <v>34.700000000000003</v>
      </c>
      <c r="H72" s="40">
        <f>Príloha_2016!H232</f>
        <v>40</v>
      </c>
      <c r="I72" s="505">
        <f>Príloha_2016!I232</f>
        <v>29.5</v>
      </c>
      <c r="J72" s="40">
        <f>Príloha_2016!J232</f>
        <v>23</v>
      </c>
      <c r="K72" s="40">
        <f>Príloha_2016!K232</f>
        <v>15</v>
      </c>
      <c r="L72" s="40">
        <f>Príloha_2016!L232</f>
        <v>10</v>
      </c>
    </row>
    <row r="73" spans="1:13" s="1" customFormat="1" x14ac:dyDescent="0.2">
      <c r="A73" s="11"/>
      <c r="B73" s="36"/>
      <c r="C73" s="37">
        <v>651002</v>
      </c>
      <c r="D73" s="37" t="s">
        <v>281</v>
      </c>
      <c r="E73" s="51"/>
      <c r="F73" s="51">
        <f>Príloha_2016!F233</f>
        <v>24</v>
      </c>
      <c r="G73" s="51">
        <f>Príloha_2016!G233</f>
        <v>30.6</v>
      </c>
      <c r="H73" s="51">
        <f>Príloha_2016!H233</f>
        <v>36</v>
      </c>
      <c r="I73" s="51">
        <f>Príloha_2016!I233</f>
        <v>26.8</v>
      </c>
      <c r="J73" s="51">
        <f>Príloha_2016!J233</f>
        <v>20</v>
      </c>
      <c r="K73" s="51">
        <f>Príloha_2016!K233</f>
        <v>15</v>
      </c>
      <c r="L73" s="51">
        <f>Príloha_2016!L233</f>
        <v>10</v>
      </c>
    </row>
    <row r="74" spans="1:13" x14ac:dyDescent="0.2">
      <c r="A74" s="10"/>
      <c r="B74" s="36"/>
      <c r="C74" s="37">
        <v>653001</v>
      </c>
      <c r="D74" s="37" t="s">
        <v>322</v>
      </c>
      <c r="E74" s="51"/>
      <c r="F74" s="51">
        <f>Príloha_2016!F234</f>
        <v>2.2000000000000002</v>
      </c>
      <c r="G74" s="51">
        <f>Príloha_2016!G234</f>
        <v>4.0999999999999996</v>
      </c>
      <c r="H74" s="51">
        <f>Príloha_2016!H234</f>
        <v>4</v>
      </c>
      <c r="I74" s="51">
        <f>Príloha_2016!I234</f>
        <v>2.7</v>
      </c>
      <c r="J74" s="51">
        <f>Príloha_2016!J234</f>
        <v>3</v>
      </c>
      <c r="K74" s="51">
        <f>Príloha_2016!K234</f>
        <v>0</v>
      </c>
      <c r="L74" s="51">
        <f>Príloha_2016!L234</f>
        <v>0</v>
      </c>
    </row>
    <row r="75" spans="1:13" x14ac:dyDescent="0.2">
      <c r="A75" s="10"/>
      <c r="B75" s="34"/>
      <c r="C75" s="34"/>
      <c r="D75" s="34" t="s">
        <v>125</v>
      </c>
      <c r="E75" s="40" t="str">
        <f>Príloha_2016!E235</f>
        <v>01.8.0</v>
      </c>
      <c r="F75" s="40">
        <f>Príloha_2016!F235</f>
        <v>3.5</v>
      </c>
      <c r="G75" s="40">
        <f>Príloha_2016!G235</f>
        <v>4.7</v>
      </c>
      <c r="H75" s="40">
        <f>Príloha_2016!H235</f>
        <v>4.8</v>
      </c>
      <c r="I75" s="505">
        <f>Príloha_2016!I235</f>
        <v>4.4000000000000004</v>
      </c>
      <c r="J75" s="40">
        <f>Príloha_2016!J235</f>
        <v>1.5</v>
      </c>
      <c r="K75" s="40">
        <f>Príloha_2016!K235</f>
        <v>0</v>
      </c>
      <c r="L75" s="40">
        <f>Príloha_2016!L235</f>
        <v>0</v>
      </c>
    </row>
    <row r="76" spans="1:13" s="1" customFormat="1" x14ac:dyDescent="0.2">
      <c r="A76" s="8"/>
      <c r="B76" s="36"/>
      <c r="C76" s="37">
        <v>6410011</v>
      </c>
      <c r="D76" s="37" t="s">
        <v>900</v>
      </c>
      <c r="E76" s="51"/>
      <c r="F76" s="51">
        <f>Príloha_2016!F236</f>
        <v>0</v>
      </c>
      <c r="G76" s="51">
        <f>Príloha_2016!G236</f>
        <v>0.3</v>
      </c>
      <c r="H76" s="51">
        <f>Príloha_2016!H236</f>
        <v>0</v>
      </c>
      <c r="I76" s="51">
        <f>Príloha_2016!I236</f>
        <v>0</v>
      </c>
      <c r="J76" s="51">
        <f>Príloha_2016!J236</f>
        <v>0</v>
      </c>
      <c r="K76" s="51">
        <f>Príloha_2016!K236</f>
        <v>0</v>
      </c>
      <c r="L76" s="51">
        <f>Príloha_2016!L236</f>
        <v>0</v>
      </c>
    </row>
    <row r="77" spans="1:13" x14ac:dyDescent="0.2">
      <c r="A77" s="10"/>
      <c r="B77" s="36"/>
      <c r="C77" s="37">
        <v>6410013</v>
      </c>
      <c r="D77" s="37" t="s">
        <v>901</v>
      </c>
      <c r="E77" s="51"/>
      <c r="F77" s="51">
        <f>Príloha_2016!F238</f>
        <v>3.2</v>
      </c>
      <c r="G77" s="51">
        <f>Príloha_2016!G238</f>
        <v>3.9</v>
      </c>
      <c r="H77" s="51">
        <f>Príloha_2016!H238</f>
        <v>4.8</v>
      </c>
      <c r="I77" s="51">
        <f>Príloha_2016!I238</f>
        <v>4.4000000000000004</v>
      </c>
      <c r="J77" s="51">
        <f>Príloha_2016!J238</f>
        <v>1.5</v>
      </c>
      <c r="K77" s="51">
        <f>Príloha_2016!K238</f>
        <v>0</v>
      </c>
      <c r="L77" s="51">
        <f>Príloha_2016!L238</f>
        <v>0</v>
      </c>
    </row>
    <row r="78" spans="1:13" x14ac:dyDescent="0.2">
      <c r="A78" s="10"/>
      <c r="B78" s="36"/>
      <c r="C78" s="37">
        <v>6410012</v>
      </c>
      <c r="D78" s="37" t="s">
        <v>902</v>
      </c>
      <c r="E78" s="51"/>
      <c r="F78" s="51">
        <f>Príloha_2016!F237</f>
        <v>0.3</v>
      </c>
      <c r="G78" s="51">
        <f>Príloha_2016!G237</f>
        <v>0.5</v>
      </c>
      <c r="H78" s="51">
        <f>Príloha_2016!H237</f>
        <v>0</v>
      </c>
      <c r="I78" s="51">
        <f>Príloha_2016!I237</f>
        <v>0</v>
      </c>
      <c r="J78" s="51">
        <f>Príloha_2016!J237</f>
        <v>0</v>
      </c>
      <c r="K78" s="51">
        <f>Príloha_2016!K237</f>
        <v>0</v>
      </c>
      <c r="L78" s="51">
        <f>Príloha_2016!L237</f>
        <v>0</v>
      </c>
    </row>
    <row r="79" spans="1:13" x14ac:dyDescent="0.2">
      <c r="A79" s="10"/>
      <c r="B79" s="34"/>
      <c r="C79" s="34"/>
      <c r="D79" s="34" t="s">
        <v>128</v>
      </c>
      <c r="E79" s="40" t="str">
        <f>Príloha_2016!E239</f>
        <v>03.1.0</v>
      </c>
      <c r="F79" s="40">
        <f>Príloha_2016!F239</f>
        <v>178.5</v>
      </c>
      <c r="G79" s="40">
        <f>Príloha_2016!G239</f>
        <v>182.79999999999998</v>
      </c>
      <c r="H79" s="40">
        <f>Príloha_2016!H239</f>
        <v>179.7</v>
      </c>
      <c r="I79" s="505">
        <f>Príloha_2016!I239</f>
        <v>159.29999999999998</v>
      </c>
      <c r="J79" s="40">
        <f>Príloha_2016!J239</f>
        <v>176.79999999999998</v>
      </c>
      <c r="K79" s="40">
        <f>Príloha_2016!K239</f>
        <v>181.6</v>
      </c>
      <c r="L79" s="40">
        <f>Príloha_2016!L239</f>
        <v>188.6</v>
      </c>
    </row>
    <row r="80" spans="1:13" s="1" customFormat="1" x14ac:dyDescent="0.2">
      <c r="A80" s="9"/>
      <c r="B80" s="36">
        <v>610</v>
      </c>
      <c r="C80" s="37"/>
      <c r="D80" s="37" t="s">
        <v>280</v>
      </c>
      <c r="E80" s="51"/>
      <c r="F80" s="51">
        <f>Príloha_2016!F240</f>
        <v>117.1</v>
      </c>
      <c r="G80" s="51">
        <f>Príloha_2016!G240</f>
        <v>119.1</v>
      </c>
      <c r="H80" s="51">
        <f>Príloha_2016!H240</f>
        <v>111.5</v>
      </c>
      <c r="I80" s="51">
        <f>Príloha_2016!I240</f>
        <v>101</v>
      </c>
      <c r="J80" s="51">
        <f>Príloha_2016!J240</f>
        <v>114.9</v>
      </c>
      <c r="K80" s="51">
        <f>Príloha_2016!K240</f>
        <v>120</v>
      </c>
      <c r="L80" s="51">
        <f>Príloha_2016!L240</f>
        <v>125</v>
      </c>
      <c r="M80" s="1" t="s">
        <v>984</v>
      </c>
    </row>
    <row r="81" spans="1:13" x14ac:dyDescent="0.2">
      <c r="A81" s="10"/>
      <c r="B81" s="36">
        <v>620</v>
      </c>
      <c r="C81" s="37"/>
      <c r="D81" s="37" t="s">
        <v>279</v>
      </c>
      <c r="E81" s="51"/>
      <c r="F81" s="51">
        <f>Príloha_2016!F241</f>
        <v>41.9</v>
      </c>
      <c r="G81" s="51">
        <f>Príloha_2016!G241</f>
        <v>43</v>
      </c>
      <c r="H81" s="51">
        <f>Príloha_2016!H241</f>
        <v>43</v>
      </c>
      <c r="I81" s="51">
        <f>Príloha_2016!I241</f>
        <v>38.1</v>
      </c>
      <c r="J81" s="51">
        <f>Príloha_2016!J241</f>
        <v>39.799999999999997</v>
      </c>
      <c r="K81" s="51">
        <f>Príloha_2016!K241</f>
        <v>42</v>
      </c>
      <c r="L81" s="51">
        <f>Príloha_2016!L241</f>
        <v>44</v>
      </c>
      <c r="M81" s="1" t="s">
        <v>984</v>
      </c>
    </row>
    <row r="82" spans="1:13" x14ac:dyDescent="0.2">
      <c r="A82" s="10"/>
      <c r="B82" s="36">
        <v>630</v>
      </c>
      <c r="C82" s="37"/>
      <c r="D82" s="37" t="s">
        <v>162</v>
      </c>
      <c r="E82" s="51"/>
      <c r="F82" s="51">
        <f>Príloha_2016!F242</f>
        <v>19.499999999999996</v>
      </c>
      <c r="G82" s="51">
        <f>Príloha_2016!G242</f>
        <v>20.7</v>
      </c>
      <c r="H82" s="51">
        <f>Príloha_2016!H242</f>
        <v>25.200000000000003</v>
      </c>
      <c r="I82" s="51">
        <f>Príloha_2016!I242</f>
        <v>20.199999999999996</v>
      </c>
      <c r="J82" s="51">
        <f>Príloha_2016!J242</f>
        <v>22.1</v>
      </c>
      <c r="K82" s="51">
        <f>Príloha_2016!K242</f>
        <v>19.600000000000001</v>
      </c>
      <c r="L82" s="51">
        <f>Príloha_2016!L242</f>
        <v>19.600000000000001</v>
      </c>
      <c r="M82" s="1" t="s">
        <v>984</v>
      </c>
    </row>
    <row r="83" spans="1:13" x14ac:dyDescent="0.2">
      <c r="A83" s="10"/>
      <c r="B83" s="34"/>
      <c r="C83" s="34"/>
      <c r="D83" s="34" t="s">
        <v>140</v>
      </c>
      <c r="E83" s="40" t="str">
        <f>Príloha_2016!E266</f>
        <v>03.2.0</v>
      </c>
      <c r="F83" s="40">
        <f>Príloha_2016!F266</f>
        <v>0.7</v>
      </c>
      <c r="G83" s="40">
        <f>Príloha_2016!G266</f>
        <v>1</v>
      </c>
      <c r="H83" s="40">
        <f>Príloha_2016!H266</f>
        <v>1</v>
      </c>
      <c r="I83" s="505">
        <f>Príloha_2016!I266</f>
        <v>1</v>
      </c>
      <c r="J83" s="40">
        <f>Príloha_2016!J266</f>
        <v>1</v>
      </c>
      <c r="K83" s="40">
        <f>Príloha_2016!K266</f>
        <v>1</v>
      </c>
      <c r="L83" s="40">
        <f>Príloha_2016!L266</f>
        <v>1</v>
      </c>
    </row>
    <row r="84" spans="1:13" s="1" customFormat="1" x14ac:dyDescent="0.2">
      <c r="A84" s="8"/>
      <c r="B84" s="36"/>
      <c r="C84" s="37">
        <v>637005</v>
      </c>
      <c r="D84" s="37" t="s">
        <v>903</v>
      </c>
      <c r="E84" s="51"/>
      <c r="F84" s="51">
        <f>Príloha_2016!F267</f>
        <v>0.7</v>
      </c>
      <c r="G84" s="51">
        <f>Príloha_2016!G267</f>
        <v>1</v>
      </c>
      <c r="H84" s="51">
        <f>Príloha_2016!H267</f>
        <v>1</v>
      </c>
      <c r="I84" s="51">
        <f>Príloha_2016!I267</f>
        <v>1</v>
      </c>
      <c r="J84" s="51">
        <f>Príloha_2016!J267</f>
        <v>1</v>
      </c>
      <c r="K84" s="51">
        <f>Príloha_2016!K267</f>
        <v>1</v>
      </c>
      <c r="L84" s="51">
        <f>Príloha_2016!L267</f>
        <v>1</v>
      </c>
    </row>
    <row r="85" spans="1:13" x14ac:dyDescent="0.2">
      <c r="A85" s="10"/>
      <c r="B85" s="34"/>
      <c r="C85" s="34"/>
      <c r="D85" s="34" t="s">
        <v>143</v>
      </c>
      <c r="E85" s="40" t="str">
        <f>Príloha_2016!E268</f>
        <v>04.1.2</v>
      </c>
      <c r="F85" s="40">
        <f>Príloha_2016!F268</f>
        <v>45.900000000000006</v>
      </c>
      <c r="G85" s="40">
        <f>Príloha_2016!G268</f>
        <v>45.6</v>
      </c>
      <c r="H85" s="40">
        <f>Príloha_2016!H268</f>
        <v>143</v>
      </c>
      <c r="I85" s="505">
        <f>Príloha_2016!I268</f>
        <v>145.89999999999998</v>
      </c>
      <c r="J85" s="40">
        <f>Príloha_2016!J268</f>
        <v>172</v>
      </c>
      <c r="K85" s="40">
        <f>Príloha_2016!K268</f>
        <v>60.5</v>
      </c>
      <c r="L85" s="40">
        <f>Príloha_2016!L268</f>
        <v>61.5</v>
      </c>
    </row>
    <row r="86" spans="1:13" s="1" customFormat="1" x14ac:dyDescent="0.2">
      <c r="A86" s="8"/>
      <c r="B86" s="36"/>
      <c r="C86" s="36"/>
      <c r="D86" s="102" t="s">
        <v>144</v>
      </c>
      <c r="E86" s="150"/>
      <c r="F86" s="150">
        <f>Príloha_2016!F269</f>
        <v>32.400000000000006</v>
      </c>
      <c r="G86" s="150">
        <f>Príloha_2016!G269</f>
        <v>45.6</v>
      </c>
      <c r="H86" s="150">
        <f>Príloha_2016!H269</f>
        <v>47</v>
      </c>
      <c r="I86" s="499">
        <f>Príloha_2016!I269</f>
        <v>55.5</v>
      </c>
      <c r="J86" s="150">
        <f>Príloha_2016!J269</f>
        <v>60</v>
      </c>
      <c r="K86" s="150">
        <f>Príloha_2016!K269</f>
        <v>60.5</v>
      </c>
      <c r="L86" s="150">
        <f>Príloha_2016!L269</f>
        <v>61.5</v>
      </c>
    </row>
    <row r="87" spans="1:13" s="1" customFormat="1" x14ac:dyDescent="0.2">
      <c r="A87" s="9"/>
      <c r="B87" s="36">
        <v>610</v>
      </c>
      <c r="C87" s="37"/>
      <c r="D87" s="37" t="s">
        <v>280</v>
      </c>
      <c r="E87" s="51"/>
      <c r="F87" s="51">
        <f>Príloha_2016!F270</f>
        <v>14.2</v>
      </c>
      <c r="G87" s="51">
        <f>Príloha_2016!G270</f>
        <v>17.2</v>
      </c>
      <c r="H87" s="51">
        <f>Príloha_2016!H270</f>
        <v>18</v>
      </c>
      <c r="I87" s="51">
        <f>Príloha_2016!I270</f>
        <v>18.899999999999999</v>
      </c>
      <c r="J87" s="51">
        <f>Príloha_2016!J270</f>
        <v>20</v>
      </c>
      <c r="K87" s="51">
        <f>Príloha_2016!K270</f>
        <v>20.5</v>
      </c>
      <c r="L87" s="51">
        <f>Príloha_2016!L270</f>
        <v>21</v>
      </c>
    </row>
    <row r="88" spans="1:13" x14ac:dyDescent="0.2">
      <c r="A88" s="10"/>
      <c r="B88" s="36">
        <v>620</v>
      </c>
      <c r="C88" s="37"/>
      <c r="D88" s="37" t="s">
        <v>279</v>
      </c>
      <c r="E88" s="51"/>
      <c r="F88" s="51">
        <f>Príloha_2016!F271</f>
        <v>4.9000000000000004</v>
      </c>
      <c r="G88" s="51">
        <f>Príloha_2016!G271</f>
        <v>6</v>
      </c>
      <c r="H88" s="51">
        <f>Príloha_2016!H271</f>
        <v>6</v>
      </c>
      <c r="I88" s="51">
        <f>Príloha_2016!I271</f>
        <v>6.5</v>
      </c>
      <c r="J88" s="51">
        <f>Príloha_2016!J271</f>
        <v>7</v>
      </c>
      <c r="K88" s="51">
        <f>Príloha_2016!K271</f>
        <v>7</v>
      </c>
      <c r="L88" s="51">
        <f>Príloha_2016!L271</f>
        <v>7.5</v>
      </c>
    </row>
    <row r="89" spans="1:13" x14ac:dyDescent="0.2">
      <c r="A89" s="10"/>
      <c r="B89" s="36">
        <v>630</v>
      </c>
      <c r="C89" s="37"/>
      <c r="D89" s="37" t="s">
        <v>162</v>
      </c>
      <c r="E89" s="51"/>
      <c r="F89" s="51">
        <f>Príloha_2016!F272+Príloha_2016!F273</f>
        <v>13.3</v>
      </c>
      <c r="G89" s="51">
        <f>Príloha_2016!G272+Príloha_2016!G273</f>
        <v>22.4</v>
      </c>
      <c r="H89" s="51">
        <f>Príloha_2016!H272+Príloha_2016!G273</f>
        <v>22.7</v>
      </c>
      <c r="I89" s="51">
        <f>Príloha_2016!I272+Príloha_2016!H273</f>
        <v>30.9</v>
      </c>
      <c r="J89" s="51">
        <f>Príloha_2016!J272+Príloha_2016!J273</f>
        <v>33</v>
      </c>
      <c r="K89" s="51">
        <f>Príloha_2016!K272+Príloha_2016!K273</f>
        <v>33</v>
      </c>
      <c r="L89" s="51">
        <f>Príloha_2016!L272+Príloha_2016!L273</f>
        <v>33</v>
      </c>
    </row>
    <row r="90" spans="1:13" x14ac:dyDescent="0.2">
      <c r="A90" s="10"/>
      <c r="B90" s="36"/>
      <c r="C90" s="37"/>
      <c r="D90" s="102" t="s">
        <v>785</v>
      </c>
      <c r="E90" s="150"/>
      <c r="F90" s="51">
        <f>Príloha_2016!F274</f>
        <v>13.5</v>
      </c>
      <c r="G90" s="51">
        <f>Príloha_2016!G274</f>
        <v>0</v>
      </c>
      <c r="H90" s="51">
        <f>Príloha_2016!H274</f>
        <v>96</v>
      </c>
      <c r="I90" s="51">
        <f>Príloha_2016!I274</f>
        <v>90.399999999999991</v>
      </c>
      <c r="J90" s="51">
        <f>Príloha_2016!J274</f>
        <v>112</v>
      </c>
      <c r="K90" s="51">
        <f>Príloha_2016!K274</f>
        <v>0</v>
      </c>
      <c r="L90" s="51">
        <f>Príloha_2016!L274</f>
        <v>0</v>
      </c>
    </row>
    <row r="91" spans="1:13" x14ac:dyDescent="0.2">
      <c r="A91" s="10"/>
      <c r="B91" s="36">
        <v>610</v>
      </c>
      <c r="C91" s="37"/>
      <c r="D91" s="37" t="s">
        <v>280</v>
      </c>
      <c r="E91" s="51"/>
      <c r="F91" s="51">
        <f>Príloha_2016!F275</f>
        <v>7.8</v>
      </c>
      <c r="G91" s="51">
        <f>Príloha_2016!G275</f>
        <v>0</v>
      </c>
      <c r="H91" s="51">
        <f>Príloha_2016!H275</f>
        <v>68.099999999999994</v>
      </c>
      <c r="I91" s="51">
        <f>Príloha_2016!I275</f>
        <v>65.3</v>
      </c>
      <c r="J91" s="51">
        <f>Príloha_2016!J275</f>
        <v>82</v>
      </c>
      <c r="K91" s="51">
        <f>Príloha_2016!K275</f>
        <v>0</v>
      </c>
      <c r="L91" s="51">
        <f>Príloha_2016!L275</f>
        <v>0</v>
      </c>
    </row>
    <row r="92" spans="1:13" x14ac:dyDescent="0.2">
      <c r="A92" s="10"/>
      <c r="B92" s="36">
        <v>620</v>
      </c>
      <c r="C92" s="37"/>
      <c r="D92" s="37" t="s">
        <v>279</v>
      </c>
      <c r="E92" s="51"/>
      <c r="F92" s="51">
        <f>Príloha_2016!F276</f>
        <v>3.4</v>
      </c>
      <c r="G92" s="51">
        <f>Príloha_2016!G276</f>
        <v>0</v>
      </c>
      <c r="H92" s="51">
        <f>Príloha_2016!H276</f>
        <v>23.9</v>
      </c>
      <c r="I92" s="51">
        <f>Príloha_2016!I276</f>
        <v>22.9</v>
      </c>
      <c r="J92" s="51">
        <f>Príloha_2016!J276</f>
        <v>28</v>
      </c>
      <c r="K92" s="51">
        <f>Príloha_2016!K276</f>
        <v>0</v>
      </c>
      <c r="L92" s="51">
        <f>Príloha_2016!L276</f>
        <v>0</v>
      </c>
    </row>
    <row r="93" spans="1:13" x14ac:dyDescent="0.2">
      <c r="A93" s="10"/>
      <c r="B93" s="36">
        <v>630</v>
      </c>
      <c r="C93" s="37"/>
      <c r="D93" s="37" t="s">
        <v>162</v>
      </c>
      <c r="E93" s="51"/>
      <c r="F93" s="51">
        <f>Príloha_2016!F277</f>
        <v>2.2999999999999998</v>
      </c>
      <c r="G93" s="51">
        <f>Príloha_2016!G277</f>
        <v>0</v>
      </c>
      <c r="H93" s="51">
        <f>Príloha_2016!H277</f>
        <v>4</v>
      </c>
      <c r="I93" s="51">
        <f>Príloha_2016!I277</f>
        <v>2.2000000000000002</v>
      </c>
      <c r="J93" s="51">
        <f>Príloha_2016!J277</f>
        <v>2</v>
      </c>
      <c r="K93" s="51">
        <f>Príloha_2016!K277</f>
        <v>0</v>
      </c>
      <c r="L93" s="51">
        <f>Príloha_2016!L277</f>
        <v>0</v>
      </c>
    </row>
    <row r="94" spans="1:13" x14ac:dyDescent="0.2">
      <c r="A94" s="10"/>
      <c r="B94" s="34"/>
      <c r="C94" s="34"/>
      <c r="D94" s="34" t="s">
        <v>147</v>
      </c>
      <c r="E94" s="40" t="str">
        <f>Príloha_2016!E278</f>
        <v>04.4.3</v>
      </c>
      <c r="F94" s="40">
        <f>Príloha_2016!F278</f>
        <v>28.5</v>
      </c>
      <c r="G94" s="40">
        <f>Príloha_2016!G278</f>
        <v>28.4</v>
      </c>
      <c r="H94" s="40">
        <f>Príloha_2016!H278</f>
        <v>29</v>
      </c>
      <c r="I94" s="505">
        <f>Príloha_2016!I278</f>
        <v>28.4</v>
      </c>
      <c r="J94" s="40">
        <f>Príloha_2016!J278</f>
        <v>31.400000000000002</v>
      </c>
      <c r="K94" s="40">
        <f>Príloha_2016!K278</f>
        <v>32.5</v>
      </c>
      <c r="L94" s="40">
        <f>Príloha_2016!L278</f>
        <v>34</v>
      </c>
    </row>
    <row r="95" spans="1:13" s="1" customFormat="1" x14ac:dyDescent="0.2">
      <c r="A95" s="8"/>
      <c r="B95" s="36">
        <v>610</v>
      </c>
      <c r="C95" s="37"/>
      <c r="D95" s="37" t="s">
        <v>280</v>
      </c>
      <c r="E95" s="51"/>
      <c r="F95" s="51">
        <f>Príloha_2016!F279</f>
        <v>14.2</v>
      </c>
      <c r="G95" s="51">
        <f>Príloha_2016!G279</f>
        <v>17.3</v>
      </c>
      <c r="H95" s="51">
        <f>Príloha_2016!H279</f>
        <v>16</v>
      </c>
      <c r="I95" s="51">
        <f>Príloha_2016!I279</f>
        <v>15.1</v>
      </c>
      <c r="J95" s="51">
        <f>Príloha_2016!J279</f>
        <v>18.100000000000001</v>
      </c>
      <c r="K95" s="51">
        <f>Príloha_2016!K279</f>
        <v>19</v>
      </c>
      <c r="L95" s="51">
        <f>Príloha_2016!L279</f>
        <v>20</v>
      </c>
    </row>
    <row r="96" spans="1:13" x14ac:dyDescent="0.2">
      <c r="A96" s="10"/>
      <c r="B96" s="36">
        <v>620</v>
      </c>
      <c r="C96" s="37"/>
      <c r="D96" s="37" t="s">
        <v>279</v>
      </c>
      <c r="E96" s="51"/>
      <c r="F96" s="51">
        <f>Príloha_2016!F280</f>
        <v>5</v>
      </c>
      <c r="G96" s="51">
        <f>Príloha_2016!G280</f>
        <v>6</v>
      </c>
      <c r="H96" s="51">
        <f>Príloha_2016!H280</f>
        <v>6</v>
      </c>
      <c r="I96" s="51">
        <f>Príloha_2016!I280</f>
        <v>5.3</v>
      </c>
      <c r="J96" s="51">
        <f>Príloha_2016!J280</f>
        <v>6.3</v>
      </c>
      <c r="K96" s="51">
        <f>Príloha_2016!K280</f>
        <v>6.5</v>
      </c>
      <c r="L96" s="51">
        <f>Príloha_2016!L280</f>
        <v>7</v>
      </c>
    </row>
    <row r="97" spans="1:12" x14ac:dyDescent="0.2">
      <c r="A97" s="10"/>
      <c r="B97" s="36">
        <v>630</v>
      </c>
      <c r="C97" s="37"/>
      <c r="D97" s="37" t="s">
        <v>162</v>
      </c>
      <c r="E97" s="51"/>
      <c r="F97" s="51">
        <f>Príloha_2016!F281</f>
        <v>9.3000000000000007</v>
      </c>
      <c r="G97" s="51">
        <f>Príloha_2016!G281</f>
        <v>5.0999999999999996</v>
      </c>
      <c r="H97" s="51">
        <f>Príloha_2016!H281</f>
        <v>7</v>
      </c>
      <c r="I97" s="51">
        <f>Príloha_2016!I281</f>
        <v>8</v>
      </c>
      <c r="J97" s="51">
        <f>Príloha_2016!J281</f>
        <v>7</v>
      </c>
      <c r="K97" s="51">
        <f>Príloha_2016!K281</f>
        <v>7</v>
      </c>
      <c r="L97" s="51">
        <f>Príloha_2016!L281</f>
        <v>7</v>
      </c>
    </row>
    <row r="98" spans="1:12" s="1" customFormat="1" ht="12.75" x14ac:dyDescent="0.2">
      <c r="A98" s="8"/>
      <c r="B98" s="555"/>
      <c r="C98" s="556"/>
      <c r="D98" s="34" t="s">
        <v>149</v>
      </c>
      <c r="E98" s="300" t="s">
        <v>713</v>
      </c>
      <c r="F98" s="40">
        <f>Príloha_2016!F282</f>
        <v>26.599999999999998</v>
      </c>
      <c r="G98" s="40">
        <f>Príloha_2016!G282</f>
        <v>14.399999999999999</v>
      </c>
      <c r="H98" s="40">
        <f>Príloha_2016!H282</f>
        <v>29.9</v>
      </c>
      <c r="I98" s="505">
        <f>Príloha_2016!I282</f>
        <v>10</v>
      </c>
      <c r="J98" s="40">
        <f>Príloha_2016!J282</f>
        <v>35.500000000000007</v>
      </c>
      <c r="K98" s="40">
        <f>Príloha_2016!K282</f>
        <v>39.900000000000006</v>
      </c>
      <c r="L98" s="40">
        <f>Príloha_2016!L282</f>
        <v>44.900000000000006</v>
      </c>
    </row>
    <row r="99" spans="1:12" s="1" customFormat="1" x14ac:dyDescent="0.2">
      <c r="A99" s="8"/>
      <c r="B99" s="36">
        <v>630</v>
      </c>
      <c r="C99" s="37"/>
      <c r="D99" s="37" t="s">
        <v>751</v>
      </c>
      <c r="E99" s="51"/>
      <c r="F99" s="51">
        <f>Príloha_2016!F282</f>
        <v>26.599999999999998</v>
      </c>
      <c r="G99" s="51">
        <f>Príloha_2016!G282</f>
        <v>14.399999999999999</v>
      </c>
      <c r="H99" s="51">
        <f>SUM(Príloha_2016!H282)</f>
        <v>29.9</v>
      </c>
      <c r="I99" s="51">
        <f>SUM(Príloha_2016!I282)</f>
        <v>10</v>
      </c>
      <c r="J99" s="51">
        <f>Príloha_2016!J282</f>
        <v>35.500000000000007</v>
      </c>
      <c r="K99" s="51">
        <f>Príloha_2016!K282</f>
        <v>39.900000000000006</v>
      </c>
      <c r="L99" s="51">
        <f>Príloha_2016!L282</f>
        <v>44.900000000000006</v>
      </c>
    </row>
    <row r="100" spans="1:12" ht="12.75" x14ac:dyDescent="0.2">
      <c r="A100" s="10"/>
      <c r="B100" s="555"/>
      <c r="C100" s="548"/>
      <c r="D100" s="39" t="s">
        <v>752</v>
      </c>
      <c r="E100" s="40" t="str">
        <f>Príloha_2016!E296</f>
        <v>05.1.0</v>
      </c>
      <c r="F100" s="40">
        <f>Príloha_2016!F296</f>
        <v>206.3</v>
      </c>
      <c r="G100" s="40">
        <f>Príloha_2016!G296</f>
        <v>261.2</v>
      </c>
      <c r="H100" s="40">
        <f>Príloha_2016!H296</f>
        <v>268.8</v>
      </c>
      <c r="I100" s="505">
        <f>Príloha_2016!I296</f>
        <v>234.9</v>
      </c>
      <c r="J100" s="40">
        <f>Príloha_2016!J296</f>
        <v>189.39999999999998</v>
      </c>
      <c r="K100" s="40">
        <f>Príloha_2016!K296</f>
        <v>190.49999999999997</v>
      </c>
      <c r="L100" s="40">
        <f>Príloha_2016!L296</f>
        <v>191.99999999999997</v>
      </c>
    </row>
    <row r="101" spans="1:12" s="1" customFormat="1" x14ac:dyDescent="0.2">
      <c r="A101" s="8"/>
      <c r="B101" s="36">
        <v>610</v>
      </c>
      <c r="C101" s="37"/>
      <c r="D101" s="37" t="s">
        <v>280</v>
      </c>
      <c r="E101" s="51"/>
      <c r="F101" s="51">
        <f>Príloha_2016!F297</f>
        <v>13.4</v>
      </c>
      <c r="G101" s="51">
        <f>Príloha_2016!G297</f>
        <v>14.7</v>
      </c>
      <c r="H101" s="51">
        <f>Príloha_2016!H297</f>
        <v>16.8</v>
      </c>
      <c r="I101" s="51">
        <f>Príloha_2016!I297</f>
        <v>15.1</v>
      </c>
      <c r="J101" s="51">
        <f>Príloha_2016!J297</f>
        <v>16.2</v>
      </c>
      <c r="K101" s="51">
        <f>Príloha_2016!K297</f>
        <v>17</v>
      </c>
      <c r="L101" s="51">
        <f>Príloha_2016!L297</f>
        <v>18</v>
      </c>
    </row>
    <row r="102" spans="1:12" x14ac:dyDescent="0.2">
      <c r="A102" s="10"/>
      <c r="B102" s="36">
        <v>620</v>
      </c>
      <c r="C102" s="37"/>
      <c r="D102" s="37" t="s">
        <v>279</v>
      </c>
      <c r="E102" s="51"/>
      <c r="F102" s="51">
        <f>Príloha_2016!F298</f>
        <v>4.8</v>
      </c>
      <c r="G102" s="51">
        <f>Príloha_2016!G298</f>
        <v>5.4</v>
      </c>
      <c r="H102" s="51">
        <f>Príloha_2016!H298</f>
        <v>5.9</v>
      </c>
      <c r="I102" s="51">
        <f>Príloha_2016!I298</f>
        <v>5.5</v>
      </c>
      <c r="J102" s="51">
        <f>Príloha_2016!J298</f>
        <v>5.7</v>
      </c>
      <c r="K102" s="51">
        <f>Príloha_2016!K298</f>
        <v>6</v>
      </c>
      <c r="L102" s="51">
        <f>Príloha_2016!L298</f>
        <v>6.5</v>
      </c>
    </row>
    <row r="103" spans="1:12" x14ac:dyDescent="0.2">
      <c r="A103" s="10"/>
      <c r="B103" s="36">
        <v>630</v>
      </c>
      <c r="C103" s="37"/>
      <c r="D103" s="37" t="s">
        <v>162</v>
      </c>
      <c r="E103" s="51"/>
      <c r="F103" s="51">
        <f>SUM(Príloha_2016!F299:F314)</f>
        <v>188.10000000000002</v>
      </c>
      <c r="G103" s="51">
        <f>SUM(Príloha_2016!G299:G314)</f>
        <v>241.1</v>
      </c>
      <c r="H103" s="51">
        <f>SUM(Príloha_2016!H299:H314)</f>
        <v>246.09999999999997</v>
      </c>
      <c r="I103" s="51">
        <f>SUM(Príloha_2016!I299:I314)</f>
        <v>214.29999999999998</v>
      </c>
      <c r="J103" s="51">
        <f>SUM(Príloha_2016!J299:J314)</f>
        <v>167.49999999999997</v>
      </c>
      <c r="K103" s="51">
        <f>SUM(Príloha_2016!K299:K314)</f>
        <v>167.49999999999997</v>
      </c>
      <c r="L103" s="51">
        <f>SUM(Príloha_2016!L299:L314)</f>
        <v>167.49999999999997</v>
      </c>
    </row>
    <row r="104" spans="1:12" x14ac:dyDescent="0.2">
      <c r="A104" s="10"/>
      <c r="B104" s="34"/>
      <c r="C104" s="34"/>
      <c r="D104" s="34" t="s">
        <v>156</v>
      </c>
      <c r="E104" s="40" t="str">
        <f>Príloha_2016!E315</f>
        <v>05.2</v>
      </c>
      <c r="F104" s="40">
        <f>Príloha_2016!F315</f>
        <v>42.7</v>
      </c>
      <c r="G104" s="40">
        <f>Príloha_2016!G315</f>
        <v>44.500000000000007</v>
      </c>
      <c r="H104" s="40">
        <f>Príloha_2016!H315</f>
        <v>42.7</v>
      </c>
      <c r="I104" s="505">
        <f>Príloha_2016!I315</f>
        <v>39.1</v>
      </c>
      <c r="J104" s="40">
        <f>Príloha_2016!J315</f>
        <v>43.2</v>
      </c>
      <c r="K104" s="40">
        <f>Príloha_2016!K315</f>
        <v>42.7</v>
      </c>
      <c r="L104" s="40">
        <f>Príloha_2016!L315</f>
        <v>42.7</v>
      </c>
    </row>
    <row r="105" spans="1:12" s="1" customFormat="1" x14ac:dyDescent="0.2">
      <c r="A105" s="8"/>
      <c r="B105" s="36">
        <v>630</v>
      </c>
      <c r="C105" s="37"/>
      <c r="D105" s="37" t="s">
        <v>162</v>
      </c>
      <c r="E105" s="38"/>
      <c r="F105" s="38">
        <f>Príloha_2016!F315</f>
        <v>42.7</v>
      </c>
      <c r="G105" s="38">
        <f>Príloha_2016!G315</f>
        <v>44.500000000000007</v>
      </c>
      <c r="H105" s="38">
        <f>Príloha_2016!H315</f>
        <v>42.7</v>
      </c>
      <c r="I105" s="51">
        <f>Príloha_2016!I315</f>
        <v>39.1</v>
      </c>
      <c r="J105" s="38">
        <f>Príloha_2016!J315</f>
        <v>43.2</v>
      </c>
      <c r="K105" s="38">
        <f>Príloha_2016!K315</f>
        <v>42.7</v>
      </c>
      <c r="L105" s="38">
        <f>Príloha_2016!L315</f>
        <v>42.7</v>
      </c>
    </row>
    <row r="106" spans="1:12" s="1" customFormat="1" x14ac:dyDescent="0.2">
      <c r="A106" s="8"/>
      <c r="B106" s="34"/>
      <c r="C106" s="34"/>
      <c r="D106" s="34" t="s">
        <v>159</v>
      </c>
      <c r="E106" s="40" t="str">
        <f>Príloha_2016!E325</f>
        <v>06.1.0</v>
      </c>
      <c r="F106" s="40">
        <f>Príloha_2016!F325</f>
        <v>7.7</v>
      </c>
      <c r="G106" s="40">
        <f>Príloha_2016!G325</f>
        <v>1.2</v>
      </c>
      <c r="H106" s="40">
        <f>Príloha_2016!H325</f>
        <v>2.2000000000000002</v>
      </c>
      <c r="I106" s="505">
        <f>Príloha_2016!I325</f>
        <v>1.2</v>
      </c>
      <c r="J106" s="40">
        <f>Príloha_2016!J325</f>
        <v>2.2000000000000002</v>
      </c>
      <c r="K106" s="40">
        <f>Príloha_2016!K325</f>
        <v>2.2000000000000002</v>
      </c>
      <c r="L106" s="40">
        <f>Príloha_2016!L325</f>
        <v>2.2000000000000002</v>
      </c>
    </row>
    <row r="107" spans="1:12" s="1" customFormat="1" x14ac:dyDescent="0.2">
      <c r="A107" s="8"/>
      <c r="B107" s="36">
        <v>630</v>
      </c>
      <c r="C107" s="205"/>
      <c r="D107" s="37" t="s">
        <v>162</v>
      </c>
      <c r="E107" s="51"/>
      <c r="F107" s="51">
        <f>Príloha_2016!F325</f>
        <v>7.7</v>
      </c>
      <c r="G107" s="51">
        <f>Príloha_2016!G325</f>
        <v>1.2</v>
      </c>
      <c r="H107" s="51">
        <f>Príloha_2016!H325</f>
        <v>2.2000000000000002</v>
      </c>
      <c r="I107" s="51">
        <f>Príloha_2016!I325</f>
        <v>1.2</v>
      </c>
      <c r="J107" s="51">
        <f>Príloha_2016!J325</f>
        <v>2.2000000000000002</v>
      </c>
      <c r="K107" s="51">
        <f>Príloha_2016!K325</f>
        <v>2.2000000000000002</v>
      </c>
      <c r="L107" s="51">
        <f>Príloha_2016!L325</f>
        <v>2.2000000000000002</v>
      </c>
    </row>
    <row r="108" spans="1:12" x14ac:dyDescent="0.2">
      <c r="A108" s="10"/>
      <c r="B108" s="34"/>
      <c r="C108" s="34"/>
      <c r="D108" s="34" t="s">
        <v>161</v>
      </c>
      <c r="E108" s="40" t="str">
        <f>Príloha_2016!E333</f>
        <v>06.2.0</v>
      </c>
      <c r="F108" s="40">
        <f>Príloha_2016!F333</f>
        <v>167.8</v>
      </c>
      <c r="G108" s="40">
        <f>Príloha_2016!G333</f>
        <v>150</v>
      </c>
      <c r="H108" s="40">
        <f>Príloha_2016!H333</f>
        <v>180.59999999999997</v>
      </c>
      <c r="I108" s="505">
        <f>Príloha_2016!I333</f>
        <v>153.1</v>
      </c>
      <c r="J108" s="40">
        <f>Príloha_2016!J333</f>
        <v>196.79999999999998</v>
      </c>
      <c r="K108" s="40">
        <f>Príloha_2016!K333</f>
        <v>194.79999999999998</v>
      </c>
      <c r="L108" s="40">
        <f>Príloha_2016!L333</f>
        <v>197.29999999999998</v>
      </c>
    </row>
    <row r="109" spans="1:12" s="1" customFormat="1" x14ac:dyDescent="0.2">
      <c r="A109" s="8"/>
      <c r="B109" s="36">
        <v>610</v>
      </c>
      <c r="C109" s="37"/>
      <c r="D109" s="37" t="s">
        <v>280</v>
      </c>
      <c r="E109" s="51"/>
      <c r="F109" s="51">
        <f>Príloha_2016!F334</f>
        <v>71.099999999999994</v>
      </c>
      <c r="G109" s="51">
        <f>Príloha_2016!G334</f>
        <v>69.5</v>
      </c>
      <c r="H109" s="51">
        <f>Príloha_2016!H334</f>
        <v>75</v>
      </c>
      <c r="I109" s="51">
        <f>Príloha_2016!I334</f>
        <v>70.099999999999994</v>
      </c>
      <c r="J109" s="51">
        <f>Príloha_2016!J334</f>
        <v>85</v>
      </c>
      <c r="K109" s="51">
        <f>Príloha_2016!K334</f>
        <v>87</v>
      </c>
      <c r="L109" s="51">
        <f>Príloha_2016!L334</f>
        <v>89</v>
      </c>
    </row>
    <row r="110" spans="1:12" x14ac:dyDescent="0.2">
      <c r="A110" s="10"/>
      <c r="B110" s="36">
        <v>620</v>
      </c>
      <c r="C110" s="37"/>
      <c r="D110" s="37" t="s">
        <v>279</v>
      </c>
      <c r="E110" s="51"/>
      <c r="F110" s="51">
        <f>Príloha_2016!F335</f>
        <v>25.5</v>
      </c>
      <c r="G110" s="51">
        <f>Príloha_2016!G335</f>
        <v>24.8</v>
      </c>
      <c r="H110" s="51">
        <f>Príloha_2016!H335</f>
        <v>27</v>
      </c>
      <c r="I110" s="51">
        <f>Príloha_2016!I335</f>
        <v>24.9</v>
      </c>
      <c r="J110" s="51">
        <f>Príloha_2016!J335</f>
        <v>29.7</v>
      </c>
      <c r="K110" s="51">
        <f>Príloha_2016!K335</f>
        <v>31</v>
      </c>
      <c r="L110" s="51">
        <f>Príloha_2016!L335</f>
        <v>31.5</v>
      </c>
    </row>
    <row r="111" spans="1:12" x14ac:dyDescent="0.2">
      <c r="A111" s="10"/>
      <c r="B111" s="36">
        <v>630</v>
      </c>
      <c r="C111" s="36"/>
      <c r="D111" s="37" t="s">
        <v>162</v>
      </c>
      <c r="E111" s="51"/>
      <c r="F111" s="51">
        <f>Príloha_2016!F336</f>
        <v>71.200000000000017</v>
      </c>
      <c r="G111" s="51">
        <f>Príloha_2016!G336</f>
        <v>55.699999999999996</v>
      </c>
      <c r="H111" s="51">
        <f>Príloha_2016!H336</f>
        <v>78.599999999999966</v>
      </c>
      <c r="I111" s="51">
        <f>Príloha_2016!I336</f>
        <v>58.1</v>
      </c>
      <c r="J111" s="51">
        <f>Príloha_2016!J336</f>
        <v>82.09999999999998</v>
      </c>
      <c r="K111" s="51">
        <f>Príloha_2016!K336</f>
        <v>76.799999999999983</v>
      </c>
      <c r="L111" s="51">
        <f>Príloha_2016!L336</f>
        <v>76.799999999999983</v>
      </c>
    </row>
    <row r="112" spans="1:12" s="1" customFormat="1" x14ac:dyDescent="0.2">
      <c r="A112" s="9"/>
      <c r="B112" s="34"/>
      <c r="C112" s="34"/>
      <c r="D112" s="34" t="s">
        <v>174</v>
      </c>
      <c r="E112" s="40" t="str">
        <f>Príloha_2016!E377</f>
        <v>06.4.0</v>
      </c>
      <c r="F112" s="40">
        <f>Príloha_2016!F377</f>
        <v>46.6</v>
      </c>
      <c r="G112" s="40">
        <f>Príloha_2016!G377</f>
        <v>46.400000000000006</v>
      </c>
      <c r="H112" s="40">
        <f>Príloha_2016!H377</f>
        <v>48.7</v>
      </c>
      <c r="I112" s="505">
        <f>Príloha_2016!I377</f>
        <v>38.1</v>
      </c>
      <c r="J112" s="40">
        <f>Príloha_2016!J377</f>
        <v>44.2</v>
      </c>
      <c r="K112" s="40">
        <f>Príloha_2016!K377</f>
        <v>45.7</v>
      </c>
      <c r="L112" s="40">
        <f>Príloha_2016!L377</f>
        <v>45.7</v>
      </c>
    </row>
    <row r="113" spans="1:13" s="1" customFormat="1" x14ac:dyDescent="0.2">
      <c r="A113" s="8"/>
      <c r="B113" s="36">
        <v>630</v>
      </c>
      <c r="C113" s="37"/>
      <c r="D113" s="37" t="s">
        <v>162</v>
      </c>
      <c r="E113" s="51"/>
      <c r="F113" s="51">
        <f>Príloha_2016!F377</f>
        <v>46.6</v>
      </c>
      <c r="G113" s="51">
        <f>Príloha_2016!G377</f>
        <v>46.400000000000006</v>
      </c>
      <c r="H113" s="51">
        <f>Príloha_2016!H377</f>
        <v>48.7</v>
      </c>
      <c r="I113" s="51">
        <f>Príloha_2016!I377</f>
        <v>38.1</v>
      </c>
      <c r="J113" s="51">
        <f>Príloha_2016!J377</f>
        <v>44.2</v>
      </c>
      <c r="K113" s="51">
        <f>Príloha_2016!K377</f>
        <v>45.7</v>
      </c>
      <c r="L113" s="51">
        <f>Príloha_2016!L377</f>
        <v>45.7</v>
      </c>
    </row>
    <row r="114" spans="1:13" x14ac:dyDescent="0.2">
      <c r="A114" s="10"/>
      <c r="B114" s="293"/>
      <c r="C114" s="295"/>
      <c r="D114" s="156" t="s">
        <v>503</v>
      </c>
      <c r="E114" s="299" t="s">
        <v>722</v>
      </c>
      <c r="F114" s="157">
        <f>SUM(Príloha_2016!F383)</f>
        <v>385.4</v>
      </c>
      <c r="G114" s="157">
        <f>SUM(Príloha_2016!G383)</f>
        <v>337.4</v>
      </c>
      <c r="H114" s="157">
        <f>SUM(Príloha_2016!H383)</f>
        <v>345.5</v>
      </c>
      <c r="I114" s="506">
        <f>SUM(Príloha_2016!I383)</f>
        <v>356</v>
      </c>
      <c r="J114" s="157">
        <f>SUM(Príloha_2016!J383)</f>
        <v>343.1</v>
      </c>
      <c r="K114" s="157">
        <f>SUM(Príloha_2016!K383)</f>
        <v>343.09999999999997</v>
      </c>
      <c r="L114" s="157">
        <f>SUM(Príloha_2016!L383)</f>
        <v>344.59999999999997</v>
      </c>
    </row>
    <row r="115" spans="1:13" x14ac:dyDescent="0.2">
      <c r="A115" s="10"/>
      <c r="B115" s="36">
        <v>610</v>
      </c>
      <c r="C115" s="37"/>
      <c r="D115" s="37" t="s">
        <v>280</v>
      </c>
      <c r="E115" s="29"/>
      <c r="F115" s="29">
        <f>SUM(Príloha_2016!F384)</f>
        <v>51.6</v>
      </c>
      <c r="G115" s="29">
        <f>SUM(Príloha_2016!G384)</f>
        <v>54.3</v>
      </c>
      <c r="H115" s="29">
        <f>SUM(Príloha_2016!H384)</f>
        <v>55</v>
      </c>
      <c r="I115" s="29">
        <f>SUM(Príloha_2016!I384)</f>
        <v>55.3</v>
      </c>
      <c r="J115" s="29">
        <f>SUM(Príloha_2016!J384)</f>
        <v>56.4</v>
      </c>
      <c r="K115" s="29">
        <f>SUM(Príloha_2016!K384)</f>
        <v>57</v>
      </c>
      <c r="L115" s="29">
        <f>SUM(Príloha_2016!L384)</f>
        <v>58</v>
      </c>
    </row>
    <row r="116" spans="1:13" x14ac:dyDescent="0.2">
      <c r="A116" s="10"/>
      <c r="B116" s="36">
        <v>620</v>
      </c>
      <c r="C116" s="37"/>
      <c r="D116" s="37" t="s">
        <v>279</v>
      </c>
      <c r="E116" s="29"/>
      <c r="F116" s="29">
        <f>SUM(Príloha_2016!F385)</f>
        <v>18.3</v>
      </c>
      <c r="G116" s="29">
        <f>SUM(Príloha_2016!G385)</f>
        <v>19.899999999999999</v>
      </c>
      <c r="H116" s="29">
        <f>SUM(Príloha_2016!H385)</f>
        <v>20</v>
      </c>
      <c r="I116" s="29">
        <f>SUM(Príloha_2016!I385)</f>
        <v>20.100000000000001</v>
      </c>
      <c r="J116" s="29">
        <f>SUM(Príloha_2016!J385)</f>
        <v>19.7</v>
      </c>
      <c r="K116" s="29">
        <f>SUM(Príloha_2016!K385)</f>
        <v>20</v>
      </c>
      <c r="L116" s="29">
        <f>SUM(Príloha_2016!L385)</f>
        <v>20.5</v>
      </c>
    </row>
    <row r="117" spans="1:13" x14ac:dyDescent="0.2">
      <c r="A117" s="10"/>
      <c r="B117" s="36">
        <v>630</v>
      </c>
      <c r="C117" s="37"/>
      <c r="D117" s="37" t="s">
        <v>162</v>
      </c>
      <c r="E117" s="29"/>
      <c r="F117" s="29">
        <f>SUM(Príloha_2016!F386)</f>
        <v>315.5</v>
      </c>
      <c r="G117" s="29">
        <f>SUM(Príloha_2016!G386)</f>
        <v>263.2</v>
      </c>
      <c r="H117" s="29">
        <f>SUM(Príloha_2016!H386)</f>
        <v>270.5</v>
      </c>
      <c r="I117" s="29">
        <f>SUM(Príloha_2016!I386)</f>
        <v>280.59999999999997</v>
      </c>
      <c r="J117" s="29">
        <f>SUM(Príloha_2016!J386)</f>
        <v>267</v>
      </c>
      <c r="K117" s="29">
        <f>SUM(Príloha_2016!K386)</f>
        <v>266.09999999999997</v>
      </c>
      <c r="L117" s="29">
        <f>SUM(Príloha_2016!L386)</f>
        <v>266.09999999999997</v>
      </c>
      <c r="M117" s="1" t="s">
        <v>984</v>
      </c>
    </row>
    <row r="118" spans="1:13" x14ac:dyDescent="0.2">
      <c r="A118" s="10"/>
      <c r="B118" s="302">
        <v>630</v>
      </c>
      <c r="C118" s="302"/>
      <c r="D118" s="156" t="s">
        <v>772</v>
      </c>
      <c r="E118" s="303"/>
      <c r="F118" s="303">
        <f>Príloha_2016!F417</f>
        <v>5.7</v>
      </c>
      <c r="G118" s="303">
        <f>Príloha_2016!G417</f>
        <v>5.8</v>
      </c>
      <c r="H118" s="303">
        <f>Príloha_2016!H417</f>
        <v>5.2</v>
      </c>
      <c r="I118" s="507">
        <f>Príloha_2016!I417</f>
        <v>3.1</v>
      </c>
      <c r="J118" s="303">
        <f>Príloha_2016!J417</f>
        <v>5.4</v>
      </c>
      <c r="K118" s="303">
        <f>Príloha_2016!K417</f>
        <v>5.6</v>
      </c>
      <c r="L118" s="303">
        <f>Príloha_2016!L417</f>
        <v>5.6</v>
      </c>
    </row>
    <row r="119" spans="1:13" ht="12.75" x14ac:dyDescent="0.2">
      <c r="A119" s="10"/>
      <c r="B119" s="557"/>
      <c r="C119" s="558"/>
      <c r="D119" s="156" t="s">
        <v>758</v>
      </c>
      <c r="E119" s="299" t="s">
        <v>718</v>
      </c>
      <c r="F119" s="304">
        <f>SUM(Príloha_2016!F419)</f>
        <v>0</v>
      </c>
      <c r="G119" s="304">
        <f>SUM(Príloha_2016!G419)</f>
        <v>0</v>
      </c>
      <c r="H119" s="304">
        <f>SUM(Príloha_2016!H419)</f>
        <v>0</v>
      </c>
      <c r="I119" s="508">
        <f>SUM(Príloha_2016!I419)</f>
        <v>0.1</v>
      </c>
      <c r="J119" s="304">
        <f>SUM(Príloha_2016!J419)</f>
        <v>0.2</v>
      </c>
      <c r="K119" s="304">
        <f>SUM(Príloha_2016!K419)</f>
        <v>0.2</v>
      </c>
      <c r="L119" s="304">
        <f>SUM(Príloha_2016!L419)</f>
        <v>0.2</v>
      </c>
    </row>
    <row r="120" spans="1:13" x14ac:dyDescent="0.2">
      <c r="A120" s="10"/>
      <c r="B120" s="36"/>
      <c r="C120" s="37"/>
      <c r="D120" s="37" t="s">
        <v>162</v>
      </c>
      <c r="E120" s="29"/>
      <c r="F120" s="29">
        <f>SUM(Príloha_2016!F420)</f>
        <v>0</v>
      </c>
      <c r="G120" s="29">
        <f>SUM(Príloha_2016!G420)</f>
        <v>0</v>
      </c>
      <c r="H120" s="29">
        <f>SUM(Príloha_2016!H420)</f>
        <v>0</v>
      </c>
      <c r="I120" s="29">
        <f>SUM(Príloha_2016!I420)</f>
        <v>0.1</v>
      </c>
      <c r="J120" s="29">
        <f>SUM(Príloha_2016!J420)</f>
        <v>0.2</v>
      </c>
      <c r="K120" s="29">
        <f>SUM(Príloha_2016!K420)</f>
        <v>0.2</v>
      </c>
      <c r="L120" s="29">
        <f>SUM(Príloha_2016!L420)</f>
        <v>0.2</v>
      </c>
    </row>
    <row r="121" spans="1:13" x14ac:dyDescent="0.2">
      <c r="A121" s="10"/>
      <c r="B121" s="34"/>
      <c r="C121" s="34"/>
      <c r="D121" s="34" t="s">
        <v>336</v>
      </c>
      <c r="E121" s="300" t="s">
        <v>724</v>
      </c>
      <c r="F121" s="40">
        <f>Príloha_2016!F421</f>
        <v>205.29999999999998</v>
      </c>
      <c r="G121" s="40">
        <f>Príloha_2016!G421</f>
        <v>197.8</v>
      </c>
      <c r="H121" s="40">
        <f>Príloha_2016!H421</f>
        <v>180.6</v>
      </c>
      <c r="I121" s="505">
        <f>SUM(Príloha_2016!I421)</f>
        <v>150.9</v>
      </c>
      <c r="J121" s="40">
        <f>Príloha_2016!J421</f>
        <v>190.7</v>
      </c>
      <c r="K121" s="40">
        <f>Príloha_2016!K421</f>
        <v>187.29999999999998</v>
      </c>
      <c r="L121" s="40">
        <f>Príloha_2016!L421</f>
        <v>186.59999999999997</v>
      </c>
    </row>
    <row r="122" spans="1:13" s="1" customFormat="1" x14ac:dyDescent="0.2">
      <c r="A122" s="8"/>
      <c r="B122" s="36">
        <v>630</v>
      </c>
      <c r="C122" s="36"/>
      <c r="D122" s="102" t="s">
        <v>162</v>
      </c>
      <c r="E122" s="150"/>
      <c r="F122" s="150">
        <f>Príloha_2016!F423</f>
        <v>48.900000000000006</v>
      </c>
      <c r="G122" s="150">
        <f>Príloha_2016!G423</f>
        <v>46.9</v>
      </c>
      <c r="H122" s="150">
        <f>Príloha_2016!H423</f>
        <v>29.2</v>
      </c>
      <c r="I122" s="499">
        <f>Príloha_2016!I423</f>
        <v>24.9</v>
      </c>
      <c r="J122" s="150">
        <f>Príloha_2016!J423</f>
        <v>28.299999999999997</v>
      </c>
      <c r="K122" s="150">
        <f>Príloha_2016!K423</f>
        <v>26.299999999999997</v>
      </c>
      <c r="L122" s="150">
        <f>Príloha_2016!L423</f>
        <v>26.299999999999997</v>
      </c>
    </row>
    <row r="123" spans="1:13" x14ac:dyDescent="0.2">
      <c r="A123" s="10"/>
      <c r="B123" s="36"/>
      <c r="C123" s="36"/>
      <c r="D123" s="102" t="s">
        <v>773</v>
      </c>
      <c r="E123" s="150" t="str">
        <f>Príloha_2016!E436</f>
        <v>08.2</v>
      </c>
      <c r="F123" s="150">
        <f>Príloha_2016!F437</f>
        <v>7.1</v>
      </c>
      <c r="G123" s="150">
        <f>Príloha_2016!G437</f>
        <v>5.3999999999999995</v>
      </c>
      <c r="H123" s="150">
        <f>Príloha_2016!H437</f>
        <v>5.3999999999999995</v>
      </c>
      <c r="I123" s="499">
        <f>Príloha_2016!I437</f>
        <v>5.0000000000000009</v>
      </c>
      <c r="J123" s="150">
        <f>Príloha_2016!J437</f>
        <v>5.3999999999999986</v>
      </c>
      <c r="K123" s="150">
        <f>Príloha_2016!K437</f>
        <v>5.3999999999999986</v>
      </c>
      <c r="L123" s="150">
        <f>Príloha_2016!L437</f>
        <v>5.3999999999999986</v>
      </c>
    </row>
    <row r="124" spans="1:13" s="1" customFormat="1" x14ac:dyDescent="0.2">
      <c r="A124" s="9"/>
      <c r="B124" s="36">
        <v>610</v>
      </c>
      <c r="C124" s="37"/>
      <c r="D124" s="37" t="s">
        <v>904</v>
      </c>
      <c r="E124" s="150"/>
      <c r="F124" s="301">
        <f>Príloha_2016!F438</f>
        <v>0.7</v>
      </c>
      <c r="G124" s="301">
        <f>Príloha_2016!G438</f>
        <v>0</v>
      </c>
      <c r="H124" s="301">
        <f>Príloha_2016!H438</f>
        <v>0</v>
      </c>
      <c r="I124" s="51">
        <f>Príloha_2016!I438</f>
        <v>0</v>
      </c>
      <c r="J124" s="301">
        <f>Príloha_2016!J438</f>
        <v>0</v>
      </c>
      <c r="K124" s="301">
        <f>Príloha_2016!K438</f>
        <v>0</v>
      </c>
      <c r="L124" s="301">
        <f>Príloha_2016!L438</f>
        <v>0</v>
      </c>
      <c r="M124" s="351"/>
    </row>
    <row r="125" spans="1:13" x14ac:dyDescent="0.2">
      <c r="A125" s="10"/>
      <c r="B125" s="36">
        <v>620</v>
      </c>
      <c r="C125" s="37"/>
      <c r="D125" s="37" t="s">
        <v>279</v>
      </c>
      <c r="E125" s="150"/>
      <c r="F125" s="301">
        <f>Príloha_2016!F439</f>
        <v>0.7</v>
      </c>
      <c r="G125" s="301">
        <f>Príloha_2016!G439</f>
        <v>0</v>
      </c>
      <c r="H125" s="301">
        <f>Príloha_2016!H439</f>
        <v>0</v>
      </c>
      <c r="I125" s="51">
        <f>Príloha_2016!I439</f>
        <v>0</v>
      </c>
      <c r="J125" s="301">
        <f>Príloha_2016!J439</f>
        <v>0</v>
      </c>
      <c r="K125" s="301">
        <f>Príloha_2016!K439</f>
        <v>0</v>
      </c>
      <c r="L125" s="301">
        <f>Príloha_2016!L439</f>
        <v>0</v>
      </c>
    </row>
    <row r="126" spans="1:13" x14ac:dyDescent="0.2">
      <c r="A126" s="10"/>
      <c r="B126" s="36">
        <v>630</v>
      </c>
      <c r="C126" s="36"/>
      <c r="D126" s="37" t="s">
        <v>162</v>
      </c>
      <c r="E126" s="51"/>
      <c r="F126" s="51">
        <f>Príloha_2016!F440</f>
        <v>5.6999999999999993</v>
      </c>
      <c r="G126" s="51">
        <f>Príloha_2016!G440</f>
        <v>5.3999999999999995</v>
      </c>
      <c r="H126" s="51">
        <f>Príloha_2016!H440</f>
        <v>5.3999999999999995</v>
      </c>
      <c r="I126" s="51">
        <f>Príloha_2016!I440</f>
        <v>5.0000000000000009</v>
      </c>
      <c r="J126" s="51">
        <f>Príloha_2016!J440</f>
        <v>5.3999999999999986</v>
      </c>
      <c r="K126" s="51">
        <f>Príloha_2016!K440</f>
        <v>5.3999999999999986</v>
      </c>
      <c r="L126" s="51">
        <f>Príloha_2016!L440</f>
        <v>5.3999999999999986</v>
      </c>
    </row>
    <row r="127" spans="1:13" s="1" customFormat="1" x14ac:dyDescent="0.2">
      <c r="A127" s="9"/>
      <c r="B127" s="36"/>
      <c r="C127" s="36"/>
      <c r="D127" s="102" t="s">
        <v>187</v>
      </c>
      <c r="E127" s="150" t="str">
        <f>Príloha_2016!E448</f>
        <v>08.2.0</v>
      </c>
      <c r="F127" s="150">
        <f>Príloha_2016!F448</f>
        <v>149.29999999999998</v>
      </c>
      <c r="G127" s="150">
        <f>Príloha_2016!G448</f>
        <v>145.5</v>
      </c>
      <c r="H127" s="150">
        <f>Príloha_2016!H448</f>
        <v>146</v>
      </c>
      <c r="I127" s="499">
        <f>Príloha_2016!I448</f>
        <v>121.00000000000001</v>
      </c>
      <c r="J127" s="150">
        <f>Príloha_2016!J448</f>
        <v>157</v>
      </c>
      <c r="K127" s="150">
        <f>Príloha_2016!K448</f>
        <v>155.6</v>
      </c>
      <c r="L127" s="150">
        <f>Príloha_2016!L448</f>
        <v>154.89999999999998</v>
      </c>
    </row>
    <row r="128" spans="1:13" s="1" customFormat="1" x14ac:dyDescent="0.2">
      <c r="A128" s="9"/>
      <c r="B128" s="36">
        <v>610</v>
      </c>
      <c r="C128" s="37"/>
      <c r="D128" s="37" t="s">
        <v>905</v>
      </c>
      <c r="E128" s="51"/>
      <c r="F128" s="51">
        <f>Príloha_2016!F449</f>
        <v>43.5</v>
      </c>
      <c r="G128" s="51">
        <f>Príloha_2016!G449</f>
        <v>39.5</v>
      </c>
      <c r="H128" s="51">
        <f>Príloha_2016!H449</f>
        <v>48.4</v>
      </c>
      <c r="I128" s="51">
        <f>Príloha_2016!I449</f>
        <v>37</v>
      </c>
      <c r="J128" s="51">
        <f>Príloha_2016!J449</f>
        <v>46.2</v>
      </c>
      <c r="K128" s="51">
        <f>Príloha_2016!K449</f>
        <v>51</v>
      </c>
      <c r="L128" s="51">
        <f>Príloha_2016!L449</f>
        <v>52</v>
      </c>
      <c r="M128" s="1" t="s">
        <v>984</v>
      </c>
    </row>
    <row r="129" spans="1:13" x14ac:dyDescent="0.2">
      <c r="A129" s="10"/>
      <c r="B129" s="36">
        <v>620</v>
      </c>
      <c r="C129" s="37"/>
      <c r="D129" s="37" t="s">
        <v>279</v>
      </c>
      <c r="E129" s="51"/>
      <c r="F129" s="51">
        <f>Príloha_2016!F450</f>
        <v>16.8</v>
      </c>
      <c r="G129" s="51">
        <f>Príloha_2016!G450</f>
        <v>16.600000000000001</v>
      </c>
      <c r="H129" s="51">
        <f>Príloha_2016!H450</f>
        <v>16.600000000000001</v>
      </c>
      <c r="I129" s="51">
        <f>Príloha_2016!I450</f>
        <v>15.3</v>
      </c>
      <c r="J129" s="51">
        <f>Príloha_2016!J450</f>
        <v>15.6</v>
      </c>
      <c r="K129" s="51">
        <f>Príloha_2016!K450</f>
        <v>17.8</v>
      </c>
      <c r="L129" s="51">
        <f>Príloha_2016!L450</f>
        <v>18</v>
      </c>
      <c r="M129" s="1" t="s">
        <v>984</v>
      </c>
    </row>
    <row r="130" spans="1:13" x14ac:dyDescent="0.2">
      <c r="A130" s="10"/>
      <c r="B130" s="36">
        <v>630</v>
      </c>
      <c r="C130" s="36"/>
      <c r="D130" s="37" t="s">
        <v>162</v>
      </c>
      <c r="E130" s="51"/>
      <c r="F130" s="51">
        <f>Príloha_2016!F451</f>
        <v>88.999999999999986</v>
      </c>
      <c r="G130" s="51">
        <f>Príloha_2016!G451</f>
        <v>89.4</v>
      </c>
      <c r="H130" s="51">
        <f>Príloha_2016!H451</f>
        <v>80.999999999999986</v>
      </c>
      <c r="I130" s="51">
        <f>Príloha_2016!I451</f>
        <v>68.700000000000017</v>
      </c>
      <c r="J130" s="51">
        <f>Príloha_2016!J451</f>
        <v>95.2</v>
      </c>
      <c r="K130" s="51">
        <f>Príloha_2016!K451</f>
        <v>86.8</v>
      </c>
      <c r="L130" s="51">
        <f>Príloha_2016!L451</f>
        <v>84.899999999999991</v>
      </c>
    </row>
    <row r="131" spans="1:13" s="1" customFormat="1" x14ac:dyDescent="0.2">
      <c r="A131" s="9"/>
      <c r="B131" s="292"/>
      <c r="C131" s="294"/>
      <c r="D131" s="34" t="s">
        <v>177</v>
      </c>
      <c r="E131" s="40" t="str">
        <f>Príloha_2016!E486</f>
        <v>08.4.0</v>
      </c>
      <c r="F131" s="40">
        <f>Príloha_2016!F486</f>
        <v>12.799999999999999</v>
      </c>
      <c r="G131" s="40">
        <f>Príloha_2016!G486</f>
        <v>13.299999999999999</v>
      </c>
      <c r="H131" s="40">
        <f>Príloha_2016!H486</f>
        <v>14.299999999999999</v>
      </c>
      <c r="I131" s="505">
        <f>Príloha_2016!I486</f>
        <v>8.8000000000000007</v>
      </c>
      <c r="J131" s="40">
        <f>Príloha_2016!J486</f>
        <v>15.7</v>
      </c>
      <c r="K131" s="40">
        <f>Príloha_2016!K486</f>
        <v>14.299999999999999</v>
      </c>
      <c r="L131" s="40">
        <f>Príloha_2016!L486</f>
        <v>14.299999999999999</v>
      </c>
    </row>
    <row r="132" spans="1:13" s="1" customFormat="1" x14ac:dyDescent="0.2">
      <c r="A132" s="8"/>
      <c r="B132" s="36">
        <v>630</v>
      </c>
      <c r="C132" s="37"/>
      <c r="D132" s="37" t="s">
        <v>162</v>
      </c>
      <c r="E132" s="51"/>
      <c r="F132" s="51">
        <f>SUM(Príloha_2016!F487:'Príloha_2016'!F496)</f>
        <v>11.1</v>
      </c>
      <c r="G132" s="51">
        <f>SUM(Príloha_2016!G487:'Príloha_2016'!G496)</f>
        <v>11.799999999999999</v>
      </c>
      <c r="H132" s="51">
        <f>SUM(Príloha_2016!H487:'Príloha_2016'!H496)</f>
        <v>12.299999999999999</v>
      </c>
      <c r="I132" s="51">
        <f>SUM(Príloha_2016!I487:'Príloha_2016'!I496)</f>
        <v>8.8000000000000007</v>
      </c>
      <c r="J132" s="51">
        <f>SUM(Príloha_2016!J487:'Príloha_2016'!J496)</f>
        <v>13.7</v>
      </c>
      <c r="K132" s="51">
        <f>SUM(Príloha_2016!K487:'Príloha_2016'!K496)</f>
        <v>12.299999999999999</v>
      </c>
      <c r="L132" s="51">
        <f>SUM(Príloha_2016!L487:'Príloha_2016'!L496)</f>
        <v>12.299999999999999</v>
      </c>
    </row>
    <row r="133" spans="1:13" x14ac:dyDescent="0.2">
      <c r="A133" s="10"/>
      <c r="B133" s="36"/>
      <c r="C133" s="37">
        <v>642001</v>
      </c>
      <c r="D133" s="37" t="s">
        <v>906</v>
      </c>
      <c r="E133" s="51"/>
      <c r="F133" s="51">
        <f>SUM(Príloha_2016!F497)</f>
        <v>1.7</v>
      </c>
      <c r="G133" s="51">
        <f>SUM(Príloha_2016!G497)</f>
        <v>1.5</v>
      </c>
      <c r="H133" s="51">
        <f>SUM(Príloha_2016!H497)</f>
        <v>2</v>
      </c>
      <c r="I133" s="51">
        <f>SUM(Príloha_2016!I497)</f>
        <v>0</v>
      </c>
      <c r="J133" s="51">
        <f>SUM(Príloha_2016!J497)</f>
        <v>2</v>
      </c>
      <c r="K133" s="51">
        <f>SUM(Príloha_2016!K497)</f>
        <v>2</v>
      </c>
      <c r="L133" s="51">
        <f>SUM(Príloha_2016!L497)</f>
        <v>2</v>
      </c>
    </row>
    <row r="134" spans="1:13" x14ac:dyDescent="0.2">
      <c r="A134" s="10"/>
      <c r="B134" s="34"/>
      <c r="C134" s="34"/>
      <c r="D134" s="34" t="s">
        <v>201</v>
      </c>
      <c r="E134" s="300" t="s">
        <v>776</v>
      </c>
      <c r="F134" s="40">
        <f>SUM(Príloha_2016!F498)</f>
        <v>74.000000000000014</v>
      </c>
      <c r="G134" s="40">
        <f>SUM(Príloha_2016!G498)</f>
        <v>79.3</v>
      </c>
      <c r="H134" s="40">
        <f>SUM(Príloha_2016!H498)</f>
        <v>92.4</v>
      </c>
      <c r="I134" s="505">
        <f>SUM(Príloha_2016!I498)</f>
        <v>88.7</v>
      </c>
      <c r="J134" s="40">
        <f>SUM(Príloha_2016!J498)</f>
        <v>87.899999999999991</v>
      </c>
      <c r="K134" s="40">
        <f>SUM(Príloha_2016!K498)</f>
        <v>89.5</v>
      </c>
      <c r="L134" s="40">
        <f>SUM(Príloha_2016!L498)</f>
        <v>90.8</v>
      </c>
    </row>
    <row r="135" spans="1:13" s="1" customFormat="1" x14ac:dyDescent="0.2">
      <c r="A135" s="8"/>
      <c r="B135" s="36" t="s">
        <v>202</v>
      </c>
      <c r="C135" s="36"/>
      <c r="D135" s="102" t="s">
        <v>203</v>
      </c>
      <c r="E135" s="150"/>
      <c r="F135" s="150">
        <f>Príloha_2016!F499</f>
        <v>0</v>
      </c>
      <c r="G135" s="150">
        <f>Príloha_2016!G499</f>
        <v>9.6</v>
      </c>
      <c r="H135" s="150">
        <f>Príloha_2016!H499</f>
        <v>0</v>
      </c>
      <c r="I135" s="499">
        <f>Príloha_2016!I499</f>
        <v>1.7</v>
      </c>
      <c r="J135" s="150">
        <f>Príloha_2016!J499</f>
        <v>0</v>
      </c>
      <c r="K135" s="150">
        <f>Príloha_2016!K499</f>
        <v>0</v>
      </c>
      <c r="L135" s="150">
        <f>Príloha_2016!L499</f>
        <v>0</v>
      </c>
    </row>
    <row r="136" spans="1:13" x14ac:dyDescent="0.2">
      <c r="A136" s="10"/>
      <c r="B136" s="36">
        <v>630</v>
      </c>
      <c r="C136" s="37"/>
      <c r="D136" s="37" t="s">
        <v>907</v>
      </c>
      <c r="E136" s="51"/>
      <c r="F136" s="51">
        <f>SUM(Príloha_2016!F500:F500)</f>
        <v>0</v>
      </c>
      <c r="G136" s="51">
        <f>SUM(Príloha_2016!G500:G500)</f>
        <v>9.6</v>
      </c>
      <c r="H136" s="51">
        <f>SUM(Príloha_2016!H500:H500)</f>
        <v>0</v>
      </c>
      <c r="I136" s="51">
        <f>SUM(Príloha_2016!I500:I500)</f>
        <v>1.7</v>
      </c>
      <c r="J136" s="51">
        <f>SUM(Príloha_2016!J500:J500)</f>
        <v>0</v>
      </c>
      <c r="K136" s="51">
        <f>SUM(Príloha_2016!K500:K500)</f>
        <v>0</v>
      </c>
      <c r="L136" s="51">
        <f>SUM(Príloha_2016!L500:L500)</f>
        <v>0</v>
      </c>
    </row>
    <row r="137" spans="1:13" x14ac:dyDescent="0.2">
      <c r="A137" s="10"/>
      <c r="B137" s="102"/>
      <c r="C137" s="102"/>
      <c r="D137" s="102" t="s">
        <v>768</v>
      </c>
      <c r="E137" s="150" t="s">
        <v>770</v>
      </c>
      <c r="F137" s="150">
        <f>SUM(F138:F141)</f>
        <v>64.900000000000006</v>
      </c>
      <c r="G137" s="150">
        <f t="shared" ref="G137:H137" si="4">SUM(G138:G141)</f>
        <v>69.400000000000006</v>
      </c>
      <c r="H137" s="150">
        <f t="shared" si="4"/>
        <v>81.900000000000006</v>
      </c>
      <c r="I137" s="499">
        <f>SUM(I138:I141)</f>
        <v>74</v>
      </c>
      <c r="J137" s="150">
        <f>SUM(Príloha_2016!J501)</f>
        <v>87.899999999999991</v>
      </c>
      <c r="K137" s="150">
        <f>SUM(Príloha_2016!K501)</f>
        <v>89.5</v>
      </c>
      <c r="L137" s="150">
        <f>SUM(Príloha_2016!L501)</f>
        <v>90.8</v>
      </c>
    </row>
    <row r="138" spans="1:13" x14ac:dyDescent="0.2">
      <c r="A138" s="10"/>
      <c r="B138" s="102">
        <v>610</v>
      </c>
      <c r="C138" s="102"/>
      <c r="D138" s="86" t="s">
        <v>769</v>
      </c>
      <c r="E138" s="150"/>
      <c r="F138" s="301">
        <f>SUM(Príloha_2016!F502)</f>
        <v>35.1</v>
      </c>
      <c r="G138" s="301">
        <f>SUM(Príloha_2016!G502)</f>
        <v>38.4</v>
      </c>
      <c r="H138" s="301">
        <f>SUM(Príloha_2016!H502)</f>
        <v>45</v>
      </c>
      <c r="I138" s="51">
        <f>SUM(Príloha_2016!I502)</f>
        <v>44.2</v>
      </c>
      <c r="J138" s="301">
        <f>SUM(Príloha_2016!J502)</f>
        <v>49.8</v>
      </c>
      <c r="K138" s="301">
        <f>SUM(Príloha_2016!K502)</f>
        <v>50</v>
      </c>
      <c r="L138" s="301">
        <f>SUM(Príloha_2016!L502)</f>
        <v>51</v>
      </c>
    </row>
    <row r="139" spans="1:13" x14ac:dyDescent="0.2">
      <c r="A139" s="10"/>
      <c r="B139" s="102">
        <v>620</v>
      </c>
      <c r="C139" s="102"/>
      <c r="D139" s="86" t="s">
        <v>279</v>
      </c>
      <c r="E139" s="150"/>
      <c r="F139" s="301">
        <f>SUM(Príloha_2016!F503)</f>
        <v>12.9</v>
      </c>
      <c r="G139" s="301">
        <f>SUM(Príloha_2016!G503)</f>
        <v>13.9</v>
      </c>
      <c r="H139" s="301">
        <f>SUM(Príloha_2016!H503)</f>
        <v>16.5</v>
      </c>
      <c r="I139" s="51">
        <f>SUM(Príloha_2016!I503)</f>
        <v>16</v>
      </c>
      <c r="J139" s="301">
        <f>SUM(Príloha_2016!J503)</f>
        <v>17.399999999999999</v>
      </c>
      <c r="K139" s="301">
        <f>SUM(Príloha_2016!K503)</f>
        <v>17.5</v>
      </c>
      <c r="L139" s="301">
        <f>SUM(Príloha_2016!L503)</f>
        <v>17.8</v>
      </c>
    </row>
    <row r="140" spans="1:13" x14ac:dyDescent="0.2">
      <c r="A140" s="10"/>
      <c r="B140" s="102">
        <v>630</v>
      </c>
      <c r="C140" s="102"/>
      <c r="D140" s="86" t="s">
        <v>162</v>
      </c>
      <c r="E140" s="150"/>
      <c r="F140" s="301">
        <f>SUM(Príloha_2016!F504)</f>
        <v>16.899999999999999</v>
      </c>
      <c r="G140" s="301">
        <f>SUM(Príloha_2016!G504)</f>
        <v>17.100000000000001</v>
      </c>
      <c r="H140" s="301">
        <f>SUM(Príloha_2016!H504)</f>
        <v>18.399999999999999</v>
      </c>
      <c r="I140" s="51">
        <f>SUM(Príloha_2016!I504)</f>
        <v>13.8</v>
      </c>
      <c r="J140" s="301">
        <f>SUM(Príloha_2016!J504)</f>
        <v>18.899999999999999</v>
      </c>
      <c r="K140" s="301">
        <f>SUM(Príloha_2016!K504)</f>
        <v>20</v>
      </c>
      <c r="L140" s="301">
        <f>SUM(Príloha_2016!L504)</f>
        <v>20</v>
      </c>
    </row>
    <row r="141" spans="1:13" x14ac:dyDescent="0.2">
      <c r="A141" s="10"/>
      <c r="B141" s="102"/>
      <c r="C141" s="102"/>
      <c r="D141" s="86" t="s">
        <v>853</v>
      </c>
      <c r="E141" s="150"/>
      <c r="F141" s="301">
        <f>SUM(Príloha_2016!F505)</f>
        <v>0</v>
      </c>
      <c r="G141" s="301">
        <f>SUM(Príloha_2016!G505)</f>
        <v>0</v>
      </c>
      <c r="H141" s="301">
        <f>SUM(Príloha_2016!H505)</f>
        <v>2</v>
      </c>
      <c r="I141" s="51">
        <f>SUM(Príloha_2016!I505)</f>
        <v>0</v>
      </c>
      <c r="J141" s="301">
        <f>SUM(Príloha_2016!J505)</f>
        <v>1.8</v>
      </c>
      <c r="K141" s="301">
        <f>SUM(Príloha_2016!K505)</f>
        <v>2</v>
      </c>
      <c r="L141" s="301">
        <f>SUM(Príloha_2016!L505)</f>
        <v>2</v>
      </c>
      <c r="M141" s="1" t="s">
        <v>984</v>
      </c>
    </row>
    <row r="142" spans="1:13" x14ac:dyDescent="0.2">
      <c r="A142" s="10"/>
      <c r="B142" s="36" t="s">
        <v>305</v>
      </c>
      <c r="C142" s="37"/>
      <c r="D142" s="86" t="s">
        <v>325</v>
      </c>
      <c r="E142" s="150"/>
      <c r="F142" s="301">
        <f>SUM(Príloha_2016!F506)</f>
        <v>3.4</v>
      </c>
      <c r="G142" s="301">
        <f>SUM(Príloha_2016!G506)</f>
        <v>0.3</v>
      </c>
      <c r="H142" s="301">
        <f>Príloha_2016!H506</f>
        <v>0</v>
      </c>
      <c r="I142" s="51">
        <f>Príloha_2016!I506</f>
        <v>0</v>
      </c>
      <c r="J142" s="301">
        <f>Príloha_2016!J506</f>
        <v>0</v>
      </c>
      <c r="K142" s="301">
        <f>Príloha_2016!K506</f>
        <v>0</v>
      </c>
      <c r="L142" s="301">
        <f>Príloha_2016!L506</f>
        <v>0</v>
      </c>
    </row>
    <row r="143" spans="1:13" x14ac:dyDescent="0.2">
      <c r="A143" s="10"/>
      <c r="B143" s="36" t="s">
        <v>204</v>
      </c>
      <c r="C143" s="36"/>
      <c r="D143" s="102" t="s">
        <v>205</v>
      </c>
      <c r="E143" s="150"/>
      <c r="F143" s="150">
        <f>Príloha_2016!F508</f>
        <v>0</v>
      </c>
      <c r="G143" s="150">
        <f>Príloha_2016!G508</f>
        <v>0</v>
      </c>
      <c r="H143" s="150">
        <f>Príloha_2016!H508</f>
        <v>10.5</v>
      </c>
      <c r="I143" s="499">
        <f>Príloha_2016!I508</f>
        <v>13</v>
      </c>
      <c r="J143" s="150">
        <f>Príloha_2016!J508</f>
        <v>0</v>
      </c>
      <c r="K143" s="150">
        <f>Príloha_2016!K508</f>
        <v>0</v>
      </c>
      <c r="L143" s="150">
        <f>Príloha_2016!L508</f>
        <v>0</v>
      </c>
    </row>
    <row r="144" spans="1:13" s="1" customFormat="1" x14ac:dyDescent="0.2">
      <c r="A144" s="9"/>
      <c r="B144" s="36">
        <v>630</v>
      </c>
      <c r="C144" s="37"/>
      <c r="D144" s="37" t="s">
        <v>908</v>
      </c>
      <c r="E144" s="51"/>
      <c r="F144" s="51">
        <f>SUM(Príloha_2016!F509)</f>
        <v>0</v>
      </c>
      <c r="G144" s="51">
        <f>SUM(Príloha_2016!G509)</f>
        <v>0</v>
      </c>
      <c r="H144" s="51">
        <f>SUM(Príloha_2016!H509)</f>
        <v>10.5</v>
      </c>
      <c r="I144" s="51">
        <f>SUM(Príloha_2016!I509)</f>
        <v>13</v>
      </c>
      <c r="J144" s="51">
        <f>SUM(Príloha_2016!J509)</f>
        <v>0</v>
      </c>
      <c r="K144" s="51">
        <f>SUM(Príloha_2016!K509)</f>
        <v>0</v>
      </c>
      <c r="L144" s="51">
        <f>SUM(Príloha_2016!L509)</f>
        <v>0</v>
      </c>
    </row>
    <row r="145" spans="1:12" x14ac:dyDescent="0.2">
      <c r="A145" s="10"/>
      <c r="B145" s="34"/>
      <c r="C145" s="34"/>
      <c r="D145" s="34" t="s">
        <v>210</v>
      </c>
      <c r="E145" s="35" t="str">
        <f>Príloha_2016!E512</f>
        <v>10.1.2</v>
      </c>
      <c r="F145" s="35">
        <f>Príloha_2016!F510</f>
        <v>17.200000000000003</v>
      </c>
      <c r="G145" s="35">
        <f>Príloha_2016!G510</f>
        <v>17</v>
      </c>
      <c r="H145" s="35">
        <f>Príloha_2016!H510</f>
        <v>19</v>
      </c>
      <c r="I145" s="505">
        <f>Príloha_2016!I510</f>
        <v>19.2</v>
      </c>
      <c r="J145" s="35">
        <f>Príloha_2016!J510</f>
        <v>21</v>
      </c>
      <c r="K145" s="35">
        <f>Príloha_2016!K510</f>
        <v>21.3</v>
      </c>
      <c r="L145" s="35">
        <f>Príloha_2016!L510</f>
        <v>21.8</v>
      </c>
    </row>
    <row r="146" spans="1:12" s="1" customFormat="1" x14ac:dyDescent="0.2">
      <c r="A146" s="8"/>
      <c r="B146" s="36">
        <v>610</v>
      </c>
      <c r="C146" s="37"/>
      <c r="D146" s="37" t="s">
        <v>280</v>
      </c>
      <c r="E146" s="51"/>
      <c r="F146" s="51">
        <f>Príloha_2016!F513</f>
        <v>12</v>
      </c>
      <c r="G146" s="51">
        <f>Príloha_2016!G513</f>
        <v>11.8</v>
      </c>
      <c r="H146" s="51">
        <f>Príloha_2016!H513</f>
        <v>13</v>
      </c>
      <c r="I146" s="51">
        <f>Príloha_2016!I513</f>
        <v>13.2</v>
      </c>
      <c r="J146" s="51">
        <f>Príloha_2016!J513</f>
        <v>14.4</v>
      </c>
      <c r="K146" s="51">
        <f>Príloha_2016!K513</f>
        <v>14.6</v>
      </c>
      <c r="L146" s="51">
        <f>Príloha_2016!L513</f>
        <v>15</v>
      </c>
    </row>
    <row r="147" spans="1:12" x14ac:dyDescent="0.2">
      <c r="A147" s="10"/>
      <c r="B147" s="36">
        <v>620</v>
      </c>
      <c r="C147" s="37"/>
      <c r="D147" s="37" t="s">
        <v>116</v>
      </c>
      <c r="E147" s="51"/>
      <c r="F147" s="51">
        <f>Príloha_2016!F514</f>
        <v>4</v>
      </c>
      <c r="G147" s="51">
        <f>Príloha_2016!G514</f>
        <v>4.0999999999999996</v>
      </c>
      <c r="H147" s="51">
        <f>Príloha_2016!H514</f>
        <v>4.5</v>
      </c>
      <c r="I147" s="51">
        <f>Príloha_2016!I514</f>
        <v>4.5</v>
      </c>
      <c r="J147" s="51">
        <f>Príloha_2016!J514</f>
        <v>5</v>
      </c>
      <c r="K147" s="51">
        <f>Príloha_2016!K514</f>
        <v>5.0999999999999996</v>
      </c>
      <c r="L147" s="51">
        <f>Príloha_2016!L514</f>
        <v>5.2</v>
      </c>
    </row>
    <row r="148" spans="1:12" x14ac:dyDescent="0.2">
      <c r="A148" s="10"/>
      <c r="B148" s="36">
        <v>630</v>
      </c>
      <c r="C148" s="37"/>
      <c r="D148" s="37" t="s">
        <v>162</v>
      </c>
      <c r="E148" s="51"/>
      <c r="F148" s="51">
        <f>Príloha_2016!F515</f>
        <v>1.1000000000000001</v>
      </c>
      <c r="G148" s="51">
        <f>Príloha_2016!G515</f>
        <v>1.1000000000000001</v>
      </c>
      <c r="H148" s="51">
        <f>Príloha_2016!H515</f>
        <v>1.5</v>
      </c>
      <c r="I148" s="51">
        <f>Príloha_2016!I515</f>
        <v>1.5</v>
      </c>
      <c r="J148" s="51">
        <f>Príloha_2016!J515</f>
        <v>1.5</v>
      </c>
      <c r="K148" s="51">
        <f>Príloha_2016!K515</f>
        <v>1.5</v>
      </c>
      <c r="L148" s="51">
        <f>Príloha_2016!L515</f>
        <v>1.5</v>
      </c>
    </row>
    <row r="149" spans="1:12" x14ac:dyDescent="0.2">
      <c r="A149" s="10"/>
      <c r="B149" s="36">
        <v>642</v>
      </c>
      <c r="C149" s="37"/>
      <c r="D149" s="37" t="s">
        <v>334</v>
      </c>
      <c r="E149" s="51"/>
      <c r="F149" s="51">
        <f>SUM(Príloha_2016!F516:F516)</f>
        <v>0.1</v>
      </c>
      <c r="G149" s="51">
        <f>SUM(Príloha_2016!G516:G516)</f>
        <v>0</v>
      </c>
      <c r="H149" s="51">
        <f>SUM(Príloha_2016!H516:H516)</f>
        <v>0</v>
      </c>
      <c r="I149" s="51">
        <f>SUM(Príloha_2016!I516:I516)</f>
        <v>0</v>
      </c>
      <c r="J149" s="51">
        <f>SUM(Príloha_2016!J516:J516)</f>
        <v>0.1</v>
      </c>
      <c r="K149" s="51">
        <f>SUM(Príloha_2016!K516:K516)</f>
        <v>0.1</v>
      </c>
      <c r="L149" s="51">
        <f>SUM(Príloha_2016!L516:L516)</f>
        <v>0.1</v>
      </c>
    </row>
    <row r="150" spans="1:12" s="512" customFormat="1" x14ac:dyDescent="0.2">
      <c r="A150" s="509"/>
      <c r="B150" s="510"/>
      <c r="C150" s="510"/>
      <c r="D150" s="510" t="s">
        <v>781</v>
      </c>
      <c r="E150" s="511" t="s">
        <v>780</v>
      </c>
      <c r="F150" s="303">
        <f>SUM(Príloha_2016!F517)</f>
        <v>0</v>
      </c>
      <c r="G150" s="303">
        <f>SUM(Príloha_2016!G517)</f>
        <v>0</v>
      </c>
      <c r="H150" s="303">
        <f>SUM(Príloha_2016!H517)</f>
        <v>31.1</v>
      </c>
      <c r="I150" s="303">
        <f>SUM(H150)</f>
        <v>31.1</v>
      </c>
      <c r="J150" s="303">
        <f>SUM(Príloha_2016!J517)</f>
        <v>0</v>
      </c>
      <c r="K150" s="303">
        <f>SUM(Príloha_2016!K517)</f>
        <v>0</v>
      </c>
      <c r="L150" s="303">
        <f>SUM(Príloha_2016!L517)</f>
        <v>0</v>
      </c>
    </row>
    <row r="151" spans="1:12" x14ac:dyDescent="0.2">
      <c r="A151" s="10"/>
      <c r="B151" s="36">
        <v>610</v>
      </c>
      <c r="C151" s="37"/>
      <c r="D151" s="37" t="s">
        <v>280</v>
      </c>
      <c r="E151" s="51"/>
      <c r="F151" s="51">
        <f>SUM(Príloha_2016!F518)</f>
        <v>0</v>
      </c>
      <c r="G151" s="51">
        <f>SUM(Príloha_2016!G518)</f>
        <v>0</v>
      </c>
      <c r="H151" s="51">
        <f>SUM(Príloha_2016!H518)</f>
        <v>21</v>
      </c>
      <c r="I151" s="51">
        <f>SUM(Príloha_2016!I518)</f>
        <v>21.6</v>
      </c>
      <c r="J151" s="51">
        <f>SUM(Príloha_2016!J518)</f>
        <v>0</v>
      </c>
      <c r="K151" s="51">
        <f>SUM(Príloha_2016!K518)</f>
        <v>0</v>
      </c>
      <c r="L151" s="51">
        <f>SUM(Príloha_2016!L518)</f>
        <v>0</v>
      </c>
    </row>
    <row r="152" spans="1:12" x14ac:dyDescent="0.2">
      <c r="A152" s="10"/>
      <c r="B152" s="36">
        <v>620</v>
      </c>
      <c r="C152" s="37"/>
      <c r="D152" s="37" t="s">
        <v>279</v>
      </c>
      <c r="E152" s="51"/>
      <c r="F152" s="51">
        <f>SUM(Príloha_2016!F519)</f>
        <v>0</v>
      </c>
      <c r="G152" s="51">
        <f>SUM(Príloha_2016!G519)</f>
        <v>0</v>
      </c>
      <c r="H152" s="51">
        <f>SUM(Príloha_2016!H519)</f>
        <v>8.1</v>
      </c>
      <c r="I152" s="51">
        <f>SUM(Príloha_2016!I519)</f>
        <v>7.3</v>
      </c>
      <c r="J152" s="51">
        <f>SUM(Príloha_2016!J519)</f>
        <v>0</v>
      </c>
      <c r="K152" s="51">
        <f>SUM(Príloha_2016!K519)</f>
        <v>0</v>
      </c>
      <c r="L152" s="51">
        <f>SUM(Príloha_2016!L519)</f>
        <v>0</v>
      </c>
    </row>
    <row r="153" spans="1:12" x14ac:dyDescent="0.2">
      <c r="A153" s="10"/>
      <c r="B153" s="36">
        <v>630</v>
      </c>
      <c r="C153" s="37"/>
      <c r="D153" s="37" t="s">
        <v>162</v>
      </c>
      <c r="E153" s="51"/>
      <c r="F153" s="51">
        <f>SUM(Príloha_2016!F520)</f>
        <v>0</v>
      </c>
      <c r="G153" s="51">
        <f>SUM(Príloha_2016!G520)</f>
        <v>0</v>
      </c>
      <c r="H153" s="51">
        <f>SUM(Príloha_2016!H520)</f>
        <v>2</v>
      </c>
      <c r="I153" s="51">
        <f>SUM(Príloha_2016!I520)</f>
        <v>2.4</v>
      </c>
      <c r="J153" s="51">
        <f>SUM(Príloha_2016!J520)</f>
        <v>0</v>
      </c>
      <c r="K153" s="51">
        <f>SUM(Príloha_2016!K520)</f>
        <v>0</v>
      </c>
      <c r="L153" s="51">
        <f>SUM(Príloha_2016!L520)</f>
        <v>0</v>
      </c>
    </row>
    <row r="154" spans="1:12" x14ac:dyDescent="0.2">
      <c r="A154" s="10"/>
      <c r="B154" s="34"/>
      <c r="C154" s="34"/>
      <c r="D154" s="34" t="s">
        <v>212</v>
      </c>
      <c r="E154" s="35" t="str">
        <f>Príloha_2016!E521</f>
        <v>10.7.0</v>
      </c>
      <c r="F154" s="35">
        <f>Príloha_2016!F521</f>
        <v>348.80000000000007</v>
      </c>
      <c r="G154" s="35">
        <f>Príloha_2016!G521</f>
        <v>257.09999999999997</v>
      </c>
      <c r="H154" s="35">
        <f>Príloha_2016!H521</f>
        <v>262.89999999999998</v>
      </c>
      <c r="I154" s="505">
        <f>Príloha_2016!I521</f>
        <v>247.6</v>
      </c>
      <c r="J154" s="35">
        <f>Príloha_2016!J521</f>
        <v>264.5</v>
      </c>
      <c r="K154" s="35">
        <f>Príloha_2016!K521</f>
        <v>264.60000000000002</v>
      </c>
      <c r="L154" s="35">
        <f>Príloha_2016!L521</f>
        <v>264.8</v>
      </c>
    </row>
    <row r="155" spans="1:12" x14ac:dyDescent="0.2">
      <c r="A155" s="10"/>
      <c r="B155" s="36"/>
      <c r="C155" s="36"/>
      <c r="D155" s="102" t="s">
        <v>145</v>
      </c>
      <c r="E155" s="150"/>
      <c r="F155" s="150">
        <f>Príloha_2016!F522</f>
        <v>9.6999999999999993</v>
      </c>
      <c r="G155" s="150">
        <f>Príloha_2016!G522</f>
        <v>10.5</v>
      </c>
      <c r="H155" s="150">
        <f>Príloha_2016!H522</f>
        <v>10.9</v>
      </c>
      <c r="I155" s="499">
        <f>Príloha_2016!I522</f>
        <v>11.700000000000001</v>
      </c>
      <c r="J155" s="150">
        <f>Príloha_2016!J522</f>
        <v>11.3</v>
      </c>
      <c r="K155" s="150">
        <f>Príloha_2016!K522</f>
        <v>11.399999999999999</v>
      </c>
      <c r="L155" s="150">
        <f>Príloha_2016!L522</f>
        <v>11.6</v>
      </c>
    </row>
    <row r="156" spans="1:12" x14ac:dyDescent="0.2">
      <c r="A156" s="10"/>
      <c r="B156" s="36">
        <v>610</v>
      </c>
      <c r="C156" s="37"/>
      <c r="D156" s="37" t="s">
        <v>280</v>
      </c>
      <c r="E156" s="51"/>
      <c r="F156" s="51">
        <f>Príloha_2016!F523</f>
        <v>6.8</v>
      </c>
      <c r="G156" s="51">
        <f>Príloha_2016!G523</f>
        <v>7.2</v>
      </c>
      <c r="H156" s="51">
        <f>Príloha_2016!H523</f>
        <v>7.7</v>
      </c>
      <c r="I156" s="51">
        <f>Príloha_2016!I523</f>
        <v>7.4</v>
      </c>
      <c r="J156" s="51">
        <f>Príloha_2016!J523</f>
        <v>8</v>
      </c>
      <c r="K156" s="51">
        <f>Príloha_2016!K523</f>
        <v>8.1</v>
      </c>
      <c r="L156" s="51">
        <f>Príloha_2016!L523</f>
        <v>8.1999999999999993</v>
      </c>
    </row>
    <row r="157" spans="1:12" x14ac:dyDescent="0.2">
      <c r="A157" s="10"/>
      <c r="B157" s="36">
        <v>620</v>
      </c>
      <c r="C157" s="37"/>
      <c r="D157" s="37" t="s">
        <v>279</v>
      </c>
      <c r="E157" s="51"/>
      <c r="F157" s="51">
        <f>Príloha_2016!F524</f>
        <v>2.4</v>
      </c>
      <c r="G157" s="51">
        <f>Príloha_2016!G524</f>
        <v>2.7</v>
      </c>
      <c r="H157" s="51">
        <f>Príloha_2016!H524</f>
        <v>2.7</v>
      </c>
      <c r="I157" s="51">
        <f>Príloha_2016!I524</f>
        <v>2.9</v>
      </c>
      <c r="J157" s="51">
        <f>Príloha_2016!J524</f>
        <v>2.8</v>
      </c>
      <c r="K157" s="51">
        <f>Príloha_2016!K524</f>
        <v>2.8</v>
      </c>
      <c r="L157" s="51">
        <f>Príloha_2016!L524</f>
        <v>2.9</v>
      </c>
    </row>
    <row r="158" spans="1:12" x14ac:dyDescent="0.2">
      <c r="A158" s="10"/>
      <c r="B158" s="36">
        <v>630</v>
      </c>
      <c r="C158" s="37"/>
      <c r="D158" s="37" t="s">
        <v>162</v>
      </c>
      <c r="E158" s="51"/>
      <c r="F158" s="51">
        <f>Príloha_2016!F525</f>
        <v>0.5</v>
      </c>
      <c r="G158" s="51">
        <f>Príloha_2016!G525</f>
        <v>0.6</v>
      </c>
      <c r="H158" s="51">
        <f>Príloha_2016!H525</f>
        <v>0.5</v>
      </c>
      <c r="I158" s="51">
        <f>Príloha_2016!I525</f>
        <v>1.4</v>
      </c>
      <c r="J158" s="51">
        <f>Príloha_2016!J525</f>
        <v>0.5</v>
      </c>
      <c r="K158" s="51">
        <f>Príloha_2016!K525</f>
        <v>0.5</v>
      </c>
      <c r="L158" s="51">
        <f>Príloha_2016!L525</f>
        <v>0.5</v>
      </c>
    </row>
    <row r="159" spans="1:12" x14ac:dyDescent="0.2">
      <c r="A159" s="10"/>
      <c r="B159" s="36"/>
      <c r="C159" s="203">
        <v>642002</v>
      </c>
      <c r="D159" s="37" t="s">
        <v>909</v>
      </c>
      <c r="E159" s="51"/>
      <c r="F159" s="51">
        <f>SUM(Príloha_2016!F526)</f>
        <v>120.7</v>
      </c>
      <c r="G159" s="51">
        <f>SUM(Príloha_2016!G526)</f>
        <v>1.1000000000000001</v>
      </c>
      <c r="H159" s="51">
        <f>SUM(Príloha_2016!H526)</f>
        <v>0</v>
      </c>
      <c r="I159" s="51">
        <f>SUM(Príloha_2016!I526)</f>
        <v>0</v>
      </c>
      <c r="J159" s="51">
        <f>SUM(Príloha_2016!J526)</f>
        <v>0</v>
      </c>
      <c r="K159" s="51">
        <f>SUM(Príloha_2016!K526)</f>
        <v>0</v>
      </c>
      <c r="L159" s="51">
        <f>SUM(Príloha_2016!L526)</f>
        <v>0</v>
      </c>
    </row>
    <row r="160" spans="1:12" x14ac:dyDescent="0.2">
      <c r="A160" s="10"/>
      <c r="B160" s="36"/>
      <c r="C160" s="203">
        <v>642014</v>
      </c>
      <c r="D160" s="37" t="s">
        <v>985</v>
      </c>
      <c r="E160" s="51"/>
      <c r="F160" s="51">
        <f>SUM(Príloha_2016!F527)</f>
        <v>1.8</v>
      </c>
      <c r="G160" s="51">
        <f>SUM(Príloha_2016!G527)</f>
        <v>1.9</v>
      </c>
      <c r="H160" s="51">
        <f>SUM(Príloha_2016!H527)</f>
        <v>2</v>
      </c>
      <c r="I160" s="51">
        <f>SUM(Príloha_2016!I527)</f>
        <v>2.9</v>
      </c>
      <c r="J160" s="51">
        <f>SUM(Príloha_2016!J527)</f>
        <v>3.2</v>
      </c>
      <c r="K160" s="51">
        <f>SUM(Príloha_2016!K527)</f>
        <v>3.2</v>
      </c>
      <c r="L160" s="51">
        <f>SUM(Príloha_2016!L527)</f>
        <v>3.2</v>
      </c>
    </row>
    <row r="161" spans="1:13" x14ac:dyDescent="0.2">
      <c r="A161" s="10"/>
      <c r="B161" s="36"/>
      <c r="C161" s="203">
        <v>642024</v>
      </c>
      <c r="D161" s="37" t="s">
        <v>910</v>
      </c>
      <c r="E161" s="51"/>
      <c r="F161" s="51">
        <f>SUM(Príloha_2016!F528)</f>
        <v>9.8000000000000007</v>
      </c>
      <c r="G161" s="51">
        <f>SUM(Príloha_2016!G528)</f>
        <v>1.9</v>
      </c>
      <c r="H161" s="51">
        <f>SUM(Príloha_2016!H528)</f>
        <v>5</v>
      </c>
      <c r="I161" s="51">
        <f>SUM(Príloha_2016!I528)</f>
        <v>1.3</v>
      </c>
      <c r="J161" s="51">
        <f>SUM(Príloha_2016!J528)</f>
        <v>5</v>
      </c>
      <c r="K161" s="51">
        <f>SUM(Príloha_2016!K528)</f>
        <v>5</v>
      </c>
      <c r="L161" s="51">
        <f>SUM(Príloha_2016!L528)</f>
        <v>5</v>
      </c>
      <c r="M161" s="1" t="s">
        <v>984</v>
      </c>
    </row>
    <row r="162" spans="1:13" x14ac:dyDescent="0.2">
      <c r="A162" s="10"/>
      <c r="B162" s="36">
        <v>640</v>
      </c>
      <c r="C162" s="37"/>
      <c r="D162" s="37" t="s">
        <v>911</v>
      </c>
      <c r="E162" s="51"/>
      <c r="F162" s="51">
        <f>Príloha_2016!F529</f>
        <v>206.8</v>
      </c>
      <c r="G162" s="51">
        <f>Príloha_2016!G529</f>
        <v>241.7</v>
      </c>
      <c r="H162" s="51">
        <f>Príloha_2016!H529</f>
        <v>245</v>
      </c>
      <c r="I162" s="51">
        <f>Príloha_2016!I529</f>
        <v>231.7</v>
      </c>
      <c r="J162" s="51">
        <f>Príloha_2016!J529</f>
        <v>245</v>
      </c>
      <c r="K162" s="51">
        <f>Príloha_2016!K529</f>
        <v>245</v>
      </c>
      <c r="L162" s="51">
        <f>Príloha_2016!L529</f>
        <v>245</v>
      </c>
    </row>
    <row r="163" spans="1:13" x14ac:dyDescent="0.2">
      <c r="A163" s="10"/>
      <c r="B163" s="34"/>
      <c r="C163" s="34"/>
      <c r="D163" s="39" t="s">
        <v>764</v>
      </c>
      <c r="E163" s="35"/>
      <c r="F163" s="35">
        <f>Príloha_2016!F530</f>
        <v>335.90000000000003</v>
      </c>
      <c r="G163" s="35">
        <f>Príloha_2016!G530</f>
        <v>647.29999999999995</v>
      </c>
      <c r="H163" s="35">
        <f>Príloha_2016!H530</f>
        <v>380.9</v>
      </c>
      <c r="I163" s="505">
        <f>Príloha_2016!I530</f>
        <v>462</v>
      </c>
      <c r="J163" s="35">
        <f>Príloha_2016!J530</f>
        <v>684.7</v>
      </c>
      <c r="K163" s="35">
        <f>Príloha_2016!K530</f>
        <v>330.7</v>
      </c>
      <c r="L163" s="35">
        <f>Príloha_2016!L530</f>
        <v>330.7</v>
      </c>
    </row>
    <row r="164" spans="1:13" s="1" customFormat="1" ht="15" customHeight="1" x14ac:dyDescent="0.2">
      <c r="A164" s="8"/>
      <c r="B164" s="36" t="s">
        <v>214</v>
      </c>
      <c r="C164" s="36"/>
      <c r="D164" s="102" t="s">
        <v>251</v>
      </c>
      <c r="E164" s="150"/>
      <c r="F164" s="150">
        <f>Príloha_2016!F531</f>
        <v>335.90000000000003</v>
      </c>
      <c r="G164" s="150">
        <f>Príloha_2016!G531</f>
        <v>647.29999999999995</v>
      </c>
      <c r="H164" s="150">
        <f>Príloha_2016!H531</f>
        <v>380.9</v>
      </c>
      <c r="I164" s="499">
        <f>Príloha_2016!I531</f>
        <v>462</v>
      </c>
      <c r="J164" s="150">
        <f>Príloha_2016!J531</f>
        <v>684.7</v>
      </c>
      <c r="K164" s="150">
        <f>Príloha_2016!K531</f>
        <v>330.7</v>
      </c>
      <c r="L164" s="150">
        <f>Príloha_2016!L531</f>
        <v>330.7</v>
      </c>
      <c r="M164" s="351"/>
    </row>
    <row r="165" spans="1:13" s="1" customFormat="1" x14ac:dyDescent="0.2">
      <c r="A165" s="9"/>
      <c r="B165" s="36"/>
      <c r="C165" s="44">
        <v>821005</v>
      </c>
      <c r="D165" s="37" t="s">
        <v>912</v>
      </c>
      <c r="E165" s="51"/>
      <c r="F165" s="51">
        <f>Príloha_2016!F532</f>
        <v>121.1</v>
      </c>
      <c r="G165" s="51">
        <f>Príloha_2016!G532</f>
        <v>184.9</v>
      </c>
      <c r="H165" s="51">
        <f>Príloha_2016!H532</f>
        <v>203.2</v>
      </c>
      <c r="I165" s="51">
        <f>Príloha_2016!I532</f>
        <v>193.3</v>
      </c>
      <c r="J165" s="51">
        <f>Príloha_2016!J532</f>
        <v>167</v>
      </c>
      <c r="K165" s="51">
        <f>Príloha_2016!K532</f>
        <v>153</v>
      </c>
      <c r="L165" s="51">
        <f>Príloha_2016!L532</f>
        <v>153</v>
      </c>
    </row>
    <row r="166" spans="1:13" x14ac:dyDescent="0.2">
      <c r="A166" s="10"/>
      <c r="B166" s="36"/>
      <c r="C166" s="44"/>
      <c r="D166" s="37" t="s">
        <v>913</v>
      </c>
      <c r="E166" s="51"/>
      <c r="F166" s="51">
        <f>Príloha_2016!F533</f>
        <v>187.6</v>
      </c>
      <c r="G166" s="51">
        <f>Príloha_2016!G533</f>
        <v>0</v>
      </c>
      <c r="H166" s="51">
        <f>Príloha_2016!H533</f>
        <v>0</v>
      </c>
      <c r="I166" s="51">
        <f>Príloha_2016!I533</f>
        <v>0</v>
      </c>
      <c r="J166" s="51">
        <f>Príloha_2016!J533</f>
        <v>340</v>
      </c>
      <c r="K166" s="51">
        <f>Príloha_2016!K533</f>
        <v>0</v>
      </c>
      <c r="L166" s="51">
        <f>Príloha_2016!L533</f>
        <v>0</v>
      </c>
    </row>
    <row r="167" spans="1:13" x14ac:dyDescent="0.2">
      <c r="A167" s="10"/>
      <c r="B167" s="45"/>
      <c r="C167" s="44">
        <v>8210051</v>
      </c>
      <c r="D167" s="37" t="s">
        <v>914</v>
      </c>
      <c r="E167" s="51"/>
      <c r="F167" s="51">
        <f>Príloha_2016!F534</f>
        <v>11.3</v>
      </c>
      <c r="G167" s="51">
        <f>Príloha_2016!G534</f>
        <v>435.4</v>
      </c>
      <c r="H167" s="51">
        <f>Príloha_2016!H534</f>
        <v>150</v>
      </c>
      <c r="I167" s="51">
        <f>Príloha_2016!I534</f>
        <v>241.7</v>
      </c>
      <c r="J167" s="51">
        <f>Príloha_2016!J534</f>
        <v>150</v>
      </c>
      <c r="K167" s="51">
        <f>Príloha_2016!K534</f>
        <v>150</v>
      </c>
      <c r="L167" s="51">
        <f>Príloha_2016!L534</f>
        <v>150</v>
      </c>
    </row>
    <row r="168" spans="1:13" ht="11.25" customHeight="1" x14ac:dyDescent="0.2">
      <c r="A168" s="10"/>
      <c r="B168" s="36"/>
      <c r="C168" s="44">
        <v>8210051</v>
      </c>
      <c r="D168" s="37" t="s">
        <v>915</v>
      </c>
      <c r="E168" s="51"/>
      <c r="F168" s="51">
        <f>SUM(Príloha_2016!F535)</f>
        <v>6.3</v>
      </c>
      <c r="G168" s="51">
        <f>SUM(Príloha_2016!G535)</f>
        <v>23.3</v>
      </c>
      <c r="H168" s="51">
        <f>SUM(Príloha_2016!H535)</f>
        <v>24</v>
      </c>
      <c r="I168" s="51">
        <f>SUM(Príloha_2016!I535)</f>
        <v>23.3</v>
      </c>
      <c r="J168" s="51">
        <f>SUM(Príloha_2016!J535)</f>
        <v>24</v>
      </c>
      <c r="K168" s="51">
        <f>SUM(Príloha_2016!K535)</f>
        <v>24</v>
      </c>
      <c r="L168" s="51">
        <f>SUM(Príloha_2016!L535)</f>
        <v>24</v>
      </c>
    </row>
    <row r="169" spans="1:13" x14ac:dyDescent="0.2">
      <c r="B169" s="36"/>
      <c r="C169" s="44">
        <v>8210051</v>
      </c>
      <c r="D169" s="37" t="s">
        <v>916</v>
      </c>
      <c r="E169" s="51"/>
      <c r="F169" s="51">
        <f>SUM(Príloha_2016!F536)</f>
        <v>9.6</v>
      </c>
      <c r="G169" s="51">
        <f>SUM(Príloha_2016!G536)</f>
        <v>3.7</v>
      </c>
      <c r="H169" s="51">
        <f>SUM(Príloha_2016!H536)</f>
        <v>3.7</v>
      </c>
      <c r="I169" s="51">
        <f>SUM(Príloha_2016!I536)</f>
        <v>3.7</v>
      </c>
      <c r="J169" s="51">
        <f>SUM(Príloha_2016!J536)</f>
        <v>3.7</v>
      </c>
      <c r="K169" s="51">
        <f>SUM(Príloha_2016!K536)</f>
        <v>3.7</v>
      </c>
      <c r="L169" s="51">
        <f>SUM(Príloha_2016!L536)</f>
        <v>3.7</v>
      </c>
    </row>
    <row r="170" spans="1:13" ht="11.25" customHeight="1" x14ac:dyDescent="0.2">
      <c r="A170" s="10"/>
      <c r="B170" s="34"/>
      <c r="C170" s="34"/>
      <c r="D170" s="39" t="s">
        <v>765</v>
      </c>
      <c r="E170" s="35"/>
      <c r="F170" s="35">
        <f>Príloha_2016!F537</f>
        <v>245.3</v>
      </c>
      <c r="G170" s="35">
        <f>Príloha_2016!G537</f>
        <v>159.19999999999999</v>
      </c>
      <c r="H170" s="35">
        <f>Príloha_2016!H537</f>
        <v>648.79999999999995</v>
      </c>
      <c r="I170" s="505">
        <f>Príloha_2016!I537</f>
        <v>603.20000000000005</v>
      </c>
      <c r="J170" s="35">
        <f>Príloha_2016!J537</f>
        <v>410</v>
      </c>
      <c r="K170" s="35">
        <f>Príloha_2016!K537</f>
        <v>95.4</v>
      </c>
      <c r="L170" s="35">
        <f>Príloha_2016!L537</f>
        <v>58.9</v>
      </c>
    </row>
    <row r="171" spans="1:13" s="512" customFormat="1" ht="11.25" customHeight="1" x14ac:dyDescent="0.2">
      <c r="A171" s="514"/>
      <c r="B171" s="102">
        <v>700</v>
      </c>
      <c r="C171" s="102"/>
      <c r="D171" s="102" t="s">
        <v>217</v>
      </c>
      <c r="E171" s="150" t="str">
        <f>Príloha_2016!E538</f>
        <v>01.1.1</v>
      </c>
      <c r="F171" s="150">
        <f>SUM(Príloha_2016!F538)</f>
        <v>39.9</v>
      </c>
      <c r="G171" s="150">
        <f>Príloha_2016!G538</f>
        <v>55</v>
      </c>
      <c r="H171" s="150">
        <f>Príloha_2016!H538</f>
        <v>0</v>
      </c>
      <c r="I171" s="150">
        <f>Príloha_2016!I538</f>
        <v>0.6</v>
      </c>
      <c r="J171" s="150">
        <f>Príloha_2016!J538</f>
        <v>60</v>
      </c>
      <c r="K171" s="150">
        <f>Príloha_2016!K538</f>
        <v>0</v>
      </c>
      <c r="L171" s="150">
        <f>Príloha_2016!L538</f>
        <v>0</v>
      </c>
    </row>
    <row r="172" spans="1:13" s="1" customFormat="1" ht="11.25" customHeight="1" x14ac:dyDescent="0.2">
      <c r="A172" s="8"/>
      <c r="B172" s="36"/>
      <c r="C172" s="36"/>
      <c r="D172" s="37" t="s">
        <v>931</v>
      </c>
      <c r="E172" s="51"/>
      <c r="F172" s="51">
        <f>SUM(Príloha_2016!F539)</f>
        <v>0</v>
      </c>
      <c r="G172" s="51">
        <f>SUM(Príloha_2016!G539)</f>
        <v>0.1</v>
      </c>
      <c r="H172" s="51">
        <f>SUM(Príloha_2016!H539)</f>
        <v>0</v>
      </c>
      <c r="I172" s="51">
        <f>SUM(Príloha_2016!I539)</f>
        <v>0</v>
      </c>
      <c r="J172" s="51">
        <f>SUM(Príloha_2016!J539)</f>
        <v>0</v>
      </c>
      <c r="K172" s="51">
        <f>SUM(Príloha_2016!K539)</f>
        <v>0</v>
      </c>
      <c r="L172" s="51">
        <f>SUM(Príloha_2016!L539)</f>
        <v>0</v>
      </c>
    </row>
    <row r="173" spans="1:13" s="1" customFormat="1" ht="11.25" customHeight="1" x14ac:dyDescent="0.2">
      <c r="A173" s="8"/>
      <c r="B173" s="36"/>
      <c r="C173" s="36"/>
      <c r="D173" s="37" t="s">
        <v>932</v>
      </c>
      <c r="E173" s="51"/>
      <c r="F173" s="51">
        <f>SUM(Príloha_2016!F540)</f>
        <v>0</v>
      </c>
      <c r="G173" s="51">
        <f>SUM(Príloha_2016!G540)</f>
        <v>0</v>
      </c>
      <c r="H173" s="51">
        <f>SUM(Príloha_2016!H540)</f>
        <v>0</v>
      </c>
      <c r="I173" s="51">
        <f>SUM(Príloha_2016!I540)</f>
        <v>0.6</v>
      </c>
      <c r="J173" s="51">
        <f>SUM(Príloha_2016!J540)</f>
        <v>0</v>
      </c>
      <c r="K173" s="51">
        <f>SUM(Príloha_2016!K540)</f>
        <v>0</v>
      </c>
      <c r="L173" s="51">
        <f>SUM(Príloha_2016!L540)</f>
        <v>0</v>
      </c>
    </row>
    <row r="174" spans="1:13" s="1" customFormat="1" ht="11.25" customHeight="1" x14ac:dyDescent="0.2">
      <c r="A174" s="8"/>
      <c r="B174" s="36"/>
      <c r="C174" s="36"/>
      <c r="D174" s="37" t="s">
        <v>933</v>
      </c>
      <c r="E174" s="51"/>
      <c r="F174" s="51">
        <f>SUM(Príloha_2016!F541)</f>
        <v>0</v>
      </c>
      <c r="G174" s="51">
        <f>SUM(Príloha_2016!G541)</f>
        <v>0</v>
      </c>
      <c r="H174" s="51">
        <f>SUM(Príloha_2016!H541)</f>
        <v>0</v>
      </c>
      <c r="I174" s="51">
        <f>SUM(Príloha_2016!I541)</f>
        <v>0</v>
      </c>
      <c r="J174" s="51">
        <f>SUM(Príloha_2016!J541)</f>
        <v>60</v>
      </c>
      <c r="K174" s="51">
        <f>SUM(Príloha_2016!K541)</f>
        <v>0</v>
      </c>
      <c r="L174" s="51">
        <f>SUM(Príloha_2016!L541)</f>
        <v>0</v>
      </c>
    </row>
    <row r="175" spans="1:13" s="1" customFormat="1" ht="11.25" customHeight="1" x14ac:dyDescent="0.2">
      <c r="A175" s="8"/>
      <c r="B175" s="36"/>
      <c r="C175" s="36"/>
      <c r="D175" s="37" t="s">
        <v>934</v>
      </c>
      <c r="E175" s="51"/>
      <c r="F175" s="51">
        <f>SUM(Príloha_2016!F542)</f>
        <v>0</v>
      </c>
      <c r="G175" s="51">
        <f>SUM(Príloha_2016!G542)</f>
        <v>18.7</v>
      </c>
      <c r="H175" s="51">
        <f>SUM(Príloha_2016!H542)</f>
        <v>0</v>
      </c>
      <c r="I175" s="51">
        <f>SUM(Príloha_2016!I542)</f>
        <v>0</v>
      </c>
      <c r="J175" s="51">
        <f>SUM(Príloha_2016!J542)</f>
        <v>0</v>
      </c>
      <c r="K175" s="51">
        <f>SUM(Príloha_2016!K542)</f>
        <v>0</v>
      </c>
      <c r="L175" s="51">
        <f>SUM(Príloha_2016!L542)</f>
        <v>0</v>
      </c>
    </row>
    <row r="176" spans="1:13" s="1" customFormat="1" ht="11.25" customHeight="1" x14ac:dyDescent="0.2">
      <c r="A176" s="8"/>
      <c r="B176" s="36"/>
      <c r="C176" s="36"/>
      <c r="D176" s="37" t="s">
        <v>936</v>
      </c>
      <c r="E176" s="51"/>
      <c r="F176" s="51">
        <f>SUM(Príloha_2016!F543)</f>
        <v>2.8</v>
      </c>
      <c r="G176" s="51">
        <f>SUM(Príloha_2016!G543)</f>
        <v>0</v>
      </c>
      <c r="H176" s="51">
        <f>SUM(Príloha_2016!H543)</f>
        <v>0</v>
      </c>
      <c r="I176" s="51">
        <f>SUM(Príloha_2016!I543)</f>
        <v>0</v>
      </c>
      <c r="J176" s="51">
        <f>SUM(Príloha_2016!J543)</f>
        <v>0</v>
      </c>
      <c r="K176" s="51">
        <f>SUM(Príloha_2016!K543)</f>
        <v>0</v>
      </c>
      <c r="L176" s="51">
        <f>SUM(Príloha_2016!L543)</f>
        <v>0</v>
      </c>
      <c r="M176" s="1" t="s">
        <v>984</v>
      </c>
    </row>
    <row r="177" spans="1:12" s="1" customFormat="1" ht="11.25" customHeight="1" x14ac:dyDescent="0.2">
      <c r="A177" s="8"/>
      <c r="B177" s="36"/>
      <c r="C177" s="36"/>
      <c r="D177" s="37" t="s">
        <v>937</v>
      </c>
      <c r="E177" s="51"/>
      <c r="F177" s="51">
        <f>SUM(Príloha_2016!F544)</f>
        <v>37.1</v>
      </c>
      <c r="G177" s="51">
        <f>SUM(Príloha_2016!G544)</f>
        <v>36.200000000000003</v>
      </c>
      <c r="H177" s="51">
        <f>SUM(Príloha_2016!H544)</f>
        <v>0</v>
      </c>
      <c r="I177" s="51">
        <f>SUM(Príloha_2016!I544)</f>
        <v>0</v>
      </c>
      <c r="J177" s="51">
        <f>SUM(Príloha_2016!J544)</f>
        <v>0</v>
      </c>
      <c r="K177" s="51">
        <f>SUM(Príloha_2016!K544)</f>
        <v>0</v>
      </c>
      <c r="L177" s="51">
        <f>SUM(Príloha_2016!L544)</f>
        <v>0</v>
      </c>
    </row>
    <row r="178" spans="1:12" s="512" customFormat="1" x14ac:dyDescent="0.2">
      <c r="A178" s="509"/>
      <c r="B178" s="102">
        <v>700</v>
      </c>
      <c r="C178" s="102"/>
      <c r="D178" s="102" t="s">
        <v>224</v>
      </c>
      <c r="E178" s="150" t="str">
        <f>Príloha_2016!E547</f>
        <v>04.5.1</v>
      </c>
      <c r="F178" s="150">
        <f>Príloha_2016!F547</f>
        <v>14.700000000000001</v>
      </c>
      <c r="G178" s="150">
        <f>Príloha_2016!G547</f>
        <v>21.5</v>
      </c>
      <c r="H178" s="150">
        <f>Príloha_2016!H547</f>
        <v>0</v>
      </c>
      <c r="I178" s="150">
        <f>Príloha_2016!I547</f>
        <v>0</v>
      </c>
      <c r="J178" s="150">
        <f>Príloha_2016!J547</f>
        <v>80</v>
      </c>
      <c r="K178" s="150">
        <f>Príloha_2016!K547</f>
        <v>95.4</v>
      </c>
      <c r="L178" s="150">
        <f>Príloha_2016!L547</f>
        <v>58.9</v>
      </c>
    </row>
    <row r="179" spans="1:12" s="513" customFormat="1" x14ac:dyDescent="0.2">
      <c r="A179" s="515"/>
      <c r="B179" s="86"/>
      <c r="C179" s="86"/>
      <c r="D179" s="86" t="s">
        <v>938</v>
      </c>
      <c r="E179" s="301"/>
      <c r="F179" s="301">
        <f>SUM(Príloha_2016!F548)</f>
        <v>10.8</v>
      </c>
      <c r="G179" s="301">
        <f>SUM(Príloha_2016!G548)</f>
        <v>0</v>
      </c>
      <c r="H179" s="301">
        <f>SUM(Príloha_2016!H548)</f>
        <v>0</v>
      </c>
      <c r="I179" s="301">
        <f>SUM(Príloha_2016!I548)</f>
        <v>0</v>
      </c>
      <c r="J179" s="301">
        <f>SUM(Príloha_2016!J548)</f>
        <v>0</v>
      </c>
      <c r="K179" s="301">
        <f>SUM(Príloha_2016!K548)</f>
        <v>0</v>
      </c>
      <c r="L179" s="301">
        <f>SUM(Príloha_2016!L548)</f>
        <v>0</v>
      </c>
    </row>
    <row r="180" spans="1:12" s="513" customFormat="1" x14ac:dyDescent="0.2">
      <c r="A180" s="515"/>
      <c r="B180" s="86"/>
      <c r="C180" s="86"/>
      <c r="D180" s="522" t="s">
        <v>939</v>
      </c>
      <c r="E180" s="301"/>
      <c r="F180" s="301">
        <f>SUM(Príloha_2016!F549)</f>
        <v>0</v>
      </c>
      <c r="G180" s="301">
        <f>SUM(Príloha_2016!G549)</f>
        <v>0</v>
      </c>
      <c r="H180" s="301">
        <f>SUM(Príloha_2016!H549)</f>
        <v>0</v>
      </c>
      <c r="I180" s="301">
        <f>SUM(Príloha_2016!I549)</f>
        <v>0</v>
      </c>
      <c r="J180" s="301">
        <f>SUM(Príloha_2016!J549)</f>
        <v>80</v>
      </c>
      <c r="K180" s="301">
        <f>SUM(Príloha_2016!K549)</f>
        <v>0</v>
      </c>
      <c r="L180" s="301">
        <f>SUM(Príloha_2016!L549)</f>
        <v>0</v>
      </c>
    </row>
    <row r="181" spans="1:12" s="513" customFormat="1" x14ac:dyDescent="0.2">
      <c r="A181" s="515"/>
      <c r="B181" s="86"/>
      <c r="C181" s="86"/>
      <c r="D181" s="86" t="s">
        <v>940</v>
      </c>
      <c r="E181" s="301"/>
      <c r="F181" s="301">
        <f>SUM(Príloha_2016!F550)</f>
        <v>3.9</v>
      </c>
      <c r="G181" s="301">
        <f>SUM(Príloha_2016!G550)</f>
        <v>10.3</v>
      </c>
      <c r="H181" s="301">
        <f>SUM(Príloha_2016!H550)</f>
        <v>0</v>
      </c>
      <c r="I181" s="301">
        <f>SUM(Príloha_2016!I550)</f>
        <v>0</v>
      </c>
      <c r="J181" s="301">
        <f>SUM(Príloha_2016!J550)</f>
        <v>0</v>
      </c>
      <c r="K181" s="301">
        <f>SUM(Príloha_2016!K550)</f>
        <v>0</v>
      </c>
      <c r="L181" s="301">
        <f>SUM(Príloha_2016!L550)</f>
        <v>0</v>
      </c>
    </row>
    <row r="182" spans="1:12" s="513" customFormat="1" x14ac:dyDescent="0.2">
      <c r="A182" s="515"/>
      <c r="B182" s="86"/>
      <c r="C182" s="86"/>
      <c r="D182" s="86" t="s">
        <v>941</v>
      </c>
      <c r="E182" s="301"/>
      <c r="F182" s="301">
        <f>SUM(Príloha_2016!F551)</f>
        <v>0</v>
      </c>
      <c r="G182" s="301">
        <f>SUM(Príloha_2016!G551)</f>
        <v>0</v>
      </c>
      <c r="H182" s="301">
        <f>SUM(Príloha_2016!H551)</f>
        <v>0</v>
      </c>
      <c r="I182" s="301">
        <f>SUM(Príloha_2016!I551)</f>
        <v>0</v>
      </c>
      <c r="J182" s="301">
        <f>SUM(Príloha_2016!J551)</f>
        <v>0</v>
      </c>
      <c r="K182" s="301">
        <f>SUM(Príloha_2016!K551)</f>
        <v>95.4</v>
      </c>
      <c r="L182" s="301">
        <f>SUM(Príloha_2016!L551)</f>
        <v>58.9</v>
      </c>
    </row>
    <row r="183" spans="1:12" s="513" customFormat="1" x14ac:dyDescent="0.2">
      <c r="A183" s="515"/>
      <c r="B183" s="86"/>
      <c r="C183" s="86"/>
      <c r="D183" s="86" t="s">
        <v>942</v>
      </c>
      <c r="E183" s="301"/>
      <c r="F183" s="301">
        <f>SUM(Príloha_2016!F552)</f>
        <v>0</v>
      </c>
      <c r="G183" s="301">
        <f>SUM(Príloha_2016!G552)</f>
        <v>11.2</v>
      </c>
      <c r="H183" s="301">
        <f>SUM(Príloha_2016!H552)</f>
        <v>0</v>
      </c>
      <c r="I183" s="301">
        <f>SUM(Príloha_2016!I552)</f>
        <v>0</v>
      </c>
      <c r="J183" s="301">
        <f>SUM(Príloha_2016!J552)</f>
        <v>0</v>
      </c>
      <c r="K183" s="301">
        <f>SUM(Príloha_2016!K552)</f>
        <v>0</v>
      </c>
      <c r="L183" s="301">
        <f>SUM(Príloha_2016!L552)</f>
        <v>0</v>
      </c>
    </row>
    <row r="184" spans="1:12" s="512" customFormat="1" x14ac:dyDescent="0.2">
      <c r="A184" s="509"/>
      <c r="B184" s="102">
        <v>700</v>
      </c>
      <c r="C184" s="102"/>
      <c r="D184" s="102" t="s">
        <v>226</v>
      </c>
      <c r="E184" s="150" t="str">
        <f>Príloha_2016!E553</f>
        <v>05.1</v>
      </c>
      <c r="F184" s="150">
        <f>Príloha_2016!F553</f>
        <v>9.6</v>
      </c>
      <c r="G184" s="150">
        <f>Príloha_2016!G553</f>
        <v>0.1</v>
      </c>
      <c r="H184" s="150">
        <f>Príloha_2016!H553</f>
        <v>0</v>
      </c>
      <c r="I184" s="150">
        <f>Príloha_2016!I553</f>
        <v>0</v>
      </c>
      <c r="J184" s="150">
        <f>Príloha_2016!J553</f>
        <v>200</v>
      </c>
      <c r="K184" s="150">
        <f>Príloha_2016!K553</f>
        <v>0</v>
      </c>
      <c r="L184" s="150">
        <f>Príloha_2016!L553</f>
        <v>0</v>
      </c>
    </row>
    <row r="185" spans="1:12" s="513" customFormat="1" x14ac:dyDescent="0.2">
      <c r="A185" s="515"/>
      <c r="B185" s="86"/>
      <c r="C185" s="86"/>
      <c r="D185" s="86" t="s">
        <v>943</v>
      </c>
      <c r="E185" s="301"/>
      <c r="F185" s="301">
        <f>SUM(Príloha_2016!F554)</f>
        <v>9.6</v>
      </c>
      <c r="G185" s="301">
        <f>SUM(Príloha_2016!G554)</f>
        <v>0</v>
      </c>
      <c r="H185" s="301">
        <f>SUM(Príloha_2016!H554)</f>
        <v>0</v>
      </c>
      <c r="I185" s="301">
        <f>SUM(Príloha_2016!I554)</f>
        <v>0</v>
      </c>
      <c r="J185" s="301">
        <f>SUM(Príloha_2016!J554)</f>
        <v>0</v>
      </c>
      <c r="K185" s="301">
        <f>SUM(Príloha_2016!K554)</f>
        <v>0</v>
      </c>
      <c r="L185" s="301">
        <f>SUM(Príloha_2016!L554)</f>
        <v>0</v>
      </c>
    </row>
    <row r="186" spans="1:12" s="513" customFormat="1" x14ac:dyDescent="0.2">
      <c r="A186" s="515"/>
      <c r="B186" s="86"/>
      <c r="C186" s="86"/>
      <c r="D186" s="86" t="s">
        <v>944</v>
      </c>
      <c r="E186" s="301"/>
      <c r="F186" s="301">
        <f>SUM(Príloha_2016!F555)</f>
        <v>0</v>
      </c>
      <c r="G186" s="301">
        <f>SUM(Príloha_2016!G555)</f>
        <v>0.1</v>
      </c>
      <c r="H186" s="301">
        <f>SUM(Príloha_2016!H555)</f>
        <v>0</v>
      </c>
      <c r="I186" s="301">
        <f>SUM(Príloha_2016!I555)</f>
        <v>0</v>
      </c>
      <c r="J186" s="301">
        <f>SUM(Príloha_2016!J555)</f>
        <v>0</v>
      </c>
      <c r="K186" s="301">
        <f>SUM(Príloha_2016!K555)</f>
        <v>0</v>
      </c>
      <c r="L186" s="301">
        <f>SUM(Príloha_2016!L555)</f>
        <v>0</v>
      </c>
    </row>
    <row r="187" spans="1:12" s="513" customFormat="1" x14ac:dyDescent="0.2">
      <c r="A187" s="515"/>
      <c r="B187" s="86"/>
      <c r="C187" s="86"/>
      <c r="D187" s="86" t="s">
        <v>803</v>
      </c>
      <c r="E187" s="301"/>
      <c r="F187" s="301">
        <f>SUM(Príloha_2016!F556)</f>
        <v>0</v>
      </c>
      <c r="G187" s="301">
        <f>SUM(Príloha_2016!G556)</f>
        <v>0</v>
      </c>
      <c r="H187" s="301">
        <f>SUM(Príloha_2016!H556)</f>
        <v>0</v>
      </c>
      <c r="I187" s="301">
        <f>SUM(Príloha_2016!I556)</f>
        <v>0</v>
      </c>
      <c r="J187" s="301">
        <f>SUM(Príloha_2016!J556)</f>
        <v>200</v>
      </c>
      <c r="K187" s="301">
        <f>SUM(Príloha_2016!K556)</f>
        <v>0</v>
      </c>
      <c r="L187" s="301">
        <f>SUM(Príloha_2016!L556)</f>
        <v>0</v>
      </c>
    </row>
    <row r="188" spans="1:12" s="512" customFormat="1" x14ac:dyDescent="0.2">
      <c r="A188" s="509"/>
      <c r="B188" s="102">
        <v>700</v>
      </c>
      <c r="C188" s="102"/>
      <c r="D188" s="102" t="s">
        <v>277</v>
      </c>
      <c r="E188" s="150" t="str">
        <f>Príloha_2016!E557</f>
        <v>05.2</v>
      </c>
      <c r="F188" s="150">
        <f>Príloha_2016!F557</f>
        <v>1</v>
      </c>
      <c r="G188" s="150">
        <f>Príloha_2016!G557</f>
        <v>1.6</v>
      </c>
      <c r="H188" s="150">
        <f>Príloha_2016!H557</f>
        <v>30.6</v>
      </c>
      <c r="I188" s="150">
        <f>Príloha_2016!I557</f>
        <v>31</v>
      </c>
      <c r="J188" s="150">
        <f>Príloha_2016!J557</f>
        <v>0</v>
      </c>
      <c r="K188" s="150">
        <f>Príloha_2016!K557</f>
        <v>0</v>
      </c>
      <c r="L188" s="150">
        <f>Príloha_2016!L557</f>
        <v>0</v>
      </c>
    </row>
    <row r="189" spans="1:12" s="512" customFormat="1" x14ac:dyDescent="0.2">
      <c r="A189" s="509"/>
      <c r="B189" s="102"/>
      <c r="C189" s="102"/>
      <c r="D189" s="86" t="s">
        <v>947</v>
      </c>
      <c r="E189" s="150"/>
      <c r="F189" s="301">
        <f>SUM(Príloha_2016!F558)</f>
        <v>1</v>
      </c>
      <c r="G189" s="301">
        <f>SUM(Príloha_2016!G558)</f>
        <v>0.4</v>
      </c>
      <c r="H189" s="301">
        <f>SUM(Príloha_2016!H558)</f>
        <v>0</v>
      </c>
      <c r="I189" s="301">
        <f>SUM(Príloha_2016!I558)</f>
        <v>1.1000000000000001</v>
      </c>
      <c r="J189" s="301">
        <f>SUM(Príloha_2016!J558)</f>
        <v>0</v>
      </c>
      <c r="K189" s="301">
        <f>SUM(Príloha_2016!K558)</f>
        <v>0</v>
      </c>
      <c r="L189" s="301">
        <f>SUM(Príloha_2016!L558)</f>
        <v>0</v>
      </c>
    </row>
    <row r="190" spans="1:12" s="512" customFormat="1" x14ac:dyDescent="0.2">
      <c r="A190" s="509"/>
      <c r="B190" s="102"/>
      <c r="C190" s="102"/>
      <c r="D190" s="86" t="s">
        <v>948</v>
      </c>
      <c r="E190" s="150"/>
      <c r="F190" s="301">
        <f>SUM(Príloha_2016!F559)</f>
        <v>0</v>
      </c>
      <c r="G190" s="301">
        <f>SUM(Príloha_2016!G559)</f>
        <v>0</v>
      </c>
      <c r="H190" s="301">
        <f>SUM(Príloha_2016!H559)</f>
        <v>30.6</v>
      </c>
      <c r="I190" s="301">
        <f>SUM(Príloha_2016!I559)</f>
        <v>29.9</v>
      </c>
      <c r="J190" s="301">
        <f>SUM(Príloha_2016!J559)</f>
        <v>0</v>
      </c>
      <c r="K190" s="301">
        <f>SUM(Príloha_2016!K559)</f>
        <v>0</v>
      </c>
      <c r="L190" s="301">
        <f>SUM(Príloha_2016!L559)</f>
        <v>0</v>
      </c>
    </row>
    <row r="191" spans="1:12" s="512" customFormat="1" x14ac:dyDescent="0.2">
      <c r="A191" s="509"/>
      <c r="B191" s="102"/>
      <c r="C191" s="102"/>
      <c r="D191" s="86" t="s">
        <v>949</v>
      </c>
      <c r="E191" s="150"/>
      <c r="F191" s="301">
        <f>SUM(Príloha_2016!F560)</f>
        <v>0</v>
      </c>
      <c r="G191" s="301">
        <f>SUM(Príloha_2016!G560)</f>
        <v>1.2</v>
      </c>
      <c r="H191" s="301">
        <f>SUM(Príloha_2016!H560)</f>
        <v>0</v>
      </c>
      <c r="I191" s="301">
        <f>SUM(Príloha_2016!I560)</f>
        <v>0</v>
      </c>
      <c r="J191" s="301">
        <f>SUM(Príloha_2016!J560)</f>
        <v>0</v>
      </c>
      <c r="K191" s="301">
        <f>SUM(Príloha_2016!K560)</f>
        <v>0</v>
      </c>
      <c r="L191" s="301">
        <f>SUM(Príloha_2016!L560)</f>
        <v>0</v>
      </c>
    </row>
    <row r="192" spans="1:12" s="512" customFormat="1" x14ac:dyDescent="0.2">
      <c r="A192" s="509"/>
      <c r="B192" s="102">
        <v>700</v>
      </c>
      <c r="C192" s="102"/>
      <c r="D192" s="102" t="s">
        <v>268</v>
      </c>
      <c r="E192" s="150" t="str">
        <f>Príloha_2016!E561</f>
        <v>06.1.0</v>
      </c>
      <c r="F192" s="150">
        <f>Príloha_2016!F561</f>
        <v>112</v>
      </c>
      <c r="G192" s="150">
        <f>Príloha_2016!G561</f>
        <v>0</v>
      </c>
      <c r="H192" s="150">
        <f>Príloha_2016!H561</f>
        <v>0</v>
      </c>
      <c r="I192" s="150">
        <f>Príloha_2016!I561</f>
        <v>0</v>
      </c>
      <c r="J192" s="150">
        <f>Príloha_2016!J561</f>
        <v>0</v>
      </c>
      <c r="K192" s="150">
        <f>Príloha_2016!K561</f>
        <v>0</v>
      </c>
      <c r="L192" s="150">
        <f>Príloha_2016!L561</f>
        <v>0</v>
      </c>
    </row>
    <row r="193" spans="1:12" s="512" customFormat="1" x14ac:dyDescent="0.2">
      <c r="A193" s="509"/>
      <c r="B193" s="102"/>
      <c r="C193" s="102"/>
      <c r="D193" s="86" t="s">
        <v>951</v>
      </c>
      <c r="E193" s="150"/>
      <c r="F193" s="301">
        <f>SUM(Príloha_2016!F562)</f>
        <v>2.4</v>
      </c>
      <c r="G193" s="301">
        <f>SUM(Príloha_2016!G562)</f>
        <v>0</v>
      </c>
      <c r="H193" s="301">
        <f>SUM(Príloha_2016!H562)</f>
        <v>0</v>
      </c>
      <c r="I193" s="301">
        <f>SUM(Príloha_2016!I562)</f>
        <v>0</v>
      </c>
      <c r="J193" s="301">
        <f>SUM(Príloha_2016!J562)</f>
        <v>0</v>
      </c>
      <c r="K193" s="301">
        <f>SUM(Príloha_2016!K562)</f>
        <v>0</v>
      </c>
      <c r="L193" s="301">
        <f>SUM(Príloha_2016!L562)</f>
        <v>0</v>
      </c>
    </row>
    <row r="194" spans="1:12" s="512" customFormat="1" x14ac:dyDescent="0.2">
      <c r="A194" s="509"/>
      <c r="B194" s="102"/>
      <c r="C194" s="102"/>
      <c r="D194" s="86" t="s">
        <v>952</v>
      </c>
      <c r="E194" s="150"/>
      <c r="F194" s="301">
        <f>SUM(Príloha_2016!F563)</f>
        <v>0.5</v>
      </c>
      <c r="G194" s="301">
        <f>SUM(Príloha_2016!G563)</f>
        <v>0</v>
      </c>
      <c r="H194" s="301">
        <f>SUM(Príloha_2016!H563)</f>
        <v>0</v>
      </c>
      <c r="I194" s="301">
        <f>SUM(Príloha_2016!I563)</f>
        <v>0</v>
      </c>
      <c r="J194" s="301">
        <f>SUM(Príloha_2016!J563)</f>
        <v>0</v>
      </c>
      <c r="K194" s="301">
        <f>SUM(Príloha_2016!K563)</f>
        <v>0</v>
      </c>
      <c r="L194" s="301">
        <f>SUM(Príloha_2016!L563)</f>
        <v>0</v>
      </c>
    </row>
    <row r="195" spans="1:12" s="512" customFormat="1" x14ac:dyDescent="0.2">
      <c r="A195" s="509"/>
      <c r="B195" s="102"/>
      <c r="C195" s="102"/>
      <c r="D195" s="86" t="s">
        <v>953</v>
      </c>
      <c r="E195" s="150"/>
      <c r="F195" s="301">
        <f>SUM(Príloha_2016!F564)</f>
        <v>8.6999999999999993</v>
      </c>
      <c r="G195" s="301">
        <f>SUM(Príloha_2016!G564)</f>
        <v>0</v>
      </c>
      <c r="H195" s="301">
        <f>SUM(Príloha_2016!H564)</f>
        <v>0</v>
      </c>
      <c r="I195" s="301">
        <f>SUM(Príloha_2016!I564)</f>
        <v>0</v>
      </c>
      <c r="J195" s="301">
        <f>SUM(Príloha_2016!J564)</f>
        <v>0</v>
      </c>
      <c r="K195" s="301">
        <f>SUM(Príloha_2016!K564)</f>
        <v>0</v>
      </c>
      <c r="L195" s="301">
        <f>SUM(Príloha_2016!L564)</f>
        <v>0</v>
      </c>
    </row>
    <row r="196" spans="1:12" s="512" customFormat="1" x14ac:dyDescent="0.2">
      <c r="A196" s="509"/>
      <c r="B196" s="102"/>
      <c r="C196" s="102"/>
      <c r="D196" s="86" t="s">
        <v>954</v>
      </c>
      <c r="E196" s="150"/>
      <c r="F196" s="301">
        <f>SUM(Príloha_2016!F565)</f>
        <v>100.4</v>
      </c>
      <c r="G196" s="301">
        <f>SUM(Príloha_2016!G565)</f>
        <v>0</v>
      </c>
      <c r="H196" s="301">
        <f>SUM(Príloha_2016!H565)</f>
        <v>0</v>
      </c>
      <c r="I196" s="301">
        <f>SUM(Príloha_2016!I565)</f>
        <v>0</v>
      </c>
      <c r="J196" s="301">
        <f>SUM(Príloha_2016!J565)</f>
        <v>0</v>
      </c>
      <c r="K196" s="301">
        <f>SUM(Príloha_2016!K565)</f>
        <v>0</v>
      </c>
      <c r="L196" s="301">
        <f>SUM(Príloha_2016!L565)</f>
        <v>0</v>
      </c>
    </row>
    <row r="197" spans="1:12" s="1" customFormat="1" x14ac:dyDescent="0.2">
      <c r="A197" s="9"/>
      <c r="B197" s="102">
        <v>700</v>
      </c>
      <c r="C197" s="36"/>
      <c r="D197" s="102" t="s">
        <v>229</v>
      </c>
      <c r="E197" s="518" t="s">
        <v>720</v>
      </c>
      <c r="F197" s="150">
        <f>Príloha_2016!F566</f>
        <v>42.300000000000004</v>
      </c>
      <c r="G197" s="150">
        <f>Príloha_2016!G566</f>
        <v>14</v>
      </c>
      <c r="H197" s="150">
        <f>Príloha_2016!H566</f>
        <v>10</v>
      </c>
      <c r="I197" s="150">
        <f>Príloha_2016!I566</f>
        <v>6</v>
      </c>
      <c r="J197" s="150">
        <f>Príloha_2016!J566</f>
        <v>45</v>
      </c>
      <c r="K197" s="150">
        <f>Príloha_2016!K566</f>
        <v>0</v>
      </c>
      <c r="L197" s="150">
        <f>Príloha_2016!L566</f>
        <v>0</v>
      </c>
    </row>
    <row r="198" spans="1:12" s="1" customFormat="1" x14ac:dyDescent="0.2">
      <c r="A198" s="9"/>
      <c r="B198" s="36"/>
      <c r="C198" s="516"/>
      <c r="D198" s="517" t="s">
        <v>955</v>
      </c>
      <c r="E198" s="335"/>
      <c r="F198" s="301">
        <f>SUM(Príloha_2016!F567)</f>
        <v>2.2999999999999998</v>
      </c>
      <c r="G198" s="301">
        <f>SUM(Príloha_2016!G567)</f>
        <v>0</v>
      </c>
      <c r="H198" s="301">
        <f>SUM(Príloha_2016!H567)</f>
        <v>0</v>
      </c>
      <c r="I198" s="301">
        <f>SUM(Príloha_2016!I567)</f>
        <v>0</v>
      </c>
      <c r="J198" s="301">
        <f>SUM(Príloha_2016!J567)</f>
        <v>0</v>
      </c>
      <c r="K198" s="301">
        <f>SUM(Príloha_2016!K567)</f>
        <v>0</v>
      </c>
      <c r="L198" s="301">
        <f>SUM(Príloha_2016!L567)</f>
        <v>0</v>
      </c>
    </row>
    <row r="199" spans="1:12" s="512" customFormat="1" x14ac:dyDescent="0.2">
      <c r="A199" s="509"/>
      <c r="B199" s="102"/>
      <c r="C199" s="516"/>
      <c r="D199" s="517" t="s">
        <v>956</v>
      </c>
      <c r="E199" s="150"/>
      <c r="F199" s="301">
        <f>SUM(Príloha_2016!F568)</f>
        <v>9.1999999999999993</v>
      </c>
      <c r="G199" s="301">
        <f>SUM(Príloha_2016!G568)</f>
        <v>0</v>
      </c>
      <c r="H199" s="301">
        <f>SUM(Príloha_2016!H568)</f>
        <v>0</v>
      </c>
      <c r="I199" s="301">
        <f>SUM(Príloha_2016!I568)</f>
        <v>0</v>
      </c>
      <c r="J199" s="301">
        <f>SUM(Príloha_2016!J568)</f>
        <v>0</v>
      </c>
      <c r="K199" s="301">
        <f>SUM(Príloha_2016!K568)</f>
        <v>0</v>
      </c>
      <c r="L199" s="301">
        <f>SUM(Príloha_2016!L568)</f>
        <v>0</v>
      </c>
    </row>
    <row r="200" spans="1:12" s="1" customFormat="1" x14ac:dyDescent="0.2">
      <c r="A200" s="9"/>
      <c r="B200" s="36"/>
      <c r="C200" s="36"/>
      <c r="D200" s="517" t="s">
        <v>957</v>
      </c>
      <c r="E200" s="51"/>
      <c r="F200" s="301">
        <f>SUM(Príloha_2016!F569)</f>
        <v>22.7</v>
      </c>
      <c r="G200" s="301">
        <f>SUM(Príloha_2016!G569)</f>
        <v>0</v>
      </c>
      <c r="H200" s="301">
        <f>SUM(Príloha_2016!H569)</f>
        <v>0</v>
      </c>
      <c r="I200" s="301">
        <f>SUM(Príloha_2016!I569)</f>
        <v>0</v>
      </c>
      <c r="J200" s="301">
        <f>SUM(Príloha_2016!J569)</f>
        <v>0</v>
      </c>
      <c r="K200" s="301">
        <f>SUM(Príloha_2016!K569)</f>
        <v>0</v>
      </c>
      <c r="L200" s="301">
        <f>SUM(Príloha_2016!L569)</f>
        <v>0</v>
      </c>
    </row>
    <row r="201" spans="1:12" s="1" customFormat="1" x14ac:dyDescent="0.2">
      <c r="A201" s="9"/>
      <c r="B201" s="36"/>
      <c r="C201" s="36"/>
      <c r="D201" s="517" t="s">
        <v>958</v>
      </c>
      <c r="E201" s="51"/>
      <c r="F201" s="301">
        <f>SUM(Príloha_2016!F570)</f>
        <v>0</v>
      </c>
      <c r="G201" s="301">
        <f>SUM(Príloha_2016!G570)</f>
        <v>0</v>
      </c>
      <c r="H201" s="301">
        <f>SUM(Príloha_2016!H570)</f>
        <v>10</v>
      </c>
      <c r="I201" s="301">
        <f>SUM(Príloha_2016!I570)</f>
        <v>6</v>
      </c>
      <c r="J201" s="301">
        <f>SUM(Príloha_2016!J570)</f>
        <v>0</v>
      </c>
      <c r="K201" s="301">
        <f>SUM(Príloha_2016!K570)</f>
        <v>0</v>
      </c>
      <c r="L201" s="301">
        <f>SUM(Príloha_2016!L570)</f>
        <v>0</v>
      </c>
    </row>
    <row r="202" spans="1:12" s="1" customFormat="1" x14ac:dyDescent="0.2">
      <c r="A202" s="9"/>
      <c r="B202" s="36"/>
      <c r="C202" s="36"/>
      <c r="D202" s="517" t="s">
        <v>964</v>
      </c>
      <c r="E202" s="51"/>
      <c r="F202" s="301">
        <f>SUM(Príloha_2016!F571)</f>
        <v>7.5</v>
      </c>
      <c r="G202" s="301">
        <f>SUM(Príloha_2016!G571)</f>
        <v>0</v>
      </c>
      <c r="H202" s="301">
        <f>SUM(Príloha_2016!H571)</f>
        <v>0</v>
      </c>
      <c r="I202" s="301">
        <f>SUM(Príloha_2016!I571)</f>
        <v>0</v>
      </c>
      <c r="J202" s="301">
        <f>SUM(Príloha_2016!J571)</f>
        <v>0</v>
      </c>
      <c r="K202" s="301">
        <f>SUM(Príloha_2016!K571)</f>
        <v>0</v>
      </c>
      <c r="L202" s="301">
        <f>SUM(Príloha_2016!L571)</f>
        <v>0</v>
      </c>
    </row>
    <row r="203" spans="1:12" s="1" customFormat="1" x14ac:dyDescent="0.2">
      <c r="A203" s="9"/>
      <c r="B203" s="36"/>
      <c r="C203" s="36"/>
      <c r="D203" s="517" t="s">
        <v>959</v>
      </c>
      <c r="E203" s="51"/>
      <c r="F203" s="301">
        <f>SUM(Príloha_2016!F572)</f>
        <v>0</v>
      </c>
      <c r="G203" s="301">
        <f>SUM(Príloha_2016!G572)</f>
        <v>12.6</v>
      </c>
      <c r="H203" s="301">
        <f>SUM(Príloha_2016!H572)</f>
        <v>0</v>
      </c>
      <c r="I203" s="301">
        <f>SUM(Príloha_2016!I572)</f>
        <v>0</v>
      </c>
      <c r="J203" s="301">
        <f>SUM(Príloha_2016!J572)</f>
        <v>0</v>
      </c>
      <c r="K203" s="301">
        <f>SUM(Príloha_2016!K572)</f>
        <v>0</v>
      </c>
      <c r="L203" s="301">
        <f>SUM(Príloha_2016!L572)</f>
        <v>0</v>
      </c>
    </row>
    <row r="204" spans="1:12" s="1" customFormat="1" x14ac:dyDescent="0.2">
      <c r="A204" s="9"/>
      <c r="B204" s="36"/>
      <c r="C204" s="36"/>
      <c r="D204" s="517" t="s">
        <v>960</v>
      </c>
      <c r="E204" s="51"/>
      <c r="F204" s="301">
        <f>SUM(Príloha_2016!F573)</f>
        <v>0</v>
      </c>
      <c r="G204" s="301">
        <f>SUM(Príloha_2016!G573)</f>
        <v>0</v>
      </c>
      <c r="H204" s="301">
        <f>SUM(Príloha_2016!H573)</f>
        <v>0</v>
      </c>
      <c r="I204" s="301">
        <f>SUM(Príloha_2016!I573)</f>
        <v>0</v>
      </c>
      <c r="J204" s="301">
        <f>SUM(Príloha_2016!J573)</f>
        <v>45</v>
      </c>
      <c r="K204" s="301">
        <f>SUM(Príloha_2016!K573)</f>
        <v>0</v>
      </c>
      <c r="L204" s="301">
        <f>SUM(Príloha_2016!L573)</f>
        <v>0</v>
      </c>
    </row>
    <row r="205" spans="1:12" s="1" customFormat="1" x14ac:dyDescent="0.2">
      <c r="A205" s="9"/>
      <c r="B205" s="36"/>
      <c r="C205" s="36"/>
      <c r="D205" s="517" t="s">
        <v>961</v>
      </c>
      <c r="E205" s="51"/>
      <c r="F205" s="301">
        <f>SUM(Príloha_2016!F574)</f>
        <v>0.6</v>
      </c>
      <c r="G205" s="301">
        <f>SUM(Príloha_2016!G574)</f>
        <v>0</v>
      </c>
      <c r="H205" s="301">
        <f>SUM(Príloha_2016!H574)</f>
        <v>0</v>
      </c>
      <c r="I205" s="301">
        <f>SUM(Príloha_2016!I574)</f>
        <v>0</v>
      </c>
      <c r="J205" s="301">
        <f>SUM(Príloha_2016!J574)</f>
        <v>0</v>
      </c>
      <c r="K205" s="301">
        <f>SUM(Príloha_2016!K574)</f>
        <v>0</v>
      </c>
      <c r="L205" s="301">
        <f>SUM(Príloha_2016!L574)</f>
        <v>0</v>
      </c>
    </row>
    <row r="206" spans="1:12" s="1" customFormat="1" x14ac:dyDescent="0.2">
      <c r="A206" s="9"/>
      <c r="B206" s="36"/>
      <c r="C206" s="36"/>
      <c r="D206" s="517" t="s">
        <v>962</v>
      </c>
      <c r="E206" s="51"/>
      <c r="F206" s="301">
        <f>SUM(Príloha_2016!F575)</f>
        <v>0</v>
      </c>
      <c r="G206" s="301">
        <f>SUM(Príloha_2016!G575)</f>
        <v>1.4</v>
      </c>
      <c r="H206" s="301">
        <f>SUM(Príloha_2016!H575)</f>
        <v>0</v>
      </c>
      <c r="I206" s="301">
        <f>SUM(Príloha_2016!I575)</f>
        <v>0</v>
      </c>
      <c r="J206" s="301">
        <f>SUM(Príloha_2016!J575)</f>
        <v>0</v>
      </c>
      <c r="K206" s="301">
        <f>SUM(Príloha_2016!K575)</f>
        <v>0</v>
      </c>
      <c r="L206" s="301">
        <f>SUM(Príloha_2016!L575)</f>
        <v>0</v>
      </c>
    </row>
    <row r="207" spans="1:12" s="512" customFormat="1" x14ac:dyDescent="0.2">
      <c r="A207" s="509"/>
      <c r="B207" s="102">
        <v>700</v>
      </c>
      <c r="C207" s="102"/>
      <c r="D207" s="102" t="s">
        <v>235</v>
      </c>
      <c r="E207" s="518" t="s">
        <v>721</v>
      </c>
      <c r="F207" s="150">
        <f>Príloha_2016!F576</f>
        <v>0</v>
      </c>
      <c r="G207" s="150">
        <f>Príloha_2016!G576</f>
        <v>0</v>
      </c>
      <c r="H207" s="150">
        <f>Príloha_2016!H576</f>
        <v>240</v>
      </c>
      <c r="I207" s="150">
        <f>Príloha_2016!I576</f>
        <v>246.8</v>
      </c>
      <c r="J207" s="150">
        <f>Príloha_2016!J576</f>
        <v>0</v>
      </c>
      <c r="K207" s="150">
        <f>Príloha_2016!K576</f>
        <v>0</v>
      </c>
      <c r="L207" s="150">
        <f>Príloha_2016!L576</f>
        <v>0</v>
      </c>
    </row>
    <row r="208" spans="1:12" s="1" customFormat="1" x14ac:dyDescent="0.2">
      <c r="A208" s="9"/>
      <c r="B208" s="36"/>
      <c r="C208" s="36"/>
      <c r="D208" s="37" t="s">
        <v>965</v>
      </c>
      <c r="E208" s="335"/>
      <c r="F208" s="51">
        <f>SUM(Príloha_2016!F577)</f>
        <v>0</v>
      </c>
      <c r="G208" s="51">
        <f>SUM(Príloha_2016!G577)</f>
        <v>0</v>
      </c>
      <c r="H208" s="51">
        <f>SUM(Príloha_2016!H577)</f>
        <v>240</v>
      </c>
      <c r="I208" s="51">
        <f>SUM(Príloha_2016!I577)</f>
        <v>246.8</v>
      </c>
      <c r="J208" s="51">
        <f>SUM(Príloha_2016!J577)</f>
        <v>0</v>
      </c>
      <c r="K208" s="51">
        <f>SUM(Príloha_2016!K577)</f>
        <v>0</v>
      </c>
      <c r="L208" s="51">
        <f>SUM(Príloha_2016!L577)</f>
        <v>0</v>
      </c>
    </row>
    <row r="209" spans="1:13" s="512" customFormat="1" x14ac:dyDescent="0.2">
      <c r="A209" s="509"/>
      <c r="B209" s="102">
        <v>700</v>
      </c>
      <c r="C209" s="102"/>
      <c r="D209" s="102" t="s">
        <v>237</v>
      </c>
      <c r="E209" s="518" t="s">
        <v>724</v>
      </c>
      <c r="F209" s="150">
        <f>Príloha_2016!F578</f>
        <v>4.9000000000000004</v>
      </c>
      <c r="G209" s="150">
        <f>Príloha_2016!G578</f>
        <v>29.700000000000003</v>
      </c>
      <c r="H209" s="150">
        <f>Príloha_2016!H578</f>
        <v>363.2</v>
      </c>
      <c r="I209" s="150">
        <f>Príloha_2016!I578</f>
        <v>315.3</v>
      </c>
      <c r="J209" s="150">
        <f>Príloha_2016!J578</f>
        <v>2</v>
      </c>
      <c r="K209" s="150">
        <f>Príloha_2016!K578</f>
        <v>0</v>
      </c>
      <c r="L209" s="150">
        <f>Príloha_2016!L578</f>
        <v>0</v>
      </c>
    </row>
    <row r="210" spans="1:13" s="512" customFormat="1" x14ac:dyDescent="0.2">
      <c r="A210" s="509"/>
      <c r="B210" s="102"/>
      <c r="C210" s="102"/>
      <c r="D210" s="517" t="s">
        <v>966</v>
      </c>
      <c r="E210" s="518"/>
      <c r="F210" s="301">
        <f>SUM(Príloha_2016!F579)</f>
        <v>0</v>
      </c>
      <c r="G210" s="301">
        <f>SUM(Príloha_2016!G579)</f>
        <v>0</v>
      </c>
      <c r="H210" s="301">
        <f>SUM(Príloha_2016!H579)</f>
        <v>0</v>
      </c>
      <c r="I210" s="301">
        <f>SUM(Príloha_2016!I579)</f>
        <v>0</v>
      </c>
      <c r="J210" s="301">
        <f>SUM(Príloha_2016!J579)</f>
        <v>2</v>
      </c>
      <c r="K210" s="301">
        <f>SUM(Príloha_2016!K579)</f>
        <v>0</v>
      </c>
      <c r="L210" s="301">
        <f>SUM(Príloha_2016!L579)</f>
        <v>0</v>
      </c>
    </row>
    <row r="211" spans="1:13" s="512" customFormat="1" x14ac:dyDescent="0.2">
      <c r="A211" s="509"/>
      <c r="B211" s="102"/>
      <c r="C211" s="102"/>
      <c r="D211" s="517" t="s">
        <v>967</v>
      </c>
      <c r="E211" s="518"/>
      <c r="F211" s="301">
        <f>SUM(Príloha_2016!F580)</f>
        <v>0</v>
      </c>
      <c r="G211" s="301">
        <f>SUM(Príloha_2016!G580)</f>
        <v>0</v>
      </c>
      <c r="H211" s="301">
        <f>SUM(Príloha_2016!H580)</f>
        <v>363.2</v>
      </c>
      <c r="I211" s="301">
        <f>SUM(Príloha_2016!I580)</f>
        <v>315.3</v>
      </c>
      <c r="J211" s="301">
        <f>SUM(Príloha_2016!J580)</f>
        <v>0</v>
      </c>
      <c r="K211" s="301">
        <f>SUM(Príloha_2016!K580)</f>
        <v>0</v>
      </c>
      <c r="L211" s="301">
        <f>SUM(Príloha_2016!L580)</f>
        <v>0</v>
      </c>
    </row>
    <row r="212" spans="1:13" s="512" customFormat="1" x14ac:dyDescent="0.2">
      <c r="A212" s="509"/>
      <c r="B212" s="102"/>
      <c r="C212" s="102"/>
      <c r="D212" s="517" t="s">
        <v>968</v>
      </c>
      <c r="E212" s="518"/>
      <c r="F212" s="301">
        <f>SUM(Príloha_2016!F581)</f>
        <v>4.9000000000000004</v>
      </c>
      <c r="G212" s="301">
        <f>SUM(Príloha_2016!G581)</f>
        <v>0.6</v>
      </c>
      <c r="H212" s="301">
        <f>SUM(Príloha_2016!H581)</f>
        <v>0</v>
      </c>
      <c r="I212" s="301">
        <f>SUM(Príloha_2016!I581)</f>
        <v>0</v>
      </c>
      <c r="J212" s="301">
        <f>SUM(Príloha_2016!J581)</f>
        <v>0</v>
      </c>
      <c r="K212" s="301">
        <f>SUM(Príloha_2016!K581)</f>
        <v>0</v>
      </c>
      <c r="L212" s="301">
        <f>SUM(Príloha_2016!L581)</f>
        <v>0</v>
      </c>
    </row>
    <row r="213" spans="1:13" s="512" customFormat="1" x14ac:dyDescent="0.2">
      <c r="A213" s="509"/>
      <c r="B213" s="102"/>
      <c r="C213" s="102"/>
      <c r="D213" s="517" t="s">
        <v>969</v>
      </c>
      <c r="E213" s="518"/>
      <c r="F213" s="301">
        <f>SUM(Príloha_2016!F582)</f>
        <v>0</v>
      </c>
      <c r="G213" s="301">
        <f>SUM(Príloha_2016!G582)</f>
        <v>25</v>
      </c>
      <c r="H213" s="301">
        <f>SUM(Príloha_2016!H582)</f>
        <v>0</v>
      </c>
      <c r="I213" s="301">
        <f>SUM(Príloha_2016!I582)</f>
        <v>0</v>
      </c>
      <c r="J213" s="301">
        <f>SUM(Príloha_2016!J582)</f>
        <v>0</v>
      </c>
      <c r="K213" s="301">
        <f>SUM(Príloha_2016!K582)</f>
        <v>0</v>
      </c>
      <c r="L213" s="301">
        <f>SUM(Príloha_2016!L582)</f>
        <v>0</v>
      </c>
    </row>
    <row r="214" spans="1:13" s="512" customFormat="1" x14ac:dyDescent="0.2">
      <c r="A214" s="509"/>
      <c r="B214" s="102"/>
      <c r="C214" s="102"/>
      <c r="D214" s="517" t="s">
        <v>970</v>
      </c>
      <c r="E214" s="518"/>
      <c r="F214" s="301">
        <f>SUM(Príloha_2016!F583)</f>
        <v>0</v>
      </c>
      <c r="G214" s="301">
        <f>SUM(Príloha_2016!G583)</f>
        <v>4.0999999999999996</v>
      </c>
      <c r="H214" s="301">
        <f>SUM(Príloha_2016!H583)</f>
        <v>0</v>
      </c>
      <c r="I214" s="301">
        <f>SUM(Príloha_2016!I583)</f>
        <v>0</v>
      </c>
      <c r="J214" s="301">
        <f>SUM(Príloha_2016!J583)</f>
        <v>0</v>
      </c>
      <c r="K214" s="301">
        <f>SUM(Príloha_2016!K583)</f>
        <v>0</v>
      </c>
      <c r="L214" s="301">
        <f>SUM(Príloha_2016!L583)</f>
        <v>0</v>
      </c>
    </row>
    <row r="215" spans="1:13" s="512" customFormat="1" x14ac:dyDescent="0.2">
      <c r="A215" s="509"/>
      <c r="B215" s="102">
        <v>700</v>
      </c>
      <c r="C215" s="102"/>
      <c r="D215" s="102" t="s">
        <v>233</v>
      </c>
      <c r="E215" s="518" t="s">
        <v>728</v>
      </c>
      <c r="F215" s="150">
        <f>Príloha_2016!F585</f>
        <v>0</v>
      </c>
      <c r="G215" s="150">
        <f>Príloha_2016!G585</f>
        <v>7.3</v>
      </c>
      <c r="H215" s="150">
        <f>Príloha_2016!H585</f>
        <v>5</v>
      </c>
      <c r="I215" s="150">
        <f>Príloha_2016!I585</f>
        <v>3.5</v>
      </c>
      <c r="J215" s="150">
        <f>Príloha_2016!J585</f>
        <v>0</v>
      </c>
      <c r="K215" s="150">
        <f>Príloha_2016!K585</f>
        <v>0</v>
      </c>
      <c r="L215" s="150">
        <f>Príloha_2016!L585</f>
        <v>0</v>
      </c>
    </row>
    <row r="216" spans="1:13" s="512" customFormat="1" x14ac:dyDescent="0.2">
      <c r="A216" s="509"/>
      <c r="B216" s="102"/>
      <c r="C216" s="102"/>
      <c r="D216" s="517" t="s">
        <v>971</v>
      </c>
      <c r="E216" s="518"/>
      <c r="F216" s="301">
        <f>SUM(Príloha_2016!F585)</f>
        <v>0</v>
      </c>
      <c r="G216" s="301">
        <f>SUM(Príloha_2016!G585)</f>
        <v>7.3</v>
      </c>
      <c r="H216" s="301">
        <f>SUM(Príloha_2016!H585)</f>
        <v>5</v>
      </c>
      <c r="I216" s="301">
        <f>SUM(Príloha_2016!I585)</f>
        <v>3.5</v>
      </c>
      <c r="J216" s="301">
        <f>SUM(Príloha_2016!J585)</f>
        <v>0</v>
      </c>
      <c r="K216" s="301">
        <f>SUM(Príloha_2016!K585)</f>
        <v>0</v>
      </c>
      <c r="L216" s="301">
        <f>SUM(Príloha_2016!L585)</f>
        <v>0</v>
      </c>
    </row>
    <row r="217" spans="1:13" s="512" customFormat="1" x14ac:dyDescent="0.2">
      <c r="A217" s="509"/>
      <c r="B217" s="102"/>
      <c r="C217" s="102"/>
      <c r="D217" s="517" t="s">
        <v>972</v>
      </c>
      <c r="E217" s="518"/>
      <c r="F217" s="301">
        <f>SUM(Príloha_2016!F586)</f>
        <v>20</v>
      </c>
      <c r="G217" s="301">
        <f>SUM(Príloha_2016!G586)</f>
        <v>0</v>
      </c>
      <c r="H217" s="301">
        <f>SUM(Príloha_2016!H586)</f>
        <v>0</v>
      </c>
      <c r="I217" s="301">
        <f>SUM(Príloha_2016!I586)</f>
        <v>0</v>
      </c>
      <c r="J217" s="301">
        <f>SUM(Príloha_2016!J586)</f>
        <v>0</v>
      </c>
      <c r="K217" s="301">
        <f>SUM(Príloha_2016!K586)</f>
        <v>0</v>
      </c>
      <c r="L217" s="301">
        <f>SUM(Príloha_2016!L586)</f>
        <v>0</v>
      </c>
    </row>
    <row r="218" spans="1:13" s="512" customFormat="1" x14ac:dyDescent="0.2">
      <c r="A218" s="509"/>
      <c r="B218" s="102">
        <v>700</v>
      </c>
      <c r="C218" s="102"/>
      <c r="D218" s="102" t="s">
        <v>240</v>
      </c>
      <c r="E218" s="519" t="s">
        <v>980</v>
      </c>
      <c r="F218" s="520">
        <f>SUM(Príloha_2016!F587)</f>
        <v>0.9</v>
      </c>
      <c r="G218" s="520">
        <f>SUM(Príloha_2016!G587)</f>
        <v>30</v>
      </c>
      <c r="H218" s="520">
        <f>SUM(Príloha_2016!H587)</f>
        <v>0</v>
      </c>
      <c r="I218" s="520">
        <f>SUM(Príloha_2016!I587)</f>
        <v>0</v>
      </c>
      <c r="J218" s="520">
        <f>SUM(Príloha_2016!J587)</f>
        <v>23</v>
      </c>
      <c r="K218" s="520">
        <f>SUM(Príloha_2016!K587)</f>
        <v>0</v>
      </c>
      <c r="L218" s="520">
        <f>SUM(Príloha_2016!L587)</f>
        <v>0</v>
      </c>
    </row>
    <row r="219" spans="1:13" s="513" customFormat="1" x14ac:dyDescent="0.2">
      <c r="A219" s="515"/>
      <c r="B219" s="86"/>
      <c r="C219" s="86"/>
      <c r="D219" s="517" t="s">
        <v>973</v>
      </c>
      <c r="E219" s="521"/>
      <c r="F219" s="521">
        <f>SUM(Príloha_2016!F588)</f>
        <v>0</v>
      </c>
      <c r="G219" s="521">
        <f>SUM(Príloha_2016!G588)</f>
        <v>0</v>
      </c>
      <c r="H219" s="521">
        <f>SUM(Príloha_2016!H588)</f>
        <v>0</v>
      </c>
      <c r="I219" s="521">
        <f>SUM(Príloha_2016!I588)</f>
        <v>0</v>
      </c>
      <c r="J219" s="521">
        <f>SUM(Príloha_2016!J588)</f>
        <v>3</v>
      </c>
      <c r="K219" s="521">
        <f>SUM(Príloha_2016!K588)</f>
        <v>0</v>
      </c>
      <c r="L219" s="521">
        <f>SUM(Príloha_2016!L588)</f>
        <v>0</v>
      </c>
      <c r="M219" s="1" t="s">
        <v>984</v>
      </c>
    </row>
    <row r="220" spans="1:13" s="513" customFormat="1" x14ac:dyDescent="0.2">
      <c r="A220" s="515"/>
      <c r="B220" s="86"/>
      <c r="C220" s="86"/>
      <c r="D220" s="517" t="s">
        <v>974</v>
      </c>
      <c r="E220" s="521"/>
      <c r="F220" s="521">
        <f>SUM(Príloha_2016!F589)</f>
        <v>0.9</v>
      </c>
      <c r="G220" s="521">
        <f>SUM(Príloha_2016!G589)</f>
        <v>0</v>
      </c>
      <c r="H220" s="521">
        <f>SUM(Príloha_2016!H589)</f>
        <v>0</v>
      </c>
      <c r="I220" s="521">
        <f>SUM(Príloha_2016!I589)</f>
        <v>0</v>
      </c>
      <c r="J220" s="521">
        <f>SUM(Príloha_2016!J589)</f>
        <v>0</v>
      </c>
      <c r="K220" s="521">
        <f>SUM(Príloha_2016!K589)</f>
        <v>0</v>
      </c>
      <c r="L220" s="521">
        <f>SUM(Príloha_2016!L589)</f>
        <v>0</v>
      </c>
    </row>
    <row r="221" spans="1:13" s="513" customFormat="1" x14ac:dyDescent="0.2">
      <c r="A221" s="515"/>
      <c r="B221" s="86"/>
      <c r="C221" s="86"/>
      <c r="D221" s="517" t="s">
        <v>975</v>
      </c>
      <c r="E221" s="521"/>
      <c r="F221" s="521">
        <f>SUM(Príloha_2016!F590)</f>
        <v>0</v>
      </c>
      <c r="G221" s="521">
        <f>SUM(Príloha_2016!G590)</f>
        <v>0</v>
      </c>
      <c r="H221" s="521">
        <f>SUM(Príloha_2016!H590)</f>
        <v>0</v>
      </c>
      <c r="I221" s="521">
        <f>SUM(Príloha_2016!I590)</f>
        <v>0</v>
      </c>
      <c r="J221" s="521">
        <f>SUM(Príloha_2016!J590)</f>
        <v>10</v>
      </c>
      <c r="K221" s="521">
        <f>SUM(Príloha_2016!K590)</f>
        <v>0</v>
      </c>
      <c r="L221" s="521">
        <f>SUM(Príloha_2016!L590)</f>
        <v>0</v>
      </c>
    </row>
    <row r="222" spans="1:13" s="513" customFormat="1" x14ac:dyDescent="0.2">
      <c r="A222" s="515"/>
      <c r="B222" s="86"/>
      <c r="C222" s="86"/>
      <c r="D222" s="517" t="s">
        <v>976</v>
      </c>
      <c r="E222" s="521"/>
      <c r="F222" s="521">
        <f>SUM(Príloha_2016!F591)</f>
        <v>0</v>
      </c>
      <c r="G222" s="521">
        <f>SUM(Príloha_2016!G591)</f>
        <v>0</v>
      </c>
      <c r="H222" s="521">
        <f>SUM(Príloha_2016!H591)</f>
        <v>0</v>
      </c>
      <c r="I222" s="521">
        <f>SUM(Príloha_2016!I591)</f>
        <v>0</v>
      </c>
      <c r="J222" s="521">
        <f>SUM(Príloha_2016!J591)</f>
        <v>10</v>
      </c>
      <c r="K222" s="521">
        <f>SUM(Príloha_2016!K591)</f>
        <v>0</v>
      </c>
      <c r="L222" s="521">
        <f>SUM(Príloha_2016!L591)</f>
        <v>0</v>
      </c>
    </row>
    <row r="223" spans="1:13" s="513" customFormat="1" x14ac:dyDescent="0.2">
      <c r="A223" s="515"/>
      <c r="B223" s="86"/>
      <c r="C223" s="86"/>
      <c r="D223" s="517" t="s">
        <v>979</v>
      </c>
      <c r="E223" s="521"/>
      <c r="F223" s="521">
        <f>SUM(Príloha_2016!F592)</f>
        <v>0</v>
      </c>
      <c r="G223" s="521">
        <f>SUM(Príloha_2016!G592)</f>
        <v>1.8</v>
      </c>
      <c r="H223" s="521">
        <f>SUM(Príloha_2016!H592)</f>
        <v>0</v>
      </c>
      <c r="I223" s="521">
        <f>SUM(Príloha_2016!I592)</f>
        <v>0</v>
      </c>
      <c r="J223" s="521">
        <f>SUM(Príloha_2016!J592)</f>
        <v>0</v>
      </c>
      <c r="K223" s="521">
        <f>SUM(Príloha_2016!K592)</f>
        <v>0</v>
      </c>
      <c r="L223" s="521">
        <f>SUM(Príloha_2016!L592)</f>
        <v>0</v>
      </c>
    </row>
    <row r="224" spans="1:13" s="513" customFormat="1" ht="11.25" customHeight="1" x14ac:dyDescent="0.2">
      <c r="A224" s="515"/>
      <c r="B224" s="86"/>
      <c r="C224" s="86"/>
      <c r="D224" s="517" t="s">
        <v>977</v>
      </c>
      <c r="E224" s="521"/>
      <c r="F224" s="521">
        <f>SUM(Príloha_2016!F593)</f>
        <v>0</v>
      </c>
      <c r="G224" s="521">
        <f>SUM(Príloha_2016!G593)</f>
        <v>15.6</v>
      </c>
      <c r="H224" s="521">
        <f>SUM(Príloha_2016!H593)</f>
        <v>0</v>
      </c>
      <c r="I224" s="521">
        <f>SUM(Príloha_2016!I593)</f>
        <v>0</v>
      </c>
      <c r="J224" s="521">
        <f>SUM(Príloha_2016!J593)</f>
        <v>0</v>
      </c>
      <c r="K224" s="521">
        <f>SUM(Príloha_2016!K593)</f>
        <v>0</v>
      </c>
      <c r="L224" s="521">
        <f>SUM(Príloha_2016!L593)</f>
        <v>0</v>
      </c>
    </row>
    <row r="225" spans="1:13" s="513" customFormat="1" x14ac:dyDescent="0.2">
      <c r="A225" s="515"/>
      <c r="B225" s="86"/>
      <c r="C225" s="86"/>
      <c r="D225" s="517" t="s">
        <v>978</v>
      </c>
      <c r="E225" s="521"/>
      <c r="F225" s="521">
        <f>SUM(Príloha_2016!F594)</f>
        <v>0</v>
      </c>
      <c r="G225" s="521">
        <f>SUM(Príloha_2016!G594)</f>
        <v>12.6</v>
      </c>
      <c r="H225" s="521">
        <f>SUM(Príloha_2016!H594)</f>
        <v>0</v>
      </c>
      <c r="I225" s="521">
        <f>SUM(Príloha_2016!I594)</f>
        <v>0</v>
      </c>
      <c r="J225" s="521">
        <f>SUM(Príloha_2016!J594)</f>
        <v>0</v>
      </c>
      <c r="K225" s="521">
        <f>SUM(Príloha_2016!K594)</f>
        <v>0</v>
      </c>
      <c r="L225" s="521">
        <f>SUM(Príloha_2016!L594)</f>
        <v>0</v>
      </c>
    </row>
    <row r="226" spans="1:13" ht="11.25" customHeight="1" x14ac:dyDescent="0.2">
      <c r="A226" s="10"/>
      <c r="B226" s="34"/>
      <c r="C226" s="34"/>
      <c r="D226" s="39" t="s">
        <v>767</v>
      </c>
      <c r="E226" s="35"/>
      <c r="F226" s="35">
        <f>SUM(Príloha_2016!F595)</f>
        <v>2420.8000000000002</v>
      </c>
      <c r="G226" s="35">
        <f>SUM(Príloha_2016!G595)</f>
        <v>2527.38</v>
      </c>
      <c r="H226" s="35">
        <f>SUM(Príloha_2016!H595)</f>
        <v>2561.5</v>
      </c>
      <c r="I226" s="505">
        <f>SUM(Príloha_2016!I595)</f>
        <v>2592.6000000000004</v>
      </c>
      <c r="J226" s="35">
        <f>SUM(Príloha_2016!J595)</f>
        <v>2638.1</v>
      </c>
      <c r="K226" s="35">
        <f>SUM(Príloha_2016!K595)</f>
        <v>2963.9</v>
      </c>
      <c r="L226" s="35">
        <f>SUM(Príloha_2016!L595)</f>
        <v>3051</v>
      </c>
    </row>
    <row r="227" spans="1:13" s="1" customFormat="1" ht="15" customHeight="1" x14ac:dyDescent="0.2">
      <c r="A227" s="8"/>
      <c r="B227" s="160"/>
      <c r="C227" s="160"/>
      <c r="D227" s="413" t="s">
        <v>205</v>
      </c>
      <c r="E227" s="414"/>
      <c r="F227" s="414">
        <f>SUM(Príloha_2016!F596)</f>
        <v>1602.5</v>
      </c>
      <c r="G227" s="414">
        <f>Príloha_2016!G599+Príloha_2016!G604+Príloha_2016!G614+Príloha_2016!G619+Príloha_2016!G651</f>
        <v>1620.28</v>
      </c>
      <c r="H227" s="414">
        <f>Príloha_2016!H599+Príloha_2016!H604+Príloha_2016!H614+Príloha_2016!H619+Príloha_2016!H651</f>
        <v>1602.9</v>
      </c>
      <c r="I227" s="500">
        <f>SUM(Príloha_2016!I596)</f>
        <v>1648.6000000000001</v>
      </c>
      <c r="J227" s="414">
        <f>Príloha_2016!J599+Príloha_2016!J604+Príloha_2016!J614+Príloha_2016!J619+Príloha_2016!J651</f>
        <v>1638.3999999999999</v>
      </c>
      <c r="K227" s="414">
        <f>Príloha_2016!K599+Príloha_2016!K604+Príloha_2016!K614+Príloha_2016!K619+Príloha_2016!K651</f>
        <v>1838</v>
      </c>
      <c r="L227" s="414">
        <f>Príloha_2016!L599+Príloha_2016!L604+Príloha_2016!L614+Príloha_2016!L619+Príloha_2016!L651</f>
        <v>1893.3</v>
      </c>
    </row>
    <row r="228" spans="1:13" s="1" customFormat="1" ht="11.25" customHeight="1" x14ac:dyDescent="0.2">
      <c r="A228" s="8"/>
      <c r="B228" s="547" t="s">
        <v>881</v>
      </c>
      <c r="C228" s="548"/>
      <c r="D228" s="102" t="s">
        <v>882</v>
      </c>
      <c r="E228" s="150"/>
      <c r="F228" s="150">
        <f>SUM(Príloha_2016!F599)</f>
        <v>763.40000000000009</v>
      </c>
      <c r="G228" s="150">
        <f>SUM(Príloha_2016!G599)</f>
        <v>779.7</v>
      </c>
      <c r="H228" s="150">
        <f>SUM(Príloha_2016!H599)</f>
        <v>770.3</v>
      </c>
      <c r="I228" s="499">
        <f>SUM(Príloha_2016!I599)</f>
        <v>764.5</v>
      </c>
      <c r="J228" s="150">
        <f>SUM(Príloha_2016!J599)</f>
        <v>784.1</v>
      </c>
      <c r="K228" s="150">
        <f>SUM(Príloha_2016!K599)</f>
        <v>853</v>
      </c>
      <c r="L228" s="150">
        <f>SUM(Príloha_2016!L599)</f>
        <v>889.1</v>
      </c>
    </row>
    <row r="229" spans="1:13" s="1" customFormat="1" ht="11.25" customHeight="1" x14ac:dyDescent="0.2">
      <c r="A229" s="8"/>
      <c r="B229" s="36"/>
      <c r="C229" s="36"/>
      <c r="D229" s="86" t="s">
        <v>280</v>
      </c>
      <c r="E229" s="150"/>
      <c r="F229" s="301">
        <f>SUM(Príloha_2016!F600)</f>
        <v>458.4</v>
      </c>
      <c r="G229" s="301">
        <f>SUM(Príloha_2016!G600)</f>
        <v>480.7</v>
      </c>
      <c r="H229" s="301">
        <f>SUM(Príloha_2016!H600)</f>
        <v>481.4</v>
      </c>
      <c r="I229" s="51">
        <f>SUM(Príloha_2016!I600)</f>
        <v>491.2</v>
      </c>
      <c r="J229" s="301">
        <f>SUM(Príloha_2016!J600)</f>
        <v>479.5</v>
      </c>
      <c r="K229" s="301">
        <f>SUM(Príloha_2016!K600)</f>
        <v>529.20000000000005</v>
      </c>
      <c r="L229" s="301">
        <f>SUM(Príloha_2016!L600)</f>
        <v>555.6</v>
      </c>
      <c r="M229" s="1" t="s">
        <v>984</v>
      </c>
    </row>
    <row r="230" spans="1:13" s="1" customFormat="1" ht="11.25" customHeight="1" x14ac:dyDescent="0.2">
      <c r="A230" s="8"/>
      <c r="B230" s="36"/>
      <c r="C230" s="36"/>
      <c r="D230" s="86" t="s">
        <v>279</v>
      </c>
      <c r="E230" s="150"/>
      <c r="F230" s="301">
        <f>SUM(Príloha_2016!F601)</f>
        <v>169.3</v>
      </c>
      <c r="G230" s="301">
        <f>SUM(Príloha_2016!G601)</f>
        <v>168</v>
      </c>
      <c r="H230" s="301">
        <f>SUM(Príloha_2016!H601)</f>
        <v>177.9</v>
      </c>
      <c r="I230" s="51">
        <f>SUM(Príloha_2016!I601)</f>
        <v>171.7</v>
      </c>
      <c r="J230" s="301">
        <f>SUM(Príloha_2016!J601)</f>
        <v>177.2</v>
      </c>
      <c r="K230" s="301">
        <f>SUM(Príloha_2016!K601)</f>
        <v>195.6</v>
      </c>
      <c r="L230" s="301">
        <f>SUM(Príloha_2016!L601)</f>
        <v>205.3</v>
      </c>
      <c r="M230" s="1" t="s">
        <v>984</v>
      </c>
    </row>
    <row r="231" spans="1:13" s="1" customFormat="1" ht="11.25" customHeight="1" x14ac:dyDescent="0.2">
      <c r="A231" s="8"/>
      <c r="B231" s="36"/>
      <c r="C231" s="36"/>
      <c r="D231" s="86" t="s">
        <v>162</v>
      </c>
      <c r="E231" s="150"/>
      <c r="F231" s="301">
        <f>SUM(Príloha_2016!F602)</f>
        <v>135.69999999999999</v>
      </c>
      <c r="G231" s="301">
        <f>SUM(Príloha_2016!G602)</f>
        <v>131</v>
      </c>
      <c r="H231" s="301">
        <f>SUM(Príloha_2016!H602)</f>
        <v>110</v>
      </c>
      <c r="I231" s="51">
        <f>SUM(Príloha_2016!I602)</f>
        <v>101.6</v>
      </c>
      <c r="J231" s="301">
        <f>SUM(Príloha_2016!J602)</f>
        <v>127.4</v>
      </c>
      <c r="K231" s="301">
        <f>SUM(Príloha_2016!K602)</f>
        <v>126.8</v>
      </c>
      <c r="L231" s="301">
        <f>SUM(Príloha_2016!L602)</f>
        <v>126.8</v>
      </c>
      <c r="M231" s="1" t="s">
        <v>984</v>
      </c>
    </row>
    <row r="232" spans="1:13" s="1" customFormat="1" ht="11.25" customHeight="1" x14ac:dyDescent="0.2">
      <c r="A232" s="8"/>
      <c r="B232" s="36"/>
      <c r="C232" s="36"/>
      <c r="D232" s="86" t="s">
        <v>883</v>
      </c>
      <c r="E232" s="150"/>
      <c r="F232" s="301">
        <f>SUM(Príloha_2016!F603)</f>
        <v>0</v>
      </c>
      <c r="G232" s="301">
        <f>SUM(Príloha_2016!G603)</f>
        <v>0</v>
      </c>
      <c r="H232" s="301">
        <f>SUM(Príloha_2016!H603)</f>
        <v>1</v>
      </c>
      <c r="I232" s="51">
        <f>SUM(Príloha_2016!I603)</f>
        <v>0</v>
      </c>
      <c r="J232" s="301">
        <f>SUM(Príloha_2016!J603)</f>
        <v>0</v>
      </c>
      <c r="K232" s="301">
        <f>SUM(Príloha_2016!K603)</f>
        <v>1.4</v>
      </c>
      <c r="L232" s="301">
        <f>SUM(Príloha_2016!L603)</f>
        <v>1.4</v>
      </c>
      <c r="M232" s="351"/>
    </row>
    <row r="233" spans="1:13" s="1" customFormat="1" ht="11.25" customHeight="1" x14ac:dyDescent="0.2">
      <c r="A233" s="8"/>
      <c r="B233" s="547" t="s">
        <v>884</v>
      </c>
      <c r="C233" s="548"/>
      <c r="D233" s="102" t="s">
        <v>885</v>
      </c>
      <c r="E233" s="150"/>
      <c r="F233" s="150">
        <f>SUM(Príloha_2016!F604)</f>
        <v>84.699999999999989</v>
      </c>
      <c r="G233" s="150">
        <f>SUM(Príloha_2016!G604)</f>
        <v>74.48</v>
      </c>
      <c r="H233" s="150">
        <f>SUM(Príloha_2016!H604)</f>
        <v>54</v>
      </c>
      <c r="I233" s="150">
        <f>SUM(Príloha_2016!I604)</f>
        <v>83.1</v>
      </c>
      <c r="J233" s="150">
        <f>SUM(Príloha_2016!J604)</f>
        <v>70.900000000000006</v>
      </c>
      <c r="K233" s="150">
        <f>SUM(Príloha_2016!K604)</f>
        <v>94.699999999999989</v>
      </c>
      <c r="L233" s="150">
        <f>SUM(Príloha_2016!L604)</f>
        <v>98.1</v>
      </c>
      <c r="M233" s="351"/>
    </row>
    <row r="234" spans="1:13" s="1" customFormat="1" ht="11.25" customHeight="1" x14ac:dyDescent="0.2">
      <c r="A234" s="8"/>
      <c r="B234" s="36"/>
      <c r="C234" s="36"/>
      <c r="D234" s="86" t="s">
        <v>886</v>
      </c>
      <c r="E234" s="150"/>
      <c r="F234" s="301">
        <f>SUM(Príloha_2016!F605)</f>
        <v>12.3</v>
      </c>
      <c r="G234" s="301">
        <f>SUM(Príloha_2016!G605)</f>
        <v>11.38</v>
      </c>
      <c r="H234" s="301">
        <f>SUM(Príloha_2016!H605)</f>
        <v>6.5</v>
      </c>
      <c r="I234" s="51">
        <f>SUM(Príloha_2016!I605)</f>
        <v>11</v>
      </c>
      <c r="J234" s="301">
        <f>SUM(Príloha_2016!J605)</f>
        <v>11.8</v>
      </c>
      <c r="K234" s="301">
        <f>SUM(Príloha_2016!K605)</f>
        <v>11</v>
      </c>
      <c r="L234" s="301">
        <f>SUM(Príloha_2016!L605)</f>
        <v>11</v>
      </c>
      <c r="M234" s="1" t="s">
        <v>984</v>
      </c>
    </row>
    <row r="235" spans="1:13" s="1" customFormat="1" ht="11.25" customHeight="1" x14ac:dyDescent="0.2">
      <c r="A235" s="8"/>
      <c r="B235" s="36"/>
      <c r="C235" s="36"/>
      <c r="D235" s="86" t="s">
        <v>917</v>
      </c>
      <c r="E235" s="150"/>
      <c r="F235" s="301">
        <f>SUM(Príloha_2016!F606)</f>
        <v>22</v>
      </c>
      <c r="G235" s="301">
        <f>SUM(Príloha_2016!G606)</f>
        <v>0</v>
      </c>
      <c r="H235" s="301">
        <f>SUM(Príloha_2016!H606)</f>
        <v>15.2</v>
      </c>
      <c r="I235" s="51">
        <f>SUM(Príloha_2016!I606)</f>
        <v>15.1</v>
      </c>
      <c r="J235" s="301">
        <f>SUM(Príloha_2016!J606)</f>
        <v>10.199999999999999</v>
      </c>
      <c r="K235" s="301">
        <f>SUM(Príloha_2016!K606)</f>
        <v>17.899999999999999</v>
      </c>
      <c r="L235" s="301">
        <f>SUM(Príloha_2016!L606)</f>
        <v>18.7</v>
      </c>
      <c r="M235" s="1" t="s">
        <v>984</v>
      </c>
    </row>
    <row r="236" spans="1:13" s="1" customFormat="1" ht="11.25" customHeight="1" x14ac:dyDescent="0.2">
      <c r="A236" s="8"/>
      <c r="B236" s="36"/>
      <c r="C236" s="36"/>
      <c r="D236" s="86" t="s">
        <v>887</v>
      </c>
      <c r="E236" s="150"/>
      <c r="F236" s="301">
        <f>SUM(Príloha_2016!F607)</f>
        <v>17.3</v>
      </c>
      <c r="G236" s="301">
        <f>SUM(Príloha_2016!G607)</f>
        <v>31.6</v>
      </c>
      <c r="H236" s="301">
        <f>SUM(Príloha_2016!H607)</f>
        <v>21.8</v>
      </c>
      <c r="I236" s="51">
        <f>SUM(Príloha_2016!I607)</f>
        <v>32.799999999999997</v>
      </c>
      <c r="J236" s="301">
        <f>SUM(Príloha_2016!J607)</f>
        <v>22.7</v>
      </c>
      <c r="K236" s="301">
        <f>SUM(Príloha_2016!K607)</f>
        <v>51.3</v>
      </c>
      <c r="L236" s="301">
        <f>SUM(Príloha_2016!L607)</f>
        <v>53.9</v>
      </c>
      <c r="M236" s="1" t="s">
        <v>984</v>
      </c>
    </row>
    <row r="237" spans="1:13" s="1" customFormat="1" ht="11.25" customHeight="1" x14ac:dyDescent="0.2">
      <c r="A237" s="8"/>
      <c r="B237" s="36"/>
      <c r="C237" s="36"/>
      <c r="D237" s="86" t="s">
        <v>888</v>
      </c>
      <c r="E237" s="150"/>
      <c r="F237" s="301">
        <f>SUM(Príloha_2016!F608)</f>
        <v>20.3</v>
      </c>
      <c r="G237" s="301">
        <f>SUM(Príloha_2016!G608)</f>
        <v>17.8</v>
      </c>
      <c r="H237" s="301">
        <f>SUM(Príloha_2016!H608)</f>
        <v>0</v>
      </c>
      <c r="I237" s="51">
        <f>SUM(Príloha_2016!I608)</f>
        <v>11.9</v>
      </c>
      <c r="J237" s="301">
        <f>SUM(Príloha_2016!J608)</f>
        <v>0</v>
      </c>
      <c r="K237" s="301">
        <f>SUM(Príloha_2016!K608)</f>
        <v>0</v>
      </c>
      <c r="L237" s="301">
        <f>SUM(Príloha_2016!L608)</f>
        <v>0</v>
      </c>
      <c r="M237" s="351"/>
    </row>
    <row r="238" spans="1:13" s="1" customFormat="1" ht="11.25" customHeight="1" x14ac:dyDescent="0.2">
      <c r="A238" s="8"/>
      <c r="B238" s="36"/>
      <c r="C238" s="36"/>
      <c r="D238" s="86" t="s">
        <v>76</v>
      </c>
      <c r="E238" s="150"/>
      <c r="F238" s="301">
        <f>SUM(Príloha_2016!F609)</f>
        <v>10</v>
      </c>
      <c r="G238" s="301">
        <f>SUM(Príloha_2016!G609)</f>
        <v>13.7</v>
      </c>
      <c r="H238" s="301">
        <f>SUM(Príloha_2016!H609)</f>
        <v>10.5</v>
      </c>
      <c r="I238" s="51">
        <f>SUM(Príloha_2016!I609)</f>
        <v>12.3</v>
      </c>
      <c r="J238" s="301">
        <f>SUM(Príloha_2016!J609)</f>
        <v>9</v>
      </c>
      <c r="K238" s="301">
        <f>SUM(Príloha_2016!K609)</f>
        <v>14.5</v>
      </c>
      <c r="L238" s="301">
        <f>SUM(Príloha_2016!L609)</f>
        <v>14.5</v>
      </c>
      <c r="M238" s="1" t="s">
        <v>984</v>
      </c>
    </row>
    <row r="239" spans="1:13" s="1" customFormat="1" ht="11.25" customHeight="1" x14ac:dyDescent="0.2">
      <c r="A239" s="8"/>
      <c r="B239" s="36"/>
      <c r="C239" s="36"/>
      <c r="D239" s="86" t="s">
        <v>889</v>
      </c>
      <c r="E239" s="150"/>
      <c r="F239" s="301">
        <f>SUM(Príloha_2016!F610)</f>
        <v>2.8</v>
      </c>
      <c r="G239" s="301">
        <f>SUM(Príloha_2016!G610)</f>
        <v>0</v>
      </c>
      <c r="H239" s="301">
        <f>SUM(Príloha_2016!H610)</f>
        <v>0</v>
      </c>
      <c r="I239" s="51">
        <f>SUM(Príloha_2016!I610)</f>
        <v>0</v>
      </c>
      <c r="J239" s="301">
        <f>SUM(Príloha_2016!J610)</f>
        <v>0</v>
      </c>
      <c r="K239" s="301">
        <f>SUM(Príloha_2016!K610)</f>
        <v>0</v>
      </c>
      <c r="L239" s="301">
        <f>SUM(Príloha_2016!L625)</f>
        <v>0</v>
      </c>
      <c r="M239" s="351"/>
    </row>
    <row r="240" spans="1:13" s="1" customFormat="1" ht="11.25" customHeight="1" x14ac:dyDescent="0.2">
      <c r="A240" s="8"/>
      <c r="B240" s="36"/>
      <c r="C240" s="36"/>
      <c r="D240" s="86" t="s">
        <v>890</v>
      </c>
      <c r="E240" s="150"/>
      <c r="F240" s="301">
        <f>SUM(Príloha_2016!F611)</f>
        <v>0</v>
      </c>
      <c r="G240" s="301">
        <f>SUM(Príloha_2016!G611)</f>
        <v>0</v>
      </c>
      <c r="H240" s="301">
        <f>SUM(Príloha_2016!H611)</f>
        <v>0</v>
      </c>
      <c r="I240" s="51">
        <f>SUM(Príloha_2016!I611)</f>
        <v>0</v>
      </c>
      <c r="J240" s="301">
        <f>SUM(Príloha_2016!J611)</f>
        <v>6.1</v>
      </c>
      <c r="K240" s="301">
        <f>SUM(Príloha_2016!K611)</f>
        <v>0</v>
      </c>
      <c r="L240" s="301">
        <f>SUM(Príloha_2016!L611)</f>
        <v>0</v>
      </c>
      <c r="M240" s="1" t="s">
        <v>984</v>
      </c>
    </row>
    <row r="241" spans="1:13" s="1" customFormat="1" ht="11.25" customHeight="1" x14ac:dyDescent="0.2">
      <c r="A241" s="8"/>
      <c r="B241" s="36"/>
      <c r="C241" s="36"/>
      <c r="D241" s="86" t="s">
        <v>891</v>
      </c>
      <c r="E241" s="150"/>
      <c r="F241" s="301">
        <f>SUM(Príloha_2016!F612)</f>
        <v>0</v>
      </c>
      <c r="G241" s="301">
        <f>SUM(Príloha_2016!G612)</f>
        <v>0</v>
      </c>
      <c r="H241" s="301">
        <f>SUM(Príloha_2016!H612)</f>
        <v>0</v>
      </c>
      <c r="I241" s="51">
        <f>SUM(Príloha_2016!I612)</f>
        <v>0</v>
      </c>
      <c r="J241" s="301">
        <f>SUM(Príloha_2016!J612)</f>
        <v>9</v>
      </c>
      <c r="K241" s="301">
        <f>SUM(Príloha_2016!K612)</f>
        <v>0</v>
      </c>
      <c r="L241" s="301">
        <f>SUM(Príloha_2016!L612)</f>
        <v>0</v>
      </c>
      <c r="M241" s="1" t="s">
        <v>984</v>
      </c>
    </row>
    <row r="242" spans="1:13" s="1" customFormat="1" ht="11.25" customHeight="1" x14ac:dyDescent="0.2">
      <c r="A242" s="8"/>
      <c r="B242" s="36"/>
      <c r="C242" s="36"/>
      <c r="D242" s="545" t="s">
        <v>987</v>
      </c>
      <c r="E242" s="408"/>
      <c r="F242" s="546">
        <f>SUM(Príloha_2016!F613)</f>
        <v>0</v>
      </c>
      <c r="G242" s="546">
        <f>SUM(Príloha_2016!G613)</f>
        <v>0</v>
      </c>
      <c r="H242" s="546">
        <f>SUM(Príloha_2016!H613)</f>
        <v>0</v>
      </c>
      <c r="I242" s="546">
        <f>SUM(Príloha_2016!I613)</f>
        <v>0</v>
      </c>
      <c r="J242" s="546">
        <f>SUM(Príloha_2016!J613)</f>
        <v>2.1</v>
      </c>
      <c r="K242" s="546">
        <f>SUM(Príloha_2016!K613)</f>
        <v>0</v>
      </c>
      <c r="L242" s="546">
        <f>SUM(Príloha_2016!L613)</f>
        <v>0</v>
      </c>
      <c r="M242" s="1" t="s">
        <v>984</v>
      </c>
    </row>
    <row r="243" spans="1:13" s="1" customFormat="1" ht="11.25" customHeight="1" x14ac:dyDescent="0.2">
      <c r="A243" s="8"/>
      <c r="B243" s="549" t="s">
        <v>880</v>
      </c>
      <c r="C243" s="550"/>
      <c r="D243" s="407" t="s">
        <v>892</v>
      </c>
      <c r="E243" s="408"/>
      <c r="F243" s="408">
        <f>SUM(F244:F247)</f>
        <v>648.9</v>
      </c>
      <c r="G243" s="408">
        <f t="shared" ref="G243:L243" si="5">SUM(G244:G247)</f>
        <v>657.9</v>
      </c>
      <c r="H243" s="408">
        <f t="shared" si="5"/>
        <v>675</v>
      </c>
      <c r="I243" s="501">
        <f t="shared" si="5"/>
        <v>665.3</v>
      </c>
      <c r="J243" s="408">
        <f t="shared" si="5"/>
        <v>673.69999999999993</v>
      </c>
      <c r="K243" s="408">
        <f t="shared" si="5"/>
        <v>784.2</v>
      </c>
      <c r="L243" s="408">
        <f t="shared" si="5"/>
        <v>800</v>
      </c>
      <c r="M243" s="351"/>
    </row>
    <row r="244" spans="1:13" s="1" customFormat="1" ht="11.25" customHeight="1" x14ac:dyDescent="0.2">
      <c r="A244" s="8"/>
      <c r="B244" s="406"/>
      <c r="C244" s="406"/>
      <c r="D244" s="86" t="s">
        <v>280</v>
      </c>
      <c r="E244" s="150"/>
      <c r="F244" s="301">
        <f>SUM(Príloha_2016!F615)</f>
        <v>397.8</v>
      </c>
      <c r="G244" s="301">
        <f>SUM(Príloha_2016!G615)</f>
        <v>405</v>
      </c>
      <c r="H244" s="301">
        <f>SUM(Príloha_2016!H615)</f>
        <v>419</v>
      </c>
      <c r="I244" s="51">
        <f>SUM(Príloha_2016!I615)</f>
        <v>427.9</v>
      </c>
      <c r="J244" s="301">
        <f>SUM(Príloha_2016!J615)</f>
        <v>420.1</v>
      </c>
      <c r="K244" s="301">
        <f>SUM(Príloha_2016!K615)</f>
        <v>490</v>
      </c>
      <c r="L244" s="301">
        <f>SUM(Príloha_2016!L615)</f>
        <v>500</v>
      </c>
      <c r="M244" s="1" t="s">
        <v>984</v>
      </c>
    </row>
    <row r="245" spans="1:13" s="1" customFormat="1" ht="11.25" customHeight="1" x14ac:dyDescent="0.2">
      <c r="A245" s="8"/>
      <c r="B245" s="406"/>
      <c r="C245" s="406"/>
      <c r="D245" s="86" t="s">
        <v>279</v>
      </c>
      <c r="E245" s="150"/>
      <c r="F245" s="301">
        <f>SUM(Príloha_2016!F616)</f>
        <v>147</v>
      </c>
      <c r="G245" s="301">
        <f>SUM(Príloha_2016!G616)</f>
        <v>141.5</v>
      </c>
      <c r="H245" s="301">
        <f>SUM(Príloha_2016!H616)</f>
        <v>154.80000000000001</v>
      </c>
      <c r="I245" s="51">
        <f>SUM(Príloha_2016!I616)</f>
        <v>149.5</v>
      </c>
      <c r="J245" s="301">
        <f>SUM(Príloha_2016!J616)</f>
        <v>155.19999999999999</v>
      </c>
      <c r="K245" s="301">
        <f>SUM(Príloha_2016!K616)</f>
        <v>176.2</v>
      </c>
      <c r="L245" s="301">
        <f>SUM(Príloha_2016!L616)</f>
        <v>180</v>
      </c>
      <c r="M245" s="1" t="s">
        <v>984</v>
      </c>
    </row>
    <row r="246" spans="1:13" s="1" customFormat="1" ht="11.25" customHeight="1" x14ac:dyDescent="0.2">
      <c r="A246" s="8"/>
      <c r="B246" s="406"/>
      <c r="C246" s="406"/>
      <c r="D246" s="86" t="s">
        <v>162</v>
      </c>
      <c r="E246" s="150"/>
      <c r="F246" s="301">
        <f>SUM(Príloha_2016!F617)</f>
        <v>104.1</v>
      </c>
      <c r="G246" s="301">
        <f>SUM(Príloha_2016!G617)</f>
        <v>111.4</v>
      </c>
      <c r="H246" s="301">
        <f>SUM(Príloha_2016!H617)</f>
        <v>101.2</v>
      </c>
      <c r="I246" s="51">
        <f>SUM(Príloha_2016!I617)</f>
        <v>87.9</v>
      </c>
      <c r="J246" s="301">
        <f>SUM(Príloha_2016!J617)</f>
        <v>98.4</v>
      </c>
      <c r="K246" s="301">
        <f>SUM(Príloha_2016!K617)</f>
        <v>118</v>
      </c>
      <c r="L246" s="301">
        <f>SUM(Príloha_2016!L617)</f>
        <v>120</v>
      </c>
      <c r="M246" s="1" t="s">
        <v>984</v>
      </c>
    </row>
    <row r="247" spans="1:13" s="1" customFormat="1" ht="11.25" customHeight="1" x14ac:dyDescent="0.2">
      <c r="A247" s="8"/>
      <c r="B247" s="406"/>
      <c r="C247" s="406"/>
      <c r="D247" s="86" t="s">
        <v>883</v>
      </c>
      <c r="E247" s="150"/>
      <c r="F247" s="301">
        <f>SUM(Príloha_2016!F618)</f>
        <v>0</v>
      </c>
      <c r="G247" s="301">
        <f>SUM(Príloha_2016!G618)</f>
        <v>0</v>
      </c>
      <c r="H247" s="301">
        <f>SUM(Príloha_2016!H618)</f>
        <v>0</v>
      </c>
      <c r="I247" s="51">
        <f>SUM(Príloha_2016!I618)</f>
        <v>0</v>
      </c>
      <c r="J247" s="301">
        <f>SUM(Príloha_2016!J618)</f>
        <v>0</v>
      </c>
      <c r="K247" s="301">
        <f>SUM(Príloha_2016!K618)</f>
        <v>0</v>
      </c>
      <c r="L247" s="301">
        <f>SUM(Príloha_2016!L618)</f>
        <v>0</v>
      </c>
      <c r="M247" s="351"/>
    </row>
    <row r="248" spans="1:13" s="1" customFormat="1" ht="11.25" customHeight="1" x14ac:dyDescent="0.2">
      <c r="A248" s="8"/>
      <c r="B248" s="547" t="s">
        <v>884</v>
      </c>
      <c r="C248" s="548"/>
      <c r="D248" s="102" t="s">
        <v>892</v>
      </c>
      <c r="E248" s="150"/>
      <c r="F248" s="150">
        <f>SUM(F249:F255)</f>
        <v>37.6</v>
      </c>
      <c r="G248" s="150">
        <f t="shared" ref="G248:H248" si="6">SUM(G249:G255)</f>
        <v>50.8</v>
      </c>
      <c r="H248" s="150">
        <f t="shared" si="6"/>
        <v>31.9</v>
      </c>
      <c r="I248" s="150">
        <f>SUM(Príloha_2016!I619)</f>
        <v>86.3</v>
      </c>
      <c r="J248" s="150">
        <f>SUM(Príloha_2016!J619)</f>
        <v>36.799999999999997</v>
      </c>
      <c r="K248" s="150">
        <f>SUM(Príloha_2016!K619)</f>
        <v>33.1</v>
      </c>
      <c r="L248" s="150">
        <f>SUM(Príloha_2016!L619)</f>
        <v>33.1</v>
      </c>
      <c r="M248" s="351"/>
    </row>
    <row r="249" spans="1:13" s="1" customFormat="1" ht="11.25" customHeight="1" x14ac:dyDescent="0.2">
      <c r="A249" s="8"/>
      <c r="B249" s="406"/>
      <c r="C249" s="406"/>
      <c r="D249" s="86" t="s">
        <v>886</v>
      </c>
      <c r="E249" s="150"/>
      <c r="F249" s="301">
        <f>SUM(Príloha_2016!F620)</f>
        <v>10.4</v>
      </c>
      <c r="G249" s="301">
        <f>SUM(Príloha_2016!G620)</f>
        <v>10.199999999999999</v>
      </c>
      <c r="H249" s="301">
        <f>SUM(Príloha_2016!H620)</f>
        <v>10</v>
      </c>
      <c r="I249" s="51">
        <f>SUM(Príloha_2016!I620)</f>
        <v>10</v>
      </c>
      <c r="J249" s="301">
        <f>SUM(Príloha_2016!J620)</f>
        <v>10.3</v>
      </c>
      <c r="K249" s="301">
        <f>SUM(Príloha_2016!K620)</f>
        <v>12</v>
      </c>
      <c r="L249" s="301">
        <f>SUM(Príloha_2016!L620)</f>
        <v>12</v>
      </c>
      <c r="M249" s="1" t="s">
        <v>984</v>
      </c>
    </row>
    <row r="250" spans="1:13" s="1" customFormat="1" ht="11.25" customHeight="1" x14ac:dyDescent="0.2">
      <c r="A250" s="8"/>
      <c r="B250" s="406"/>
      <c r="C250" s="406"/>
      <c r="D250" s="86" t="s">
        <v>917</v>
      </c>
      <c r="E250" s="150"/>
      <c r="F250" s="301">
        <f>SUM(Príloha_2016!F621)</f>
        <v>17.600000000000001</v>
      </c>
      <c r="G250" s="301">
        <f>SUM(Príloha_2016!G621)</f>
        <v>16.5</v>
      </c>
      <c r="H250" s="301">
        <f>SUM(Príloha_2016!H621)</f>
        <v>17.399999999999999</v>
      </c>
      <c r="I250" s="51">
        <f>SUM(Príloha_2016!I621)</f>
        <v>10.5</v>
      </c>
      <c r="J250" s="301">
        <f>SUM(Príloha_2016!J621)</f>
        <v>9.6</v>
      </c>
      <c r="K250" s="301">
        <f>SUM(Príloha_2016!K621)</f>
        <v>18</v>
      </c>
      <c r="L250" s="301">
        <f>SUM(Príloha_2016!L621)</f>
        <v>18</v>
      </c>
      <c r="M250" s="1" t="s">
        <v>984</v>
      </c>
    </row>
    <row r="251" spans="1:13" s="1" customFormat="1" ht="11.25" customHeight="1" x14ac:dyDescent="0.2">
      <c r="A251" s="8"/>
      <c r="B251" s="406"/>
      <c r="C251" s="406"/>
      <c r="D251" s="86" t="s">
        <v>887</v>
      </c>
      <c r="E251" s="150"/>
      <c r="F251" s="301">
        <f>SUM(Príloha_2016!F622)</f>
        <v>0</v>
      </c>
      <c r="G251" s="301">
        <f>SUM(Príloha_2016!G622)</f>
        <v>16.399999999999999</v>
      </c>
      <c r="H251" s="301">
        <f>SUM(Príloha_2016!H622)</f>
        <v>0</v>
      </c>
      <c r="I251" s="51">
        <f>SUM(Príloha_2016!I622)</f>
        <v>5.8</v>
      </c>
      <c r="J251" s="301">
        <f>SUM(Príloha_2016!J622)</f>
        <v>0</v>
      </c>
      <c r="K251" s="301">
        <f>SUM(Príloha_2016!K622)</f>
        <v>0</v>
      </c>
      <c r="L251" s="301">
        <f>SUM(Príloha_2016!L622)</f>
        <v>0</v>
      </c>
      <c r="M251" s="351"/>
    </row>
    <row r="252" spans="1:13" s="1" customFormat="1" ht="11.25" customHeight="1" x14ac:dyDescent="0.2">
      <c r="A252" s="8"/>
      <c r="B252" s="406"/>
      <c r="C252" s="406"/>
      <c r="D252" s="86" t="s">
        <v>76</v>
      </c>
      <c r="E252" s="150"/>
      <c r="F252" s="301">
        <f>SUM(Príloha_2016!F624)</f>
        <v>4.5</v>
      </c>
      <c r="G252" s="301">
        <f>SUM(Príloha_2016!G624)</f>
        <v>4.5999999999999996</v>
      </c>
      <c r="H252" s="301">
        <f>SUM(Príloha_2016!H624)</f>
        <v>4.5</v>
      </c>
      <c r="I252" s="51">
        <f>SUM(Príloha_2016!I624)</f>
        <v>4.7</v>
      </c>
      <c r="J252" s="301">
        <f>SUM(Príloha_2016!J624)</f>
        <v>3.4</v>
      </c>
      <c r="K252" s="301">
        <f>SUM(Príloha_2016!K624)</f>
        <v>3.1</v>
      </c>
      <c r="L252" s="301">
        <f>SUM(Príloha_2016!L624)</f>
        <v>3.1</v>
      </c>
      <c r="M252" s="1" t="s">
        <v>984</v>
      </c>
    </row>
    <row r="253" spans="1:13" s="1" customFormat="1" ht="11.25" customHeight="1" x14ac:dyDescent="0.2">
      <c r="A253" s="8"/>
      <c r="B253" s="406"/>
      <c r="C253" s="406"/>
      <c r="D253" s="86" t="s">
        <v>889</v>
      </c>
      <c r="E253" s="150"/>
      <c r="F253" s="301">
        <f>SUM(Príloha_2016!F625)</f>
        <v>5.0999999999999996</v>
      </c>
      <c r="G253" s="301">
        <f>SUM(Príloha_2016!G625)</f>
        <v>3.1</v>
      </c>
      <c r="H253" s="301">
        <f>SUM(Príloha_2016!H625)</f>
        <v>0</v>
      </c>
      <c r="I253" s="51">
        <f>SUM(Príloha_2016!I625)</f>
        <v>0</v>
      </c>
      <c r="J253" s="301">
        <f>SUM(Príloha_2016!J625)</f>
        <v>0</v>
      </c>
      <c r="K253" s="301">
        <f>SUM(Príloha_2016!K625)</f>
        <v>0</v>
      </c>
      <c r="L253" s="301">
        <f>SUM(Príloha_2016!L625)</f>
        <v>0</v>
      </c>
      <c r="M253" s="351"/>
    </row>
    <row r="254" spans="1:13" s="1" customFormat="1" ht="11.25" customHeight="1" x14ac:dyDescent="0.2">
      <c r="A254" s="8"/>
      <c r="B254" s="406"/>
      <c r="C254" s="406"/>
      <c r="D254" s="86" t="s">
        <v>890</v>
      </c>
      <c r="E254" s="150"/>
      <c r="F254" s="301">
        <f>SUM(Príloha_2016!F626)</f>
        <v>0</v>
      </c>
      <c r="G254" s="301">
        <f>SUM(Príloha_2016!G626)</f>
        <v>0</v>
      </c>
      <c r="H254" s="301">
        <f>SUM(Príloha_2016!H626)</f>
        <v>0</v>
      </c>
      <c r="I254" s="51">
        <f>SUM(Príloha_2016!I626)</f>
        <v>0</v>
      </c>
      <c r="J254" s="301">
        <f>SUM(Príloha_2016!J626)</f>
        <v>4.7</v>
      </c>
      <c r="K254" s="301">
        <f>SUM(Príloha_2016!K626)</f>
        <v>0</v>
      </c>
      <c r="L254" s="301">
        <f>SUM(Príloha_2016!L626)</f>
        <v>0</v>
      </c>
      <c r="M254" s="1" t="s">
        <v>984</v>
      </c>
    </row>
    <row r="255" spans="1:13" s="1" customFormat="1" ht="11.25" customHeight="1" x14ac:dyDescent="0.2">
      <c r="A255" s="8"/>
      <c r="B255" s="406"/>
      <c r="C255" s="406"/>
      <c r="D255" s="86" t="s">
        <v>891</v>
      </c>
      <c r="E255" s="150"/>
      <c r="F255" s="301">
        <f>SUM(Príloha_2016!F627)</f>
        <v>0</v>
      </c>
      <c r="G255" s="301">
        <f>SUM(Príloha_2016!G627)</f>
        <v>0</v>
      </c>
      <c r="H255" s="301">
        <f>SUM(Príloha_2016!H627)</f>
        <v>0</v>
      </c>
      <c r="I255" s="51">
        <f>SUM(Príloha_2016!I627)</f>
        <v>0</v>
      </c>
      <c r="J255" s="301">
        <f>SUM(Príloha_2016!J627)</f>
        <v>7.2</v>
      </c>
      <c r="K255" s="301">
        <f>SUM(Príloha_2016!K627)</f>
        <v>0</v>
      </c>
      <c r="L255" s="301">
        <f>SUM(Príloha_2016!L627)</f>
        <v>0</v>
      </c>
      <c r="M255" s="1" t="s">
        <v>984</v>
      </c>
    </row>
    <row r="256" spans="1:13" s="1" customFormat="1" ht="11.25" customHeight="1" x14ac:dyDescent="0.2">
      <c r="A256" s="8"/>
      <c r="B256" s="532"/>
      <c r="C256" s="532"/>
      <c r="D256" s="545" t="s">
        <v>987</v>
      </c>
      <c r="E256" s="150"/>
      <c r="F256" s="301">
        <f>SUM(Príloha_2016!F628)</f>
        <v>0</v>
      </c>
      <c r="G256" s="301">
        <f>SUM(Príloha_2016!G628)</f>
        <v>0</v>
      </c>
      <c r="H256" s="301">
        <f>SUM(Príloha_2016!H628)</f>
        <v>0</v>
      </c>
      <c r="I256" s="301">
        <f>SUM(Príloha_2016!I628)</f>
        <v>0</v>
      </c>
      <c r="J256" s="301">
        <f>SUM(Príloha_2016!J628)</f>
        <v>1.6</v>
      </c>
      <c r="K256" s="301">
        <f>SUM(Príloha_2016!K628)</f>
        <v>0</v>
      </c>
      <c r="L256" s="301">
        <f>SUM(Príloha_2016!L628)</f>
        <v>0</v>
      </c>
      <c r="M256" s="1" t="s">
        <v>984</v>
      </c>
    </row>
    <row r="257" spans="1:13" s="1" customFormat="1" ht="11.25" customHeight="1" x14ac:dyDescent="0.2">
      <c r="A257" s="8"/>
      <c r="B257" s="409"/>
      <c r="C257" s="409"/>
      <c r="D257" s="410" t="s">
        <v>893</v>
      </c>
      <c r="E257" s="411"/>
      <c r="F257" s="411">
        <f>SUM(F258+F263)</f>
        <v>86.5</v>
      </c>
      <c r="G257" s="411">
        <f t="shared" ref="G257:L257" si="7">SUM(G258+G263)</f>
        <v>107.1</v>
      </c>
      <c r="H257" s="411">
        <f t="shared" si="7"/>
        <v>118.7</v>
      </c>
      <c r="I257" s="502">
        <f t="shared" si="7"/>
        <v>113.69999999999999</v>
      </c>
      <c r="J257" s="411">
        <f t="shared" si="7"/>
        <v>124</v>
      </c>
      <c r="K257" s="411">
        <f t="shared" si="7"/>
        <v>128.89999999999998</v>
      </c>
      <c r="L257" s="411">
        <f t="shared" si="7"/>
        <v>134.70000000000002</v>
      </c>
      <c r="M257" s="351"/>
    </row>
    <row r="258" spans="1:13" s="1" customFormat="1" ht="11.25" customHeight="1" x14ac:dyDescent="0.2">
      <c r="A258" s="8"/>
      <c r="B258" s="406"/>
      <c r="C258" s="406"/>
      <c r="D258" s="102" t="s">
        <v>847</v>
      </c>
      <c r="E258" s="150"/>
      <c r="F258" s="150">
        <f>SUM(F259:F262)</f>
        <v>86.5</v>
      </c>
      <c r="G258" s="150">
        <f t="shared" ref="G258:L258" si="8">SUM(G259:G262)</f>
        <v>107.1</v>
      </c>
      <c r="H258" s="150">
        <f t="shared" si="8"/>
        <v>118.7</v>
      </c>
      <c r="I258" s="499">
        <f t="shared" si="8"/>
        <v>113.69999999999999</v>
      </c>
      <c r="J258" s="150">
        <f t="shared" si="8"/>
        <v>72</v>
      </c>
      <c r="K258" s="150">
        <f t="shared" si="8"/>
        <v>75.199999999999989</v>
      </c>
      <c r="L258" s="150">
        <f t="shared" si="8"/>
        <v>78.500000000000014</v>
      </c>
      <c r="M258" s="351"/>
    </row>
    <row r="259" spans="1:13" s="1" customFormat="1" ht="11.25" customHeight="1" x14ac:dyDescent="0.2">
      <c r="A259" s="8"/>
      <c r="B259" s="406"/>
      <c r="C259" s="406"/>
      <c r="D259" s="86" t="s">
        <v>280</v>
      </c>
      <c r="E259" s="150"/>
      <c r="F259" s="301">
        <f>SUM(Príloha_2016!F631)</f>
        <v>62.5</v>
      </c>
      <c r="G259" s="301">
        <f>SUM(Príloha_2016!G631)</f>
        <v>66.099999999999994</v>
      </c>
      <c r="H259" s="301">
        <f>SUM(Príloha_2016!H631)</f>
        <v>78.2</v>
      </c>
      <c r="I259" s="51">
        <f>SUM(Príloha_2016!I631)</f>
        <v>74.599999999999994</v>
      </c>
      <c r="J259" s="301">
        <f>SUM(Príloha_2016!J631)</f>
        <v>46</v>
      </c>
      <c r="K259" s="301">
        <f>SUM(Príloha_2016!K631)</f>
        <v>48.3</v>
      </c>
      <c r="L259" s="301">
        <f>SUM(Príloha_2016!L631)</f>
        <v>50.7</v>
      </c>
      <c r="M259" s="351"/>
    </row>
    <row r="260" spans="1:13" s="1" customFormat="1" ht="11.25" customHeight="1" x14ac:dyDescent="0.2">
      <c r="A260" s="8"/>
      <c r="B260" s="406"/>
      <c r="C260" s="406"/>
      <c r="D260" s="86" t="s">
        <v>279</v>
      </c>
      <c r="E260" s="150"/>
      <c r="F260" s="301">
        <f>SUM(Príloha_2016!F632)</f>
        <v>23.2</v>
      </c>
      <c r="G260" s="301">
        <f>SUM(Príloha_2016!G632)</f>
        <v>29.3</v>
      </c>
      <c r="H260" s="301">
        <f>SUM(Príloha_2016!H632)</f>
        <v>28.8</v>
      </c>
      <c r="I260" s="51">
        <f>SUM(Príloha_2016!I632)</f>
        <v>27.5</v>
      </c>
      <c r="J260" s="301">
        <f>SUM(Príloha_2016!J632)</f>
        <v>17</v>
      </c>
      <c r="K260" s="301">
        <f>SUM(Príloha_2016!K632)</f>
        <v>17.899999999999999</v>
      </c>
      <c r="L260" s="301">
        <f>SUM(Príloha_2016!L632)</f>
        <v>18.7</v>
      </c>
      <c r="M260" s="351"/>
    </row>
    <row r="261" spans="1:13" s="1" customFormat="1" ht="11.25" customHeight="1" x14ac:dyDescent="0.2">
      <c r="A261" s="8"/>
      <c r="B261" s="406"/>
      <c r="C261" s="406"/>
      <c r="D261" s="86" t="s">
        <v>162</v>
      </c>
      <c r="E261" s="150"/>
      <c r="F261" s="301">
        <f>SUM(Príloha_2016!F633)</f>
        <v>0.8</v>
      </c>
      <c r="G261" s="301">
        <f>SUM(Príloha_2016!G633)</f>
        <v>11.7</v>
      </c>
      <c r="H261" s="301">
        <f>SUM(Príloha_2016!H633)</f>
        <v>11.3</v>
      </c>
      <c r="I261" s="51">
        <f>SUM(Príloha_2016!I633)</f>
        <v>11.6</v>
      </c>
      <c r="J261" s="301">
        <f>SUM(Príloha_2016!J633)</f>
        <v>8.6</v>
      </c>
      <c r="K261" s="301">
        <f>SUM(Príloha_2016!K633)</f>
        <v>8.6</v>
      </c>
      <c r="L261" s="301">
        <f>SUM(Príloha_2016!L633)</f>
        <v>8.6999999999999993</v>
      </c>
      <c r="M261" s="351"/>
    </row>
    <row r="262" spans="1:13" s="1" customFormat="1" ht="11.25" customHeight="1" x14ac:dyDescent="0.2">
      <c r="A262" s="8"/>
      <c r="B262" s="406"/>
      <c r="C262" s="406"/>
      <c r="D262" s="86" t="s">
        <v>883</v>
      </c>
      <c r="E262" s="150"/>
      <c r="F262" s="301">
        <f>SUM(Príloha_2016!F634)</f>
        <v>0</v>
      </c>
      <c r="G262" s="301">
        <f>SUM(Príloha_2016!G634)</f>
        <v>0</v>
      </c>
      <c r="H262" s="301">
        <f>SUM(Príloha_2016!H634)</f>
        <v>0.4</v>
      </c>
      <c r="I262" s="51">
        <f>SUM(Príloha_2016!I634)</f>
        <v>0</v>
      </c>
      <c r="J262" s="301">
        <f>SUM(Príloha_2016!J634)</f>
        <v>0.4</v>
      </c>
      <c r="K262" s="301">
        <f>SUM(Príloha_2016!K634)</f>
        <v>0.4</v>
      </c>
      <c r="L262" s="301">
        <f>SUM(Príloha_2016!L634)</f>
        <v>0.4</v>
      </c>
      <c r="M262" s="1" t="s">
        <v>984</v>
      </c>
    </row>
    <row r="263" spans="1:13" s="1" customFormat="1" ht="11.25" customHeight="1" x14ac:dyDescent="0.2">
      <c r="A263" s="8"/>
      <c r="B263" s="406"/>
      <c r="C263" s="406"/>
      <c r="D263" s="102" t="s">
        <v>848</v>
      </c>
      <c r="E263" s="150"/>
      <c r="F263" s="150">
        <f>SUM(F264:F267)</f>
        <v>0</v>
      </c>
      <c r="G263" s="150">
        <f t="shared" ref="G263:L263" si="9">SUM(G264:G267)</f>
        <v>0</v>
      </c>
      <c r="H263" s="150">
        <f t="shared" si="9"/>
        <v>0</v>
      </c>
      <c r="I263" s="499">
        <f t="shared" si="9"/>
        <v>0</v>
      </c>
      <c r="J263" s="150">
        <f t="shared" si="9"/>
        <v>52</v>
      </c>
      <c r="K263" s="150">
        <f t="shared" si="9"/>
        <v>53.7</v>
      </c>
      <c r="L263" s="150">
        <f t="shared" si="9"/>
        <v>56.2</v>
      </c>
      <c r="M263" s="351"/>
    </row>
    <row r="264" spans="1:13" s="1" customFormat="1" ht="11.25" customHeight="1" x14ac:dyDescent="0.2">
      <c r="A264" s="8"/>
      <c r="B264" s="406"/>
      <c r="C264" s="406"/>
      <c r="D264" s="86" t="s">
        <v>280</v>
      </c>
      <c r="E264" s="150"/>
      <c r="F264" s="301">
        <f>SUM(Príloha_2016!F636)</f>
        <v>0</v>
      </c>
      <c r="G264" s="301">
        <f>SUM(Príloha_2016!G636)</f>
        <v>0</v>
      </c>
      <c r="H264" s="301">
        <f>SUM(Príloha_2016!H636)</f>
        <v>0</v>
      </c>
      <c r="I264" s="51">
        <f>SUM(Príloha_2016!I636)</f>
        <v>0</v>
      </c>
      <c r="J264" s="301">
        <f>SUM(Príloha_2016!J636)</f>
        <v>36.200000000000003</v>
      </c>
      <c r="K264" s="301">
        <f>SUM(Príloha_2016!K636)</f>
        <v>37.5</v>
      </c>
      <c r="L264" s="301">
        <f>SUM(Príloha_2016!L636)</f>
        <v>39.5</v>
      </c>
      <c r="M264" s="351"/>
    </row>
    <row r="265" spans="1:13" s="1" customFormat="1" ht="11.25" customHeight="1" x14ac:dyDescent="0.2">
      <c r="A265" s="8"/>
      <c r="B265" s="406"/>
      <c r="C265" s="406"/>
      <c r="D265" s="86" t="s">
        <v>279</v>
      </c>
      <c r="E265" s="150"/>
      <c r="F265" s="301">
        <f>SUM(Príloha_2016!F637)</f>
        <v>0</v>
      </c>
      <c r="G265" s="301">
        <f>SUM(Príloha_2016!G637)</f>
        <v>0</v>
      </c>
      <c r="H265" s="301">
        <f>SUM(Príloha_2016!H637)</f>
        <v>0</v>
      </c>
      <c r="I265" s="51">
        <f>SUM(Príloha_2016!I637)</f>
        <v>0</v>
      </c>
      <c r="J265" s="301">
        <f>SUM(Príloha_2016!J637)</f>
        <v>13.3</v>
      </c>
      <c r="K265" s="301">
        <f>SUM(Príloha_2016!K637)</f>
        <v>13.5</v>
      </c>
      <c r="L265" s="301">
        <f>SUM(Príloha_2016!L637)</f>
        <v>14</v>
      </c>
      <c r="M265" s="351"/>
    </row>
    <row r="266" spans="1:13" s="1" customFormat="1" ht="11.25" customHeight="1" x14ac:dyDescent="0.2">
      <c r="A266" s="8"/>
      <c r="B266" s="406"/>
      <c r="C266" s="406"/>
      <c r="D266" s="86" t="s">
        <v>162</v>
      </c>
      <c r="E266" s="150"/>
      <c r="F266" s="301">
        <f>SUM(Príloha_2016!F638)</f>
        <v>0</v>
      </c>
      <c r="G266" s="301">
        <f>SUM(Príloha_2016!G638)</f>
        <v>0</v>
      </c>
      <c r="H266" s="301">
        <f>SUM(Príloha_2016!H638)</f>
        <v>0</v>
      </c>
      <c r="I266" s="51">
        <f>SUM(Príloha_2016!I638)</f>
        <v>0</v>
      </c>
      <c r="J266" s="301">
        <f>SUM(Príloha_2016!J638)</f>
        <v>2.5</v>
      </c>
      <c r="K266" s="301">
        <f>SUM(Príloha_2016!K638)</f>
        <v>2.7</v>
      </c>
      <c r="L266" s="301">
        <f>SUM(Príloha_2016!L638)</f>
        <v>2.7</v>
      </c>
      <c r="M266" s="351"/>
    </row>
    <row r="267" spans="1:13" s="1" customFormat="1" ht="11.25" customHeight="1" x14ac:dyDescent="0.2">
      <c r="A267" s="8"/>
      <c r="B267" s="406"/>
      <c r="C267" s="406"/>
      <c r="D267" s="86" t="s">
        <v>883</v>
      </c>
      <c r="E267" s="150"/>
      <c r="F267" s="301">
        <f>SUM(Príloha_2016!F639)</f>
        <v>0</v>
      </c>
      <c r="G267" s="301">
        <f>SUM(Príloha_2016!G639)</f>
        <v>0</v>
      </c>
      <c r="H267" s="301">
        <f>SUM(Príloha_2016!H639)</f>
        <v>0</v>
      </c>
      <c r="I267" s="51">
        <f>SUM(Príloha_2016!I639)</f>
        <v>0</v>
      </c>
      <c r="J267" s="301">
        <f>SUM(Príloha_2016!J639)</f>
        <v>0</v>
      </c>
      <c r="K267" s="301">
        <f>SUM(Príloha_2016!K639)</f>
        <v>0</v>
      </c>
      <c r="L267" s="301">
        <f>SUM(Príloha_2016!L639)</f>
        <v>0</v>
      </c>
      <c r="M267" s="351"/>
    </row>
    <row r="268" spans="1:13" s="1" customFormat="1" ht="11.25" customHeight="1" x14ac:dyDescent="0.2">
      <c r="A268" s="8"/>
      <c r="B268" s="409"/>
      <c r="C268" s="409"/>
      <c r="D268" s="410" t="s">
        <v>894</v>
      </c>
      <c r="E268" s="411"/>
      <c r="F268" s="411">
        <f>SUM(F269+F274)</f>
        <v>117.5</v>
      </c>
      <c r="G268" s="411">
        <f t="shared" ref="G268:L268" si="10">SUM(G269+G274)</f>
        <v>128.1</v>
      </c>
      <c r="H268" s="411">
        <f t="shared" si="10"/>
        <v>141.90000000000003</v>
      </c>
      <c r="I268" s="502">
        <f t="shared" si="10"/>
        <v>135.6</v>
      </c>
      <c r="J268" s="411">
        <f t="shared" si="10"/>
        <v>141</v>
      </c>
      <c r="K268" s="411">
        <f t="shared" si="10"/>
        <v>144.10000000000002</v>
      </c>
      <c r="L268" s="411">
        <f t="shared" si="10"/>
        <v>147.80000000000001</v>
      </c>
      <c r="M268" s="351"/>
    </row>
    <row r="269" spans="1:13" s="1" customFormat="1" ht="11.25" customHeight="1" x14ac:dyDescent="0.2">
      <c r="A269" s="8"/>
      <c r="B269" s="36"/>
      <c r="C269" s="36"/>
      <c r="D269" s="102" t="s">
        <v>850</v>
      </c>
      <c r="E269" s="150"/>
      <c r="F269" s="150">
        <f>SUM(F270:F273)</f>
        <v>117.5</v>
      </c>
      <c r="G269" s="150">
        <f t="shared" ref="G269:L269" si="11">SUM(G270:G273)</f>
        <v>128.1</v>
      </c>
      <c r="H269" s="150">
        <f t="shared" si="11"/>
        <v>74.900000000000006</v>
      </c>
      <c r="I269" s="499">
        <f t="shared" si="11"/>
        <v>135.6</v>
      </c>
      <c r="J269" s="150">
        <f t="shared" si="11"/>
        <v>65.5</v>
      </c>
      <c r="K269" s="150">
        <f t="shared" si="11"/>
        <v>67.800000000000011</v>
      </c>
      <c r="L269" s="150">
        <f t="shared" si="11"/>
        <v>70.400000000000006</v>
      </c>
    </row>
    <row r="270" spans="1:13" s="1" customFormat="1" ht="11.25" customHeight="1" x14ac:dyDescent="0.2">
      <c r="A270" s="8"/>
      <c r="B270" s="36"/>
      <c r="C270" s="36"/>
      <c r="D270" s="86" t="s">
        <v>280</v>
      </c>
      <c r="E270" s="150"/>
      <c r="F270" s="301">
        <f>SUM(Príloha_2016!F642)</f>
        <v>55.5</v>
      </c>
      <c r="G270" s="301">
        <f>SUM(Príloha_2016!G642)</f>
        <v>61.7</v>
      </c>
      <c r="H270" s="301">
        <f>SUM(Príloha_2016!H642)</f>
        <v>37.799999999999997</v>
      </c>
      <c r="I270" s="51">
        <f>SUM(Príloha_2016!I642)</f>
        <v>69.099999999999994</v>
      </c>
      <c r="J270" s="301">
        <f>SUM(Príloha_2016!J642)</f>
        <v>34.799999999999997</v>
      </c>
      <c r="K270" s="301">
        <f>SUM(Príloha_2016!K642)</f>
        <v>36.5</v>
      </c>
      <c r="L270" s="301">
        <f>SUM(Príloha_2016!L642)</f>
        <v>38.4</v>
      </c>
    </row>
    <row r="271" spans="1:13" s="1" customFormat="1" ht="11.25" customHeight="1" x14ac:dyDescent="0.2">
      <c r="A271" s="8"/>
      <c r="B271" s="36"/>
      <c r="C271" s="36"/>
      <c r="D271" s="86" t="s">
        <v>279</v>
      </c>
      <c r="E271" s="150"/>
      <c r="F271" s="301">
        <f>SUM(Príloha_2016!F643)</f>
        <v>20.6</v>
      </c>
      <c r="G271" s="301">
        <f>SUM(Príloha_2016!G643)</f>
        <v>23</v>
      </c>
      <c r="H271" s="301">
        <f>SUM(Príloha_2016!H643)</f>
        <v>14.1</v>
      </c>
      <c r="I271" s="51">
        <f>SUM(Príloha_2016!I643)</f>
        <v>25.1</v>
      </c>
      <c r="J271" s="301">
        <f>SUM(Príloha_2016!J643)</f>
        <v>12.9</v>
      </c>
      <c r="K271" s="301">
        <f>SUM(Príloha_2016!K643)</f>
        <v>13.5</v>
      </c>
      <c r="L271" s="301">
        <f>SUM(Príloha_2016!L643)</f>
        <v>14.2</v>
      </c>
    </row>
    <row r="272" spans="1:13" s="1" customFormat="1" ht="11.25" customHeight="1" x14ac:dyDescent="0.2">
      <c r="A272" s="8"/>
      <c r="B272" s="36"/>
      <c r="C272" s="36"/>
      <c r="D272" s="86" t="s">
        <v>162</v>
      </c>
      <c r="E272" s="150"/>
      <c r="F272" s="301">
        <f>SUM(Príloha_2016!F644)</f>
        <v>41.4</v>
      </c>
      <c r="G272" s="301">
        <f>SUM(Príloha_2016!G644)</f>
        <v>43.4</v>
      </c>
      <c r="H272" s="301">
        <f>SUM(Príloha_2016!H644)</f>
        <v>22.8</v>
      </c>
      <c r="I272" s="51">
        <f>SUM(Príloha_2016!I644)</f>
        <v>41.4</v>
      </c>
      <c r="J272" s="301">
        <f>SUM(Príloha_2016!J644)</f>
        <v>17.399999999999999</v>
      </c>
      <c r="K272" s="301">
        <f>SUM(Príloha_2016!K644)</f>
        <v>17.399999999999999</v>
      </c>
      <c r="L272" s="301">
        <f>SUM(Príloha_2016!L644)</f>
        <v>17.399999999999999</v>
      </c>
    </row>
    <row r="273" spans="1:13" s="1" customFormat="1" ht="11.25" customHeight="1" x14ac:dyDescent="0.2">
      <c r="A273" s="8"/>
      <c r="B273" s="36"/>
      <c r="C273" s="36"/>
      <c r="D273" s="86" t="s">
        <v>883</v>
      </c>
      <c r="E273" s="150"/>
      <c r="F273" s="301">
        <f>SUM(Príloha_2016!F645)</f>
        <v>0</v>
      </c>
      <c r="G273" s="301">
        <f>SUM(Príloha_2016!G645)</f>
        <v>0</v>
      </c>
      <c r="H273" s="301">
        <f>SUM(Príloha_2016!H645)</f>
        <v>0.2</v>
      </c>
      <c r="I273" s="51">
        <f>SUM(Príloha_2016!I645)</f>
        <v>0</v>
      </c>
      <c r="J273" s="301">
        <f>SUM(Príloha_2016!J645)</f>
        <v>0.4</v>
      </c>
      <c r="K273" s="301">
        <f>SUM(Príloha_2016!K645)</f>
        <v>0.4</v>
      </c>
      <c r="L273" s="301">
        <f>SUM(Príloha_2016!L645)</f>
        <v>0.4</v>
      </c>
    </row>
    <row r="274" spans="1:13" s="1" customFormat="1" ht="11.25" customHeight="1" x14ac:dyDescent="0.2">
      <c r="A274" s="8"/>
      <c r="B274" s="36"/>
      <c r="C274" s="36"/>
      <c r="D274" s="102" t="s">
        <v>851</v>
      </c>
      <c r="E274" s="150"/>
      <c r="F274" s="150">
        <f>SUM(F275:F278)</f>
        <v>0</v>
      </c>
      <c r="G274" s="150">
        <f t="shared" ref="G274:L274" si="12">SUM(G275:G278)</f>
        <v>0</v>
      </c>
      <c r="H274" s="150">
        <f t="shared" si="12"/>
        <v>67.000000000000014</v>
      </c>
      <c r="I274" s="499">
        <f t="shared" si="12"/>
        <v>0</v>
      </c>
      <c r="J274" s="150">
        <f t="shared" si="12"/>
        <v>75.5</v>
      </c>
      <c r="K274" s="150">
        <f t="shared" si="12"/>
        <v>76.300000000000011</v>
      </c>
      <c r="L274" s="150">
        <f t="shared" si="12"/>
        <v>77.400000000000006</v>
      </c>
    </row>
    <row r="275" spans="1:13" s="1" customFormat="1" ht="11.25" customHeight="1" x14ac:dyDescent="0.2">
      <c r="A275" s="8"/>
      <c r="B275" s="36"/>
      <c r="C275" s="36"/>
      <c r="D275" s="86" t="s">
        <v>280</v>
      </c>
      <c r="E275" s="150"/>
      <c r="F275" s="301">
        <f>SUM(Príloha_2016!F647)</f>
        <v>0</v>
      </c>
      <c r="G275" s="301">
        <f>SUM(Príloha_2016!G647)</f>
        <v>0</v>
      </c>
      <c r="H275" s="301">
        <f>SUM(Príloha_2016!H647)</f>
        <v>33.700000000000003</v>
      </c>
      <c r="I275" s="51">
        <f>SUM(Príloha_2016!I647)</f>
        <v>0</v>
      </c>
      <c r="J275" s="301">
        <f>SUM(Príloha_2016!J647)</f>
        <v>37.6</v>
      </c>
      <c r="K275" s="301">
        <f>SUM(Príloha_2016!K647)</f>
        <v>38.200000000000003</v>
      </c>
      <c r="L275" s="301">
        <f>SUM(Príloha_2016!L647)</f>
        <v>39</v>
      </c>
    </row>
    <row r="276" spans="1:13" s="1" customFormat="1" ht="11.25" customHeight="1" x14ac:dyDescent="0.2">
      <c r="A276" s="8"/>
      <c r="B276" s="36"/>
      <c r="C276" s="36"/>
      <c r="D276" s="86" t="s">
        <v>279</v>
      </c>
      <c r="E276" s="150"/>
      <c r="F276" s="301">
        <f>SUM(Príloha_2016!F648)</f>
        <v>0</v>
      </c>
      <c r="G276" s="301">
        <f>SUM(Príloha_2016!G648)</f>
        <v>0</v>
      </c>
      <c r="H276" s="301">
        <f>SUM(Príloha_2016!H648)</f>
        <v>12.5</v>
      </c>
      <c r="I276" s="51">
        <f>SUM(Príloha_2016!I648)</f>
        <v>0</v>
      </c>
      <c r="J276" s="301">
        <f>SUM(Príloha_2016!J648)</f>
        <v>13.9</v>
      </c>
      <c r="K276" s="301">
        <f>SUM(Príloha_2016!K648)</f>
        <v>14.1</v>
      </c>
      <c r="L276" s="301">
        <f>SUM(Príloha_2016!L648)</f>
        <v>14.4</v>
      </c>
    </row>
    <row r="277" spans="1:13" s="1" customFormat="1" ht="11.25" customHeight="1" x14ac:dyDescent="0.2">
      <c r="A277" s="8"/>
      <c r="B277" s="36"/>
      <c r="C277" s="36"/>
      <c r="D277" s="86" t="s">
        <v>162</v>
      </c>
      <c r="E277" s="150"/>
      <c r="F277" s="301">
        <f>SUM(Príloha_2016!F649)</f>
        <v>0</v>
      </c>
      <c r="G277" s="301">
        <f>SUM(Príloha_2016!G649)</f>
        <v>0</v>
      </c>
      <c r="H277" s="301">
        <f>SUM(Príloha_2016!H649)</f>
        <v>20.6</v>
      </c>
      <c r="I277" s="51">
        <f>SUM(Príloha_2016!I649)</f>
        <v>0</v>
      </c>
      <c r="J277" s="301">
        <f>SUM(Príloha_2016!J649)</f>
        <v>24</v>
      </c>
      <c r="K277" s="301">
        <f>SUM(Príloha_2016!K649)</f>
        <v>24</v>
      </c>
      <c r="L277" s="301">
        <f>SUM(Príloha_2016!L649)</f>
        <v>24</v>
      </c>
    </row>
    <row r="278" spans="1:13" s="1" customFormat="1" ht="11.25" customHeight="1" x14ac:dyDescent="0.2">
      <c r="A278" s="8"/>
      <c r="B278" s="36"/>
      <c r="C278" s="36"/>
      <c r="D278" s="86" t="s">
        <v>883</v>
      </c>
      <c r="E278" s="150"/>
      <c r="F278" s="301">
        <f>SUM(Príloha_2016!F650)</f>
        <v>0</v>
      </c>
      <c r="G278" s="301">
        <f>SUM(Príloha_2016!G650)</f>
        <v>0</v>
      </c>
      <c r="H278" s="301">
        <f>SUM(Príloha_2016!H650)</f>
        <v>0.2</v>
      </c>
      <c r="I278" s="51">
        <f>SUM(Príloha_2016!I650)</f>
        <v>0</v>
      </c>
      <c r="J278" s="301">
        <f>SUM(Príloha_2016!J650)</f>
        <v>0</v>
      </c>
      <c r="K278" s="301">
        <f>SUM(Príloha_2016!K650)</f>
        <v>0</v>
      </c>
      <c r="L278" s="301">
        <f>SUM(Príloha_2016!L650)</f>
        <v>0</v>
      </c>
    </row>
    <row r="279" spans="1:13" s="1" customFormat="1" ht="11.25" customHeight="1" x14ac:dyDescent="0.2">
      <c r="A279" s="8"/>
      <c r="B279" s="160"/>
      <c r="C279" s="160"/>
      <c r="D279" s="413" t="s">
        <v>797</v>
      </c>
      <c r="E279" s="414"/>
      <c r="F279" s="414">
        <f>SUM(Príloha_2016!F651)</f>
        <v>67.900000000000006</v>
      </c>
      <c r="G279" s="414">
        <f>SUM(Príloha_2016!G651)</f>
        <v>57.4</v>
      </c>
      <c r="H279" s="414">
        <f>SUM(Príloha_2016!H651)</f>
        <v>71.7</v>
      </c>
      <c r="I279" s="500">
        <f>SUM(Príloha_2016!I651)</f>
        <v>49.4</v>
      </c>
      <c r="J279" s="414">
        <f>SUM(Príloha_2016!J651)</f>
        <v>72.900000000000006</v>
      </c>
      <c r="K279" s="414">
        <f>SUM(Príloha_2016!K651)</f>
        <v>73</v>
      </c>
      <c r="L279" s="414">
        <f>SUM(Príloha_2016!L651)</f>
        <v>73</v>
      </c>
    </row>
    <row r="280" spans="1:13" ht="11.25" customHeight="1" x14ac:dyDescent="0.2">
      <c r="A280" s="10"/>
      <c r="B280" s="416"/>
      <c r="C280" s="416"/>
      <c r="D280" s="410" t="s">
        <v>895</v>
      </c>
      <c r="E280" s="412"/>
      <c r="F280" s="411">
        <f>Príloha_2016!F654</f>
        <v>294.5</v>
      </c>
      <c r="G280" s="411">
        <f>Príloha_2016!G654</f>
        <v>335</v>
      </c>
      <c r="H280" s="411">
        <f>Príloha_2016!H654</f>
        <v>331.1</v>
      </c>
      <c r="I280" s="502">
        <f>Príloha_2016!I654</f>
        <v>329.1</v>
      </c>
      <c r="J280" s="411">
        <f>SUM(Príloha_2016!J654)</f>
        <v>346.2</v>
      </c>
      <c r="K280" s="411">
        <f>SUM(Príloha_2016!K654)</f>
        <v>373</v>
      </c>
      <c r="L280" s="411">
        <f>SUM(Príloha_2016!L654)</f>
        <v>389.3</v>
      </c>
    </row>
    <row r="281" spans="1:13" ht="11.25" customHeight="1" x14ac:dyDescent="0.2">
      <c r="A281" s="10"/>
      <c r="B281" s="36"/>
      <c r="C281" s="37"/>
      <c r="D281" s="86" t="s">
        <v>280</v>
      </c>
      <c r="E281" s="36"/>
      <c r="F281" s="421">
        <f>SUM(Príloha_2016!F655)</f>
        <v>191.6</v>
      </c>
      <c r="G281" s="421">
        <f>SUM(Príloha_2016!G655)</f>
        <v>217.5</v>
      </c>
      <c r="H281" s="421">
        <f>SUM(Príloha_2016!H655)</f>
        <v>206.2</v>
      </c>
      <c r="I281" s="46">
        <f>SUM(Príloha_2016!I655)</f>
        <v>206.6</v>
      </c>
      <c r="J281" s="421">
        <f>SUM(Príloha_2016!J655)</f>
        <v>218.5</v>
      </c>
      <c r="K281" s="421">
        <f>SUM(Príloha_2016!K655)</f>
        <v>238</v>
      </c>
      <c r="L281" s="421">
        <f>SUM(Príloha_2016!L655)</f>
        <v>249.9</v>
      </c>
      <c r="M281" s="417"/>
    </row>
    <row r="282" spans="1:13" ht="11.25" customHeight="1" x14ac:dyDescent="0.2">
      <c r="A282" s="10"/>
      <c r="B282" s="36"/>
      <c r="C282" s="37"/>
      <c r="D282" s="86" t="s">
        <v>279</v>
      </c>
      <c r="E282" s="36"/>
      <c r="F282" s="421">
        <f>SUM(Príloha_2016!F656)</f>
        <v>70.900000000000006</v>
      </c>
      <c r="G282" s="421">
        <f>SUM(Príloha_2016!G656)</f>
        <v>81.5</v>
      </c>
      <c r="H282" s="421">
        <f>SUM(Príloha_2016!H661)</f>
        <v>76.400000000000006</v>
      </c>
      <c r="I282" s="46">
        <f>SUM(Príloha_2016!I656)</f>
        <v>76.900000000000006</v>
      </c>
      <c r="J282" s="421">
        <f>SUM(Príloha_2016!J656)</f>
        <v>80.7</v>
      </c>
      <c r="K282" s="421">
        <f>SUM(Príloha_2016!K656)</f>
        <v>88</v>
      </c>
      <c r="L282" s="421">
        <f>SUM(Príloha_2016!L656)</f>
        <v>92.4</v>
      </c>
      <c r="M282" s="417"/>
    </row>
    <row r="283" spans="1:13" ht="11.25" customHeight="1" x14ac:dyDescent="0.2">
      <c r="A283" s="10"/>
      <c r="B283" s="36"/>
      <c r="C283" s="37"/>
      <c r="D283" s="86" t="s">
        <v>162</v>
      </c>
      <c r="E283" s="36"/>
      <c r="F283" s="421">
        <f>SUM(Príloha_2016!F657)</f>
        <v>32</v>
      </c>
      <c r="G283" s="421">
        <f>SUM(Príloha_2016!G662)</f>
        <v>72.8</v>
      </c>
      <c r="H283" s="421">
        <f>SUM(Príloha_2016!H662)</f>
        <v>70.5</v>
      </c>
      <c r="I283" s="46">
        <f>SUM(Príloha_2016!I657)</f>
        <v>45.6</v>
      </c>
      <c r="J283" s="421">
        <f>SUM(Príloha_2016!J657)</f>
        <v>46</v>
      </c>
      <c r="K283" s="421">
        <f>SUM(Príloha_2016!K657)</f>
        <v>46</v>
      </c>
      <c r="L283" s="421">
        <f>SUM(Príloha_2016!L657)</f>
        <v>46</v>
      </c>
      <c r="M283" s="417"/>
    </row>
    <row r="284" spans="1:13" ht="11.25" customHeight="1" x14ac:dyDescent="0.2">
      <c r="A284" s="10"/>
      <c r="B284" s="36"/>
      <c r="C284" s="37"/>
      <c r="D284" s="86" t="s">
        <v>883</v>
      </c>
      <c r="E284" s="36"/>
      <c r="F284" s="421">
        <f>SUM(Príloha_2016!F658)</f>
        <v>0</v>
      </c>
      <c r="G284" s="421">
        <f>SUM(Príloha_2016!G658)</f>
        <v>0</v>
      </c>
      <c r="H284" s="421">
        <f>SUM(Príloha_2016!H658)</f>
        <v>3</v>
      </c>
      <c r="I284" s="46">
        <f>SUM(Príloha_2016!I658)</f>
        <v>0</v>
      </c>
      <c r="J284" s="421">
        <f>SUM(Príloha_2016!J658)</f>
        <v>1</v>
      </c>
      <c r="K284" s="421">
        <f>SUM(Príloha_2016!K658)</f>
        <v>1</v>
      </c>
      <c r="L284" s="421">
        <f>SUM(Príloha_2016!L658)</f>
        <v>1</v>
      </c>
      <c r="M284" s="417"/>
    </row>
    <row r="285" spans="1:13" ht="11.25" customHeight="1" x14ac:dyDescent="0.2">
      <c r="A285" s="10"/>
      <c r="B285" s="416"/>
      <c r="C285" s="186"/>
      <c r="D285" s="410" t="s">
        <v>896</v>
      </c>
      <c r="E285" s="416"/>
      <c r="F285" s="411">
        <f>SUM(F286:F292)</f>
        <v>319.8</v>
      </c>
      <c r="G285" s="411">
        <f t="shared" ref="G285:L285" si="13">SUM(G286:G292)</f>
        <v>336.90000000000003</v>
      </c>
      <c r="H285" s="411">
        <f t="shared" si="13"/>
        <v>366.90000000000003</v>
      </c>
      <c r="I285" s="502">
        <f t="shared" si="13"/>
        <v>365.59999999999997</v>
      </c>
      <c r="J285" s="411">
        <f t="shared" si="13"/>
        <v>388.49999999999994</v>
      </c>
      <c r="K285" s="411">
        <f t="shared" si="13"/>
        <v>406.90000000000003</v>
      </c>
      <c r="L285" s="411">
        <f t="shared" si="13"/>
        <v>412.90000000000003</v>
      </c>
      <c r="M285" s="417"/>
    </row>
    <row r="286" spans="1:13" ht="11.25" customHeight="1" x14ac:dyDescent="0.2">
      <c r="A286" s="10"/>
      <c r="B286" s="36"/>
      <c r="C286" s="37"/>
      <c r="D286" s="86" t="s">
        <v>280</v>
      </c>
      <c r="E286" s="36"/>
      <c r="F286" s="46">
        <f>SUM(Príloha_2016!F660)</f>
        <v>177</v>
      </c>
      <c r="G286" s="46">
        <f>SUM(Príloha_2016!G660)</f>
        <v>182.3</v>
      </c>
      <c r="H286" s="421">
        <f>SUM(Príloha_2016!H660)</f>
        <v>202.1</v>
      </c>
      <c r="I286" s="46">
        <f>SUM(Príloha_2016!I660)</f>
        <v>202.1</v>
      </c>
      <c r="J286" s="421">
        <f>SUM(Príloha_2016!J660)</f>
        <v>216.8</v>
      </c>
      <c r="K286" s="421">
        <f>SUM(Príloha_2016!K660)</f>
        <v>230</v>
      </c>
      <c r="L286" s="421">
        <f>SUM(Príloha_2016!L660)</f>
        <v>235</v>
      </c>
      <c r="M286" s="417"/>
    </row>
    <row r="287" spans="1:13" ht="11.25" customHeight="1" x14ac:dyDescent="0.2">
      <c r="A287" s="10"/>
      <c r="B287" s="36"/>
      <c r="C287" s="37"/>
      <c r="D287" s="86" t="s">
        <v>279</v>
      </c>
      <c r="E287" s="36"/>
      <c r="F287" s="46">
        <f>SUM(Príloha_2016!F661)</f>
        <v>65.3</v>
      </c>
      <c r="G287" s="46">
        <f>SUM(Príloha_2016!G661)</f>
        <v>65.8</v>
      </c>
      <c r="H287" s="421">
        <f>SUM(Príloha_2016!H661)</f>
        <v>76.400000000000006</v>
      </c>
      <c r="I287" s="46">
        <f>SUM(Príloha_2016!I661)</f>
        <v>76.400000000000006</v>
      </c>
      <c r="J287" s="421">
        <f>SUM(Príloha_2016!J661)</f>
        <v>80.099999999999994</v>
      </c>
      <c r="K287" s="421">
        <f>SUM(Príloha_2016!K661)</f>
        <v>85</v>
      </c>
      <c r="L287" s="421">
        <f>SUM(Príloha_2016!L661)</f>
        <v>86</v>
      </c>
      <c r="M287" s="417"/>
    </row>
    <row r="288" spans="1:13" ht="11.25" customHeight="1" x14ac:dyDescent="0.2">
      <c r="A288" s="10"/>
      <c r="B288" s="36"/>
      <c r="C288" s="37"/>
      <c r="D288" s="86" t="s">
        <v>162</v>
      </c>
      <c r="E288" s="36"/>
      <c r="F288" s="46">
        <f>SUM(Príloha_2016!F662)</f>
        <v>70</v>
      </c>
      <c r="G288" s="46">
        <f>SUM(Príloha_2016!G662)</f>
        <v>72.8</v>
      </c>
      <c r="H288" s="421">
        <f>SUM(Príloha_2016!H662)</f>
        <v>70.5</v>
      </c>
      <c r="I288" s="46">
        <f>SUM(Príloha_2016!I662)</f>
        <v>70.5</v>
      </c>
      <c r="J288" s="421">
        <f>SUM(Príloha_2016!J662)</f>
        <v>70.5</v>
      </c>
      <c r="K288" s="421">
        <f>SUM(Príloha_2016!K662)</f>
        <v>71</v>
      </c>
      <c r="L288" s="421">
        <f>SUM(Príloha_2016!L662)</f>
        <v>71</v>
      </c>
      <c r="M288" s="417"/>
    </row>
    <row r="289" spans="1:13" ht="11.25" customHeight="1" x14ac:dyDescent="0.2">
      <c r="A289" s="10"/>
      <c r="B289" s="36"/>
      <c r="C289" s="37"/>
      <c r="D289" s="86" t="s">
        <v>883</v>
      </c>
      <c r="E289" s="36"/>
      <c r="F289" s="46">
        <f>SUM(Príloha_2016!F663)</f>
        <v>0</v>
      </c>
      <c r="G289" s="46">
        <f>SUM(Príloha_2016!G663)</f>
        <v>0</v>
      </c>
      <c r="H289" s="421">
        <f>SUM(Príloha_2016!H663)</f>
        <v>0</v>
      </c>
      <c r="I289" s="46">
        <f>SUM(Príloha_2016!I663)</f>
        <v>0</v>
      </c>
      <c r="J289" s="421">
        <f>SUM(Príloha_2016!J663)</f>
        <v>0.6</v>
      </c>
      <c r="K289" s="421">
        <f>SUM(Príloha_2016!K663)</f>
        <v>0.5</v>
      </c>
      <c r="L289" s="421">
        <f>SUM(Príloha_2016!L663)</f>
        <v>0.5</v>
      </c>
      <c r="M289" s="417"/>
    </row>
    <row r="290" spans="1:13" ht="11.25" customHeight="1" x14ac:dyDescent="0.2">
      <c r="A290" s="10"/>
      <c r="B290" s="36"/>
      <c r="C290" s="37"/>
      <c r="D290" s="86" t="s">
        <v>898</v>
      </c>
      <c r="E290" s="36"/>
      <c r="F290" s="46">
        <f>SUM(Príloha_2016!F664)</f>
        <v>7.5</v>
      </c>
      <c r="G290" s="46">
        <f>SUM(Príloha_2016!G664)</f>
        <v>0.5</v>
      </c>
      <c r="H290" s="421">
        <f>SUM(Príloha_2016!H664)</f>
        <v>0.8</v>
      </c>
      <c r="I290" s="46">
        <f>SUM(Príloha_2016!I664)</f>
        <v>0.5</v>
      </c>
      <c r="J290" s="421">
        <f>SUM(Príloha_2016!J664)</f>
        <v>0.9</v>
      </c>
      <c r="K290" s="421">
        <f>SUM(Príloha_2016!K664)</f>
        <v>1</v>
      </c>
      <c r="L290" s="421">
        <f>SUM(Príloha_2016!L664)</f>
        <v>1</v>
      </c>
      <c r="M290" s="417"/>
    </row>
    <row r="291" spans="1:13" ht="11.25" customHeight="1" x14ac:dyDescent="0.2">
      <c r="A291" s="10"/>
      <c r="B291" s="36"/>
      <c r="C291" s="37"/>
      <c r="D291" s="86" t="s">
        <v>897</v>
      </c>
      <c r="E291" s="36"/>
      <c r="F291" s="46">
        <f>SUM(Príloha_2016!F665)</f>
        <v>0</v>
      </c>
      <c r="G291" s="46">
        <f>SUM(Príloha_2016!G665)</f>
        <v>5.0999999999999996</v>
      </c>
      <c r="H291" s="421">
        <f>SUM(Príloha_2016!H665)</f>
        <v>8.1</v>
      </c>
      <c r="I291" s="46">
        <f>SUM(Príloha_2016!I665)</f>
        <v>4.7</v>
      </c>
      <c r="J291" s="421">
        <f>SUM(Príloha_2016!J665)</f>
        <v>8.1999999999999993</v>
      </c>
      <c r="K291" s="421">
        <f>SUM(Príloha_2016!K665)</f>
        <v>8.3000000000000007</v>
      </c>
      <c r="L291" s="421">
        <f>SUM(Príloha_2016!L665)</f>
        <v>8.3000000000000007</v>
      </c>
      <c r="M291" s="417"/>
    </row>
    <row r="292" spans="1:13" ht="11.25" customHeight="1" x14ac:dyDescent="0.2">
      <c r="A292" s="10"/>
      <c r="B292" s="36"/>
      <c r="C292" s="37"/>
      <c r="D292" s="86" t="s">
        <v>899</v>
      </c>
      <c r="E292" s="36"/>
      <c r="F292" s="46">
        <f>SUM(Príloha_2016!F666)</f>
        <v>0</v>
      </c>
      <c r="G292" s="46">
        <f>SUM(Príloha_2016!G666)</f>
        <v>10.4</v>
      </c>
      <c r="H292" s="421">
        <f>SUM(Príloha_2016!H666)</f>
        <v>9</v>
      </c>
      <c r="I292" s="46">
        <f>SUM(Príloha_2016!I666)</f>
        <v>11.4</v>
      </c>
      <c r="J292" s="421">
        <f>SUM(Príloha_2016!J666)</f>
        <v>11.4</v>
      </c>
      <c r="K292" s="421">
        <f>SUM(Príloha_2016!K666)</f>
        <v>11.1</v>
      </c>
      <c r="L292" s="421">
        <f>SUM(Príloha_2016!L666)</f>
        <v>11.1</v>
      </c>
      <c r="M292" s="1" t="s">
        <v>984</v>
      </c>
    </row>
    <row r="293" spans="1:13" ht="11.25" customHeight="1" x14ac:dyDescent="0.2">
      <c r="A293" s="10"/>
      <c r="B293" s="418"/>
      <c r="C293" s="419"/>
      <c r="D293" s="420" t="s">
        <v>242</v>
      </c>
      <c r="E293" s="418"/>
      <c r="F293" s="422">
        <f>SUM(Príloha_2016!F667)</f>
        <v>63.7</v>
      </c>
      <c r="G293" s="422">
        <f>SUM(Príloha_2016!G667)</f>
        <v>0</v>
      </c>
      <c r="H293" s="423">
        <f>SUM(Príloha_2016!H667)</f>
        <v>0</v>
      </c>
      <c r="I293" s="422">
        <f>SUM(Príloha_2016!I667)</f>
        <v>83.7</v>
      </c>
      <c r="J293" s="422">
        <f>SUM(Príloha_2016!J667)</f>
        <v>0</v>
      </c>
      <c r="K293" s="423">
        <f>SUM(Príloha_2016!K667)</f>
        <v>0</v>
      </c>
      <c r="L293" s="422">
        <f>SUM(Príloha_2016!L667)</f>
        <v>0</v>
      </c>
      <c r="M293" s="417"/>
    </row>
    <row r="294" spans="1:13" ht="11.25" customHeight="1" x14ac:dyDescent="0.2">
      <c r="A294" s="10"/>
      <c r="B294" s="36"/>
      <c r="C294" s="36"/>
      <c r="D294" s="36"/>
      <c r="E294" s="36"/>
      <c r="F294" s="37"/>
      <c r="G294" s="37"/>
      <c r="H294" s="36"/>
      <c r="I294" s="37"/>
      <c r="J294" s="37"/>
      <c r="K294" s="36"/>
      <c r="L294" s="37"/>
      <c r="M294" s="200"/>
    </row>
    <row r="295" spans="1:13" ht="11.25" customHeight="1" x14ac:dyDescent="0.2">
      <c r="A295" s="10"/>
      <c r="B295" s="34"/>
      <c r="C295" s="34"/>
      <c r="D295" s="34" t="s">
        <v>242</v>
      </c>
      <c r="E295" s="35"/>
      <c r="F295" s="35">
        <f>Príloha_2016!F667</f>
        <v>63.7</v>
      </c>
      <c r="G295" s="35">
        <f>Príloha_2016!G667</f>
        <v>0</v>
      </c>
      <c r="H295" s="35">
        <f>Príloha_2016!H667</f>
        <v>0</v>
      </c>
      <c r="I295" s="505">
        <v>0</v>
      </c>
      <c r="J295" s="35">
        <f>Príloha_2016!J667</f>
        <v>0</v>
      </c>
      <c r="K295" s="35">
        <f>Príloha_2016!K667</f>
        <v>0</v>
      </c>
      <c r="L295" s="35">
        <f>Príloha_2016!L667</f>
        <v>0</v>
      </c>
    </row>
    <row r="296" spans="1:13" s="1" customFormat="1" ht="11.25" customHeight="1" x14ac:dyDescent="0.2">
      <c r="A296" s="8"/>
      <c r="B296" s="36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3" ht="11.25" customHeight="1" thickBot="1" x14ac:dyDescent="0.25">
      <c r="A297" s="10"/>
      <c r="B297" s="47"/>
      <c r="C297" s="47"/>
      <c r="D297" s="47" t="s">
        <v>243</v>
      </c>
      <c r="E297" s="48"/>
      <c r="F297" s="48"/>
      <c r="G297" s="48"/>
      <c r="H297" s="48"/>
      <c r="I297" s="503"/>
      <c r="J297" s="48"/>
      <c r="K297" s="48"/>
      <c r="L297" s="48"/>
    </row>
    <row r="298" spans="1:13" s="1" customFormat="1" ht="11.25" customHeight="1" thickBot="1" x14ac:dyDescent="0.25">
      <c r="A298" s="17"/>
      <c r="B298" s="49"/>
      <c r="C298" s="50"/>
      <c r="D298" s="50" t="s">
        <v>244</v>
      </c>
      <c r="E298" s="51"/>
      <c r="F298" s="51">
        <f>Príloha_2016!F674</f>
        <v>4976.3999999999996</v>
      </c>
      <c r="G298" s="51">
        <f>Príloha_2016!G674</f>
        <v>5143</v>
      </c>
      <c r="H298" s="51">
        <f>Príloha_2016!H674</f>
        <v>5148.5999999999995</v>
      </c>
      <c r="I298" s="51">
        <f>Príloha_2016!I674</f>
        <v>5172.1000000000004</v>
      </c>
      <c r="J298" s="51">
        <f>Príloha_2016!J674</f>
        <v>5325.7000000000007</v>
      </c>
      <c r="K298" s="51">
        <f>Príloha_2016!K674</f>
        <v>5394.6999999999989</v>
      </c>
      <c r="L298" s="51">
        <f>Príloha_2016!L674</f>
        <v>5471.4</v>
      </c>
    </row>
    <row r="299" spans="1:13" ht="11.25" customHeight="1" x14ac:dyDescent="0.2">
      <c r="A299" s="15"/>
      <c r="B299" s="49"/>
      <c r="C299" s="50"/>
      <c r="D299" s="50" t="s">
        <v>245</v>
      </c>
      <c r="E299" s="51"/>
      <c r="F299" s="51">
        <f>Príloha_2016!F675</f>
        <v>2703.9</v>
      </c>
      <c r="G299" s="51">
        <f>Príloha_2016!G675</f>
        <v>2730.7000000000012</v>
      </c>
      <c r="H299" s="51">
        <f>Príloha_2016!H675</f>
        <v>3042.7</v>
      </c>
      <c r="I299" s="51">
        <f>Príloha_2016!I675</f>
        <v>2844.5999999999995</v>
      </c>
      <c r="J299" s="51">
        <f>Príloha_2016!J675</f>
        <v>2475.5</v>
      </c>
      <c r="K299" s="51">
        <f>Príloha_2016!K675</f>
        <v>2356.2999999999997</v>
      </c>
      <c r="L299" s="51">
        <f>Príloha_2016!L675</f>
        <v>2382.4</v>
      </c>
    </row>
    <row r="300" spans="1:13" ht="11.25" customHeight="1" x14ac:dyDescent="0.2">
      <c r="A300" s="15"/>
      <c r="B300" s="49"/>
      <c r="C300" s="50"/>
      <c r="D300" s="50" t="s">
        <v>246</v>
      </c>
      <c r="E300" s="51"/>
      <c r="F300" s="51">
        <f>Príloha_2016!F676</f>
        <v>2272.4999999999995</v>
      </c>
      <c r="G300" s="51">
        <f>Príloha_2016!G676</f>
        <v>2412.2999999999988</v>
      </c>
      <c r="H300" s="51">
        <f>SUM(Príloha_2016!H676)</f>
        <v>2105.8999999999996</v>
      </c>
      <c r="I300" s="51">
        <f>SUM(Príloha_2016!I676)</f>
        <v>2327.5000000000009</v>
      </c>
      <c r="J300" s="51">
        <f>Príloha_2016!J676</f>
        <v>2850.2000000000007</v>
      </c>
      <c r="K300" s="51">
        <f>Príloha_2016!K676</f>
        <v>3038.3999999999992</v>
      </c>
      <c r="L300" s="51">
        <f>Príloha_2016!L676</f>
        <v>3088.9999999999995</v>
      </c>
    </row>
    <row r="301" spans="1:13" ht="11.25" customHeight="1" x14ac:dyDescent="0.2">
      <c r="A301" s="15"/>
      <c r="B301" s="49"/>
      <c r="C301" s="50"/>
      <c r="D301" s="50" t="s">
        <v>247</v>
      </c>
      <c r="E301" s="51"/>
      <c r="F301" s="51">
        <f>Príloha_2016!F677</f>
        <v>74</v>
      </c>
      <c r="G301" s="51">
        <f>Príloha_2016!G677</f>
        <v>41.3</v>
      </c>
      <c r="H301" s="51">
        <f>Príloha_2016!H677</f>
        <v>316.10000000000002</v>
      </c>
      <c r="I301" s="51">
        <f>Príloha_2016!I677</f>
        <v>343.9</v>
      </c>
      <c r="J301" s="51">
        <f>Príloha_2016!J677</f>
        <v>333</v>
      </c>
      <c r="K301" s="51">
        <f>Príloha_2016!K677</f>
        <v>2</v>
      </c>
      <c r="L301" s="51">
        <f>Príloha_2016!L677</f>
        <v>2</v>
      </c>
    </row>
    <row r="302" spans="1:13" ht="11.25" customHeight="1" x14ac:dyDescent="0.2">
      <c r="A302" s="15"/>
      <c r="B302" s="49"/>
      <c r="C302" s="50"/>
      <c r="D302" s="50" t="s">
        <v>248</v>
      </c>
      <c r="E302" s="51"/>
      <c r="F302" s="51">
        <f>Príloha_2016!F678</f>
        <v>245.3</v>
      </c>
      <c r="G302" s="51">
        <f>Príloha_2016!G678</f>
        <v>159.19999999999999</v>
      </c>
      <c r="H302" s="51">
        <f>SUM(Príloha_2016!H678)</f>
        <v>648.79999999999995</v>
      </c>
      <c r="I302" s="51">
        <f>SUM(Príloha_2016!I678)</f>
        <v>603.20000000000005</v>
      </c>
      <c r="J302" s="51">
        <f>Príloha_2016!J678</f>
        <v>410</v>
      </c>
      <c r="K302" s="51">
        <f>Príloha_2016!K678</f>
        <v>95.4</v>
      </c>
      <c r="L302" s="51">
        <f>Príloha_2016!L678</f>
        <v>58.9</v>
      </c>
    </row>
    <row r="303" spans="1:13" ht="11.25" customHeight="1" x14ac:dyDescent="0.2">
      <c r="A303" s="15"/>
      <c r="B303" s="49"/>
      <c r="C303" s="50"/>
      <c r="D303" s="50" t="s">
        <v>249</v>
      </c>
      <c r="E303" s="51"/>
      <c r="F303" s="51">
        <f>Príloha_2016!F679</f>
        <v>-171.3</v>
      </c>
      <c r="G303" s="51">
        <f>Príloha_2016!G679</f>
        <v>-117.89999999999999</v>
      </c>
      <c r="H303" s="51">
        <f>Príloha_2016!H679</f>
        <v>-332.69999999999993</v>
      </c>
      <c r="I303" s="51">
        <f>Príloha_2016!I679</f>
        <v>-259.30000000000007</v>
      </c>
      <c r="J303" s="51">
        <f>Príloha_2016!J679</f>
        <v>-77</v>
      </c>
      <c r="K303" s="51">
        <f>Príloha_2016!K679</f>
        <v>-93.4</v>
      </c>
      <c r="L303" s="51">
        <f>Príloha_2016!L679</f>
        <v>-56.9</v>
      </c>
    </row>
    <row r="304" spans="1:13" ht="11.25" customHeight="1" x14ac:dyDescent="0.2">
      <c r="A304" s="15"/>
      <c r="B304" s="49"/>
      <c r="C304" s="50"/>
      <c r="D304" s="50" t="s">
        <v>253</v>
      </c>
      <c r="E304" s="51"/>
      <c r="F304" s="51">
        <f>Príloha_2016!F680</f>
        <v>2420.8000000000002</v>
      </c>
      <c r="G304" s="51">
        <f>Príloha_2016!G680</f>
        <v>2527.38</v>
      </c>
      <c r="H304" s="51">
        <f>Príloha_2016!H680</f>
        <v>2561.5</v>
      </c>
      <c r="I304" s="51">
        <f>Príloha_2016!I680</f>
        <v>2592.6000000000004</v>
      </c>
      <c r="J304" s="51">
        <f>Príloha_2016!J680</f>
        <v>2638.1</v>
      </c>
      <c r="K304" s="51">
        <f>Príloha_2016!K680</f>
        <v>2963.9</v>
      </c>
      <c r="L304" s="51">
        <f>Príloha_2016!L680</f>
        <v>3051</v>
      </c>
    </row>
    <row r="305" spans="1:12" s="495" customFormat="1" ht="11.25" customHeight="1" x14ac:dyDescent="0.2">
      <c r="A305" s="493"/>
      <c r="B305" s="494"/>
      <c r="C305" s="494"/>
      <c r="D305" s="494" t="s">
        <v>804</v>
      </c>
      <c r="E305" s="150"/>
      <c r="F305" s="150">
        <f>Príloha_2016!F681</f>
        <v>428.59999999999883</v>
      </c>
      <c r="G305" s="150">
        <f>Príloha_2016!G681</f>
        <v>193.91999999999825</v>
      </c>
      <c r="H305" s="150">
        <f>Príloha_2016!H681</f>
        <v>0</v>
      </c>
      <c r="I305" s="499">
        <f>Príloha_2016!I681</f>
        <v>-524.39999999999964</v>
      </c>
      <c r="J305" s="150">
        <f>Príloha_2016!J681</f>
        <v>135.10000000000082</v>
      </c>
      <c r="K305" s="150">
        <f>Príloha_2016!K681</f>
        <v>-18.900000000001</v>
      </c>
      <c r="L305" s="150">
        <f>Príloha_2016!L681</f>
        <v>-18.900000000000546</v>
      </c>
    </row>
    <row r="306" spans="1:12" ht="11.25" customHeight="1" x14ac:dyDescent="0.2">
      <c r="A306" s="15"/>
      <c r="B306" s="49"/>
      <c r="C306" s="50"/>
      <c r="D306" s="50" t="s">
        <v>269</v>
      </c>
      <c r="E306" s="51"/>
      <c r="F306" s="51">
        <f>Príloha_2016!F682</f>
        <v>34.6</v>
      </c>
      <c r="G306" s="51">
        <f>Príloha_2016!G682</f>
        <v>0</v>
      </c>
      <c r="H306" s="51">
        <f>Príloha_2016!H682</f>
        <v>0</v>
      </c>
      <c r="I306" s="51">
        <f>Príloha_2016!I682</f>
        <v>43.7</v>
      </c>
      <c r="J306" s="51">
        <f>Príloha_2016!J682</f>
        <v>0</v>
      </c>
      <c r="K306" s="51">
        <f>Príloha_2016!K682</f>
        <v>0</v>
      </c>
      <c r="L306" s="51">
        <f>Príloha_2016!L682</f>
        <v>0</v>
      </c>
    </row>
    <row r="307" spans="1:12" ht="11.25" customHeight="1" x14ac:dyDescent="0.2">
      <c r="A307" s="15"/>
      <c r="B307" s="52"/>
      <c r="C307" s="53"/>
      <c r="D307" s="53" t="s">
        <v>242</v>
      </c>
      <c r="E307" s="51"/>
      <c r="F307" s="51">
        <f>Príloha_2016!F683</f>
        <v>63.7</v>
      </c>
      <c r="G307" s="51">
        <f>Príloha_2016!G683</f>
        <v>0</v>
      </c>
      <c r="H307" s="51">
        <f>Príloha_2016!H683</f>
        <v>0</v>
      </c>
      <c r="I307" s="51">
        <f>Príloha_2016!I683</f>
        <v>83.7</v>
      </c>
      <c r="J307" s="51">
        <f>Príloha_2016!J683</f>
        <v>0</v>
      </c>
      <c r="K307" s="51">
        <f>Príloha_2016!K683</f>
        <v>0</v>
      </c>
      <c r="L307" s="51">
        <f>Príloha_2016!L683</f>
        <v>0</v>
      </c>
    </row>
    <row r="308" spans="1:12" ht="11.25" customHeight="1" x14ac:dyDescent="0.2">
      <c r="A308" s="15"/>
      <c r="B308" s="49"/>
      <c r="C308" s="50"/>
      <c r="D308" s="50" t="s">
        <v>250</v>
      </c>
      <c r="E308" s="51"/>
      <c r="F308" s="51">
        <f>Príloha_2016!F684</f>
        <v>1113.2</v>
      </c>
      <c r="G308" s="51">
        <f>Príloha_2016!G684</f>
        <v>1074.1999999999998</v>
      </c>
      <c r="H308" s="51">
        <f>Príloha_2016!H684</f>
        <v>1169.2</v>
      </c>
      <c r="I308" s="51">
        <f>Príloha_2016!I684</f>
        <v>1283.4000000000001</v>
      </c>
      <c r="J308" s="51">
        <f>Príloha_2016!J684</f>
        <v>549.6</v>
      </c>
      <c r="K308" s="51">
        <f>Príloha_2016!K684</f>
        <v>349.6</v>
      </c>
      <c r="L308" s="51">
        <f>Príloha_2016!L684</f>
        <v>349.6</v>
      </c>
    </row>
    <row r="309" spans="1:12" ht="11.25" customHeight="1" x14ac:dyDescent="0.2">
      <c r="A309" s="15"/>
      <c r="B309" s="49"/>
      <c r="C309" s="50"/>
      <c r="D309" s="50" t="s">
        <v>251</v>
      </c>
      <c r="E309" s="51"/>
      <c r="F309" s="51">
        <f>Príloha_2016!F685</f>
        <v>335.90000000000003</v>
      </c>
      <c r="G309" s="51">
        <f>Príloha_2016!G685</f>
        <v>647.29999999999995</v>
      </c>
      <c r="H309" s="51">
        <f>Príloha_2016!H685</f>
        <v>380.9</v>
      </c>
      <c r="I309" s="51">
        <f>Príloha_2016!I685</f>
        <v>462</v>
      </c>
      <c r="J309" s="51">
        <f>Príloha_2016!J685</f>
        <v>684.7</v>
      </c>
      <c r="K309" s="51">
        <f>Príloha_2016!K685</f>
        <v>330.7</v>
      </c>
      <c r="L309" s="51">
        <f>Príloha_2016!L685</f>
        <v>330.7</v>
      </c>
    </row>
    <row r="310" spans="1:12" ht="11.25" customHeight="1" x14ac:dyDescent="0.2">
      <c r="A310" s="15"/>
      <c r="B310" s="49"/>
      <c r="C310" s="50"/>
      <c r="D310" s="50" t="s">
        <v>764</v>
      </c>
      <c r="E310" s="51"/>
      <c r="F310" s="51">
        <f>Príloha_2016!F686</f>
        <v>777.3</v>
      </c>
      <c r="G310" s="51">
        <f>Príloha_2016!G686</f>
        <v>426.89999999999986</v>
      </c>
      <c r="H310" s="51">
        <f>Príloha_2016!H686</f>
        <v>788.30000000000007</v>
      </c>
      <c r="I310" s="51">
        <f>Príloha_2016!I686</f>
        <v>821.40000000000009</v>
      </c>
      <c r="J310" s="51">
        <f>Príloha_2016!J686</f>
        <v>-135.10000000000002</v>
      </c>
      <c r="K310" s="51">
        <f>Príloha_2016!K686</f>
        <v>18.900000000000034</v>
      </c>
      <c r="L310" s="51">
        <f>Príloha_2016!L686</f>
        <v>18.900000000000034</v>
      </c>
    </row>
    <row r="313" spans="1:12" x14ac:dyDescent="0.2">
      <c r="E313" s="523" t="s">
        <v>981</v>
      </c>
      <c r="F313" s="524">
        <f>SUM(Príloha_2016!F689)</f>
        <v>6198.2</v>
      </c>
      <c r="G313" s="524">
        <f>SUM(Príloha_2016!G689)</f>
        <v>6258.5</v>
      </c>
      <c r="H313" s="524">
        <f>SUM(Príloha_2016!H689)</f>
        <v>6633.9</v>
      </c>
      <c r="I313" s="524">
        <f>SUM(Príloha_2016!I689)</f>
        <v>6843.0999999999995</v>
      </c>
      <c r="J313" s="524">
        <f>SUM(Príloha_2016!J689)</f>
        <v>6208.3000000000011</v>
      </c>
      <c r="K313" s="524">
        <f>SUM(Príloha_2016!K689)</f>
        <v>5746.2999999999993</v>
      </c>
      <c r="L313" s="524">
        <f>SUM(Príloha_2016!L689)</f>
        <v>5823</v>
      </c>
    </row>
    <row r="314" spans="1:12" x14ac:dyDescent="0.2">
      <c r="E314" s="523" t="s">
        <v>982</v>
      </c>
      <c r="F314" s="524">
        <f>SUM(Príloha_2016!F690)</f>
        <v>5769.6</v>
      </c>
      <c r="G314" s="524">
        <f>SUM(Príloha_2016!G690)</f>
        <v>6064.5800000000008</v>
      </c>
      <c r="H314" s="524">
        <f>SUM(Príloha_2016!H690)</f>
        <v>6633.9</v>
      </c>
      <c r="I314" s="524">
        <f>SUM(Príloha_2016!I690)</f>
        <v>6586.0999999999995</v>
      </c>
      <c r="J314" s="524">
        <f>SUM(Príloha_2016!J690)</f>
        <v>6208.2999999999993</v>
      </c>
      <c r="K314" s="524">
        <f>SUM(Príloha_2016!K690)</f>
        <v>5746.2999999999993</v>
      </c>
      <c r="L314" s="524">
        <f>SUM(Príloha_2016!L690)</f>
        <v>5823</v>
      </c>
    </row>
    <row r="315" spans="1:12" ht="12.75" x14ac:dyDescent="0.2">
      <c r="D315" s="54"/>
      <c r="E315" s="523" t="s">
        <v>644</v>
      </c>
      <c r="F315" s="524">
        <f>SUM(Príloha_2016!F691)</f>
        <v>428.59999999999945</v>
      </c>
      <c r="G315" s="524">
        <f>SUM(Príloha_2016!G691)</f>
        <v>193.91999999999916</v>
      </c>
      <c r="H315" s="524">
        <f>SUM(Príloha_2016!H691)</f>
        <v>0</v>
      </c>
      <c r="I315" s="524">
        <f>SUM(Príloha_2016!I691)</f>
        <v>257</v>
      </c>
      <c r="J315" s="524">
        <f>SUM(Príloha_2016!J691)</f>
        <v>0</v>
      </c>
      <c r="K315" s="524">
        <f>SUM(Príloha_2016!K691)</f>
        <v>0</v>
      </c>
      <c r="L315" s="524">
        <f>SUM(Príloha_2016!L691)</f>
        <v>0</v>
      </c>
    </row>
    <row r="316" spans="1:12" ht="12.75" customHeight="1" x14ac:dyDescent="0.2"/>
    <row r="317" spans="1:12" ht="12.75" customHeight="1" x14ac:dyDescent="0.2"/>
    <row r="319" spans="1:12" x14ac:dyDescent="0.2">
      <c r="F319" s="4"/>
      <c r="G319" s="4"/>
      <c r="H319" s="4"/>
      <c r="I319" s="4"/>
      <c r="J319" s="4"/>
      <c r="K319" s="4"/>
      <c r="L319" s="4"/>
    </row>
    <row r="320" spans="1:12" ht="15" customHeight="1" x14ac:dyDescent="0.2">
      <c r="F320" s="4"/>
      <c r="G320" s="4"/>
      <c r="H320" s="4"/>
      <c r="I320" s="4"/>
      <c r="J320" s="4"/>
      <c r="K320" s="4"/>
      <c r="L320" s="4"/>
    </row>
    <row r="321" ht="13.5" customHeight="1" x14ac:dyDescent="0.2"/>
  </sheetData>
  <mergeCells count="9">
    <mergeCell ref="B233:C233"/>
    <mergeCell ref="B243:C243"/>
    <mergeCell ref="B248:C248"/>
    <mergeCell ref="B3:D3"/>
    <mergeCell ref="I2:J2"/>
    <mergeCell ref="B98:C98"/>
    <mergeCell ref="B100:C100"/>
    <mergeCell ref="B119:C119"/>
    <mergeCell ref="B228:C228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3"/>
  <sheetViews>
    <sheetView tabSelected="1" zoomScale="120" zoomScaleNormal="120" workbookViewId="0">
      <pane ySplit="3" topLeftCell="A672" activePane="bottomLeft" state="frozen"/>
      <selection pane="bottomLeft" activeCell="J674" sqref="J674"/>
    </sheetView>
  </sheetViews>
  <sheetFormatPr defaultRowHeight="12.75" x14ac:dyDescent="0.2"/>
  <cols>
    <col min="1" max="1" width="0.140625" style="241" customWidth="1"/>
    <col min="2" max="2" width="6" style="239" customWidth="1"/>
    <col min="3" max="3" width="8.42578125" style="213" customWidth="1"/>
    <col min="4" max="4" width="25.5703125" style="240" customWidth="1"/>
    <col min="5" max="5" width="5.7109375" style="210" customWidth="1"/>
    <col min="6" max="6" width="6.5703125" style="210" customWidth="1"/>
    <col min="7" max="8" width="6.5703125" style="259" customWidth="1"/>
    <col min="9" max="9" width="6.5703125" style="338" customWidth="1"/>
    <col min="10" max="10" width="6.42578125" style="210" customWidth="1"/>
    <col min="11" max="11" width="6.7109375" style="253" customWidth="1"/>
    <col min="12" max="12" width="6.28515625" style="253" customWidth="1"/>
    <col min="13" max="13" width="6.7109375" customWidth="1"/>
    <col min="14" max="14" width="9.140625" style="267"/>
    <col min="15" max="16384" width="9.140625" style="210"/>
  </cols>
  <sheetData>
    <row r="1" spans="1:13" ht="24" customHeight="1" x14ac:dyDescent="0.2">
      <c r="A1" s="208"/>
      <c r="B1" s="254" t="s">
        <v>651</v>
      </c>
      <c r="C1" s="255"/>
      <c r="D1" s="255"/>
      <c r="E1" s="209"/>
      <c r="F1" s="255"/>
      <c r="G1" s="253"/>
      <c r="H1" s="253"/>
      <c r="I1" s="340"/>
      <c r="J1" s="209"/>
    </row>
    <row r="2" spans="1:13" ht="23.25" customHeight="1" x14ac:dyDescent="0.2">
      <c r="A2" s="211"/>
      <c r="B2" s="212"/>
      <c r="D2" s="214" t="s">
        <v>927</v>
      </c>
      <c r="E2" s="256"/>
      <c r="F2" s="256"/>
      <c r="G2" s="256"/>
      <c r="I2" s="342"/>
      <c r="L2" s="253" t="s">
        <v>695</v>
      </c>
    </row>
    <row r="3" spans="1:13" ht="42.75" customHeight="1" x14ac:dyDescent="0.2">
      <c r="A3" s="211"/>
      <c r="B3" s="215"/>
      <c r="C3" s="216"/>
      <c r="D3" s="217"/>
      <c r="E3" s="262" t="s">
        <v>727</v>
      </c>
      <c r="F3" s="218" t="s">
        <v>674</v>
      </c>
      <c r="G3" s="218" t="s">
        <v>788</v>
      </c>
      <c r="H3" s="462" t="s">
        <v>926</v>
      </c>
      <c r="I3" s="341" t="s">
        <v>919</v>
      </c>
      <c r="J3" s="476" t="s">
        <v>774</v>
      </c>
      <c r="K3" s="218" t="s">
        <v>775</v>
      </c>
      <c r="L3" s="218" t="s">
        <v>789</v>
      </c>
    </row>
    <row r="4" spans="1:13" ht="15.75" x14ac:dyDescent="0.25">
      <c r="A4" s="208"/>
      <c r="B4" s="220" t="s">
        <v>331</v>
      </c>
      <c r="C4" s="221"/>
      <c r="D4" s="222" t="s">
        <v>442</v>
      </c>
      <c r="E4" s="223"/>
      <c r="F4" s="223"/>
      <c r="G4" s="258"/>
      <c r="H4" s="463"/>
      <c r="J4" s="477"/>
      <c r="K4" s="219"/>
      <c r="L4" s="219"/>
    </row>
    <row r="5" spans="1:13" x14ac:dyDescent="0.2">
      <c r="A5" s="208"/>
      <c r="B5" s="215"/>
      <c r="C5" s="224"/>
      <c r="D5" s="296" t="s">
        <v>329</v>
      </c>
      <c r="E5" s="425"/>
      <c r="F5" s="426">
        <f t="shared" ref="F5:L5" si="0">SUM(F6+F28+F79)</f>
        <v>4976.3999999999996</v>
      </c>
      <c r="G5" s="425">
        <f t="shared" si="0"/>
        <v>5143</v>
      </c>
      <c r="H5" s="470">
        <f t="shared" si="0"/>
        <v>5148.5999999999995</v>
      </c>
      <c r="I5" s="425">
        <f t="shared" si="0"/>
        <v>5172.1000000000004</v>
      </c>
      <c r="J5" s="427">
        <f t="shared" si="0"/>
        <v>5325.7000000000007</v>
      </c>
      <c r="K5" s="425">
        <f t="shared" si="0"/>
        <v>5394.6999999999989</v>
      </c>
      <c r="L5" s="425">
        <f t="shared" si="0"/>
        <v>5471.4</v>
      </c>
    </row>
    <row r="6" spans="1:13" x14ac:dyDescent="0.2">
      <c r="A6" s="208"/>
      <c r="B6" s="215"/>
      <c r="C6" s="224"/>
      <c r="D6" s="296" t="s">
        <v>1</v>
      </c>
      <c r="E6" s="425"/>
      <c r="F6" s="426">
        <f t="shared" ref="F6" si="1">SUM(F8+F10+F18)</f>
        <v>2172.5</v>
      </c>
      <c r="G6" s="425">
        <f>SUM(G8+G10+G18)</f>
        <v>2198.8000000000002</v>
      </c>
      <c r="H6" s="470">
        <f t="shared" ref="H6:I6" si="2">SUM(H8+H10+H18)</f>
        <v>2351.6999999999998</v>
      </c>
      <c r="I6" s="425">
        <f t="shared" si="2"/>
        <v>2360.2999999999997</v>
      </c>
      <c r="J6" s="427">
        <f>SUM(J8+J10+J18)</f>
        <v>2558.4</v>
      </c>
      <c r="K6" s="425">
        <f t="shared" ref="K6:L6" si="3">SUM(K8+K10+K18)</f>
        <v>2443.1</v>
      </c>
      <c r="L6" s="425">
        <f t="shared" si="3"/>
        <v>2463.1</v>
      </c>
    </row>
    <row r="7" spans="1:13" x14ac:dyDescent="0.2">
      <c r="A7" s="211"/>
      <c r="B7" s="215"/>
      <c r="C7" s="216"/>
      <c r="D7" s="217"/>
      <c r="E7" s="227"/>
      <c r="F7" s="228"/>
      <c r="G7" s="227"/>
      <c r="H7" s="446"/>
      <c r="I7" s="227"/>
      <c r="J7" s="226"/>
      <c r="K7" s="227"/>
      <c r="L7" s="227"/>
    </row>
    <row r="8" spans="1:13" x14ac:dyDescent="0.2">
      <c r="A8" s="208"/>
      <c r="B8" s="215">
        <v>110</v>
      </c>
      <c r="C8" s="224"/>
      <c r="D8" s="296" t="s">
        <v>2</v>
      </c>
      <c r="E8" s="297"/>
      <c r="F8" s="315">
        <f t="shared" ref="F8" si="4">SUM(F9)</f>
        <v>1812</v>
      </c>
      <c r="G8" s="298">
        <f t="shared" ref="G8:L8" si="5">SUM(G9)</f>
        <v>1854.9</v>
      </c>
      <c r="H8" s="334">
        <f t="shared" si="5"/>
        <v>1994</v>
      </c>
      <c r="I8" s="298">
        <f t="shared" si="5"/>
        <v>2035.1</v>
      </c>
      <c r="J8" s="297">
        <f t="shared" si="5"/>
        <v>2195.3000000000002</v>
      </c>
      <c r="K8" s="298">
        <f t="shared" si="5"/>
        <v>2080</v>
      </c>
      <c r="L8" s="298">
        <f t="shared" si="5"/>
        <v>2100</v>
      </c>
    </row>
    <row r="9" spans="1:13" x14ac:dyDescent="0.2">
      <c r="A9" s="211"/>
      <c r="B9" s="215">
        <v>111</v>
      </c>
      <c r="C9" s="216">
        <v>111003</v>
      </c>
      <c r="D9" s="217" t="s">
        <v>320</v>
      </c>
      <c r="E9" s="227"/>
      <c r="F9" s="228">
        <v>1812</v>
      </c>
      <c r="G9" s="227">
        <v>1854.9</v>
      </c>
      <c r="H9" s="446">
        <v>1994</v>
      </c>
      <c r="I9" s="227">
        <v>2035.1</v>
      </c>
      <c r="J9" s="478">
        <v>2195.3000000000002</v>
      </c>
      <c r="K9" s="227">
        <v>2080</v>
      </c>
      <c r="L9" s="227">
        <v>2100</v>
      </c>
      <c r="M9" s="357" t="s">
        <v>984</v>
      </c>
    </row>
    <row r="10" spans="1:13" x14ac:dyDescent="0.2">
      <c r="A10" s="208"/>
      <c r="B10" s="215">
        <v>120</v>
      </c>
      <c r="C10" s="224"/>
      <c r="D10" s="296" t="s">
        <v>3</v>
      </c>
      <c r="E10" s="297"/>
      <c r="F10" s="315">
        <f t="shared" ref="F10" si="6">SUM(F11:F17)</f>
        <v>165.1</v>
      </c>
      <c r="G10" s="298">
        <f>SUM(G11:G17)</f>
        <v>152.70000000000002</v>
      </c>
      <c r="H10" s="334">
        <f t="shared" ref="H10:I10" si="7">SUM(H11:H17)</f>
        <v>155</v>
      </c>
      <c r="I10" s="298">
        <f t="shared" si="7"/>
        <v>140.69999999999999</v>
      </c>
      <c r="J10" s="297">
        <f>SUM(J11:J17)</f>
        <v>155</v>
      </c>
      <c r="K10" s="297">
        <f t="shared" ref="K10:L10" si="8">SUM(K11:K17)</f>
        <v>155</v>
      </c>
      <c r="L10" s="297">
        <f t="shared" si="8"/>
        <v>155</v>
      </c>
    </row>
    <row r="11" spans="1:13" x14ac:dyDescent="0.2">
      <c r="A11" s="208"/>
      <c r="B11" s="215"/>
      <c r="C11" s="216">
        <v>121001</v>
      </c>
      <c r="D11" s="217" t="s">
        <v>375</v>
      </c>
      <c r="E11" s="227"/>
      <c r="F11" s="228">
        <v>16</v>
      </c>
      <c r="G11" s="227">
        <v>14.2</v>
      </c>
      <c r="H11" s="446">
        <v>15</v>
      </c>
      <c r="I11" s="227">
        <v>14.5</v>
      </c>
      <c r="J11" s="226">
        <v>15</v>
      </c>
      <c r="K11" s="226">
        <v>15</v>
      </c>
      <c r="L11" s="226">
        <v>15</v>
      </c>
    </row>
    <row r="12" spans="1:13" x14ac:dyDescent="0.2">
      <c r="A12" s="208"/>
      <c r="B12" s="215"/>
      <c r="C12" s="216">
        <v>121001</v>
      </c>
      <c r="D12" s="217" t="s">
        <v>376</v>
      </c>
      <c r="E12" s="227"/>
      <c r="F12" s="228">
        <v>18.2</v>
      </c>
      <c r="G12" s="227">
        <v>21.4</v>
      </c>
      <c r="H12" s="446">
        <v>21</v>
      </c>
      <c r="I12" s="227">
        <v>20.2</v>
      </c>
      <c r="J12" s="226">
        <v>21</v>
      </c>
      <c r="K12" s="226">
        <v>21</v>
      </c>
      <c r="L12" s="226">
        <v>21</v>
      </c>
    </row>
    <row r="13" spans="1:13" x14ac:dyDescent="0.2">
      <c r="A13" s="208"/>
      <c r="B13" s="215"/>
      <c r="C13" s="216">
        <v>121002</v>
      </c>
      <c r="D13" s="217" t="s">
        <v>377</v>
      </c>
      <c r="E13" s="227"/>
      <c r="F13" s="228">
        <v>43</v>
      </c>
      <c r="G13" s="227">
        <v>41.7</v>
      </c>
      <c r="H13" s="446">
        <v>42</v>
      </c>
      <c r="I13" s="227">
        <v>35.1</v>
      </c>
      <c r="J13" s="226">
        <v>42</v>
      </c>
      <c r="K13" s="226">
        <v>42</v>
      </c>
      <c r="L13" s="226">
        <v>42</v>
      </c>
    </row>
    <row r="14" spans="1:13" x14ac:dyDescent="0.2">
      <c r="A14" s="211"/>
      <c r="B14" s="215"/>
      <c r="C14" s="216">
        <v>121002</v>
      </c>
      <c r="D14" s="217" t="s">
        <v>378</v>
      </c>
      <c r="E14" s="227"/>
      <c r="F14" s="228">
        <v>74.8</v>
      </c>
      <c r="G14" s="227">
        <v>65</v>
      </c>
      <c r="H14" s="446">
        <v>65</v>
      </c>
      <c r="I14" s="227">
        <v>61.8</v>
      </c>
      <c r="J14" s="226">
        <v>65</v>
      </c>
      <c r="K14" s="226">
        <v>65</v>
      </c>
      <c r="L14" s="226">
        <v>65</v>
      </c>
    </row>
    <row r="15" spans="1:13" x14ac:dyDescent="0.2">
      <c r="A15" s="211"/>
      <c r="B15" s="215"/>
      <c r="C15" s="216">
        <v>121003</v>
      </c>
      <c r="D15" s="217" t="s">
        <v>379</v>
      </c>
      <c r="E15" s="227"/>
      <c r="F15" s="228">
        <v>7</v>
      </c>
      <c r="G15" s="227">
        <v>7</v>
      </c>
      <c r="H15" s="446">
        <v>7</v>
      </c>
      <c r="I15" s="227">
        <v>6.7</v>
      </c>
      <c r="J15" s="226">
        <v>7</v>
      </c>
      <c r="K15" s="226">
        <v>7</v>
      </c>
      <c r="L15" s="226">
        <v>7</v>
      </c>
    </row>
    <row r="16" spans="1:13" x14ac:dyDescent="0.2">
      <c r="A16" s="211"/>
      <c r="B16" s="215"/>
      <c r="C16" s="216">
        <v>121003</v>
      </c>
      <c r="D16" s="217" t="s">
        <v>380</v>
      </c>
      <c r="E16" s="227"/>
      <c r="F16" s="228">
        <v>2.5</v>
      </c>
      <c r="G16" s="227">
        <v>2.2999999999999998</v>
      </c>
      <c r="H16" s="446">
        <v>3</v>
      </c>
      <c r="I16" s="227">
        <v>2.2000000000000002</v>
      </c>
      <c r="J16" s="226">
        <v>3</v>
      </c>
      <c r="K16" s="226">
        <v>3</v>
      </c>
      <c r="L16" s="226">
        <v>3</v>
      </c>
    </row>
    <row r="17" spans="1:14" x14ac:dyDescent="0.2">
      <c r="A17" s="211"/>
      <c r="B17" s="215"/>
      <c r="C17" s="216">
        <v>121003</v>
      </c>
      <c r="D17" s="217" t="s">
        <v>388</v>
      </c>
      <c r="E17" s="227"/>
      <c r="F17" s="228">
        <v>3.6</v>
      </c>
      <c r="G17" s="227">
        <v>1.1000000000000001</v>
      </c>
      <c r="H17" s="446">
        <v>2</v>
      </c>
      <c r="I17" s="227">
        <v>0.2</v>
      </c>
      <c r="J17" s="226">
        <v>2</v>
      </c>
      <c r="K17" s="226">
        <v>2</v>
      </c>
      <c r="L17" s="226">
        <v>2</v>
      </c>
    </row>
    <row r="18" spans="1:14" x14ac:dyDescent="0.2">
      <c r="A18" s="208"/>
      <c r="B18" s="215">
        <v>130</v>
      </c>
      <c r="C18" s="224"/>
      <c r="D18" s="296" t="s">
        <v>4</v>
      </c>
      <c r="E18" s="297"/>
      <c r="F18" s="315">
        <f t="shared" ref="F18" si="9">SUM(F19)</f>
        <v>195.4</v>
      </c>
      <c r="G18" s="298">
        <f t="shared" ref="G18:L18" si="10">SUM(G19)</f>
        <v>191.20000000000002</v>
      </c>
      <c r="H18" s="334">
        <f t="shared" si="10"/>
        <v>202.7</v>
      </c>
      <c r="I18" s="298">
        <f t="shared" si="10"/>
        <v>184.5</v>
      </c>
      <c r="J18" s="297">
        <f t="shared" si="10"/>
        <v>208.1</v>
      </c>
      <c r="K18" s="297">
        <f t="shared" si="10"/>
        <v>208.1</v>
      </c>
      <c r="L18" s="297">
        <f t="shared" si="10"/>
        <v>208.1</v>
      </c>
    </row>
    <row r="19" spans="1:14" x14ac:dyDescent="0.2">
      <c r="A19" s="211"/>
      <c r="B19" s="215">
        <v>133</v>
      </c>
      <c r="C19" s="216"/>
      <c r="D19" s="296" t="s">
        <v>321</v>
      </c>
      <c r="E19" s="297"/>
      <c r="F19" s="315">
        <f t="shared" ref="F19" si="11">SUM(F20:F27)</f>
        <v>195.4</v>
      </c>
      <c r="G19" s="298">
        <f>SUM(G20:G27)</f>
        <v>191.20000000000002</v>
      </c>
      <c r="H19" s="334">
        <f t="shared" ref="H19:I19" si="12">SUM(H20:H27)</f>
        <v>202.7</v>
      </c>
      <c r="I19" s="298">
        <f t="shared" si="12"/>
        <v>184.5</v>
      </c>
      <c r="J19" s="297">
        <f>SUM(J20:J27)</f>
        <v>208.1</v>
      </c>
      <c r="K19" s="297">
        <f t="shared" ref="K19:L19" si="13">SUM(K20:K27)</f>
        <v>208.1</v>
      </c>
      <c r="L19" s="297">
        <f t="shared" si="13"/>
        <v>208.1</v>
      </c>
    </row>
    <row r="20" spans="1:14" x14ac:dyDescent="0.2">
      <c r="A20" s="211"/>
      <c r="B20" s="215"/>
      <c r="C20" s="216">
        <v>133001</v>
      </c>
      <c r="D20" s="217" t="s">
        <v>5</v>
      </c>
      <c r="E20" s="227"/>
      <c r="F20" s="228">
        <v>5.6</v>
      </c>
      <c r="G20" s="227">
        <v>5.5</v>
      </c>
      <c r="H20" s="446">
        <v>6</v>
      </c>
      <c r="I20" s="227">
        <v>5.2</v>
      </c>
      <c r="J20" s="226">
        <v>6</v>
      </c>
      <c r="K20" s="227">
        <v>6</v>
      </c>
      <c r="L20" s="227">
        <v>6</v>
      </c>
    </row>
    <row r="21" spans="1:14" x14ac:dyDescent="0.2">
      <c r="A21" s="211"/>
      <c r="B21" s="215"/>
      <c r="C21" s="216">
        <v>133003</v>
      </c>
      <c r="D21" s="217" t="s">
        <v>410</v>
      </c>
      <c r="E21" s="227"/>
      <c r="F21" s="228">
        <v>0.5</v>
      </c>
      <c r="G21" s="227">
        <v>0.7</v>
      </c>
      <c r="H21" s="446">
        <v>0.7</v>
      </c>
      <c r="I21" s="227">
        <v>0.4</v>
      </c>
      <c r="J21" s="226">
        <v>0.6</v>
      </c>
      <c r="K21" s="227">
        <v>0.6</v>
      </c>
      <c r="L21" s="227">
        <v>0.6</v>
      </c>
    </row>
    <row r="22" spans="1:14" x14ac:dyDescent="0.2">
      <c r="A22" s="211"/>
      <c r="B22" s="215"/>
      <c r="C22" s="216">
        <v>133004</v>
      </c>
      <c r="D22" s="217" t="s">
        <v>811</v>
      </c>
      <c r="E22" s="227"/>
      <c r="F22" s="228">
        <v>0</v>
      </c>
      <c r="G22" s="227">
        <v>0</v>
      </c>
      <c r="H22" s="446">
        <v>0</v>
      </c>
      <c r="I22" s="227">
        <v>0</v>
      </c>
      <c r="J22" s="226">
        <v>0</v>
      </c>
      <c r="K22" s="227">
        <v>0</v>
      </c>
      <c r="L22" s="227">
        <v>0</v>
      </c>
    </row>
    <row r="23" spans="1:14" x14ac:dyDescent="0.2">
      <c r="A23" s="211"/>
      <c r="B23" s="215"/>
      <c r="C23" s="216">
        <v>133006</v>
      </c>
      <c r="D23" s="217" t="s">
        <v>415</v>
      </c>
      <c r="E23" s="227"/>
      <c r="F23" s="228">
        <v>0.9</v>
      </c>
      <c r="G23" s="227">
        <v>1.3</v>
      </c>
      <c r="H23" s="446">
        <v>1</v>
      </c>
      <c r="I23" s="227">
        <v>1</v>
      </c>
      <c r="J23" s="226">
        <v>1</v>
      </c>
      <c r="K23" s="227">
        <v>1</v>
      </c>
      <c r="L23" s="227">
        <v>1</v>
      </c>
    </row>
    <row r="24" spans="1:14" x14ac:dyDescent="0.2">
      <c r="A24" s="211"/>
      <c r="B24" s="215"/>
      <c r="C24" s="216">
        <v>133012</v>
      </c>
      <c r="D24" s="217" t="s">
        <v>6</v>
      </c>
      <c r="E24" s="227"/>
      <c r="F24" s="228">
        <v>6.8</v>
      </c>
      <c r="G24" s="227">
        <v>6</v>
      </c>
      <c r="H24" s="446">
        <v>6</v>
      </c>
      <c r="I24" s="227">
        <v>7.3</v>
      </c>
      <c r="J24" s="226">
        <v>6.5</v>
      </c>
      <c r="K24" s="227">
        <v>6.5</v>
      </c>
      <c r="L24" s="227">
        <v>6.5</v>
      </c>
    </row>
    <row r="25" spans="1:14" x14ac:dyDescent="0.2">
      <c r="A25" s="211"/>
      <c r="B25" s="215"/>
      <c r="C25" s="216">
        <v>133013</v>
      </c>
      <c r="D25" s="217" t="s">
        <v>381</v>
      </c>
      <c r="E25" s="227"/>
      <c r="F25" s="228">
        <v>156.5</v>
      </c>
      <c r="G25" s="227">
        <v>149.5</v>
      </c>
      <c r="H25" s="446">
        <v>160</v>
      </c>
      <c r="I25" s="227">
        <v>113.9</v>
      </c>
      <c r="J25" s="226">
        <v>132</v>
      </c>
      <c r="K25" s="227">
        <v>132</v>
      </c>
      <c r="L25" s="227">
        <v>132</v>
      </c>
    </row>
    <row r="26" spans="1:14" x14ac:dyDescent="0.2">
      <c r="A26" s="211"/>
      <c r="B26" s="215"/>
      <c r="C26" s="216">
        <v>133013</v>
      </c>
      <c r="D26" s="217" t="s">
        <v>382</v>
      </c>
      <c r="E26" s="227"/>
      <c r="F26" s="228">
        <v>2</v>
      </c>
      <c r="G26" s="227">
        <v>16.8</v>
      </c>
      <c r="H26" s="446">
        <v>17</v>
      </c>
      <c r="I26" s="227">
        <v>52.6</v>
      </c>
      <c r="J26" s="226">
        <v>50</v>
      </c>
      <c r="K26" s="227">
        <v>50</v>
      </c>
      <c r="L26" s="227">
        <v>50</v>
      </c>
    </row>
    <row r="27" spans="1:14" x14ac:dyDescent="0.2">
      <c r="A27" s="211"/>
      <c r="B27" s="215"/>
      <c r="C27" s="216">
        <v>133013</v>
      </c>
      <c r="D27" s="217" t="s">
        <v>388</v>
      </c>
      <c r="E27" s="227"/>
      <c r="F27" s="228">
        <v>23.1</v>
      </c>
      <c r="G27" s="227">
        <v>11.4</v>
      </c>
      <c r="H27" s="446">
        <v>12</v>
      </c>
      <c r="I27" s="227">
        <v>4.0999999999999996</v>
      </c>
      <c r="J27" s="226">
        <v>12</v>
      </c>
      <c r="K27" s="227">
        <v>12</v>
      </c>
      <c r="L27" s="227">
        <v>12</v>
      </c>
    </row>
    <row r="28" spans="1:14" s="359" customFormat="1" x14ac:dyDescent="0.2">
      <c r="A28" s="356"/>
      <c r="B28" s="215"/>
      <c r="C28" s="224"/>
      <c r="D28" s="296" t="s">
        <v>7</v>
      </c>
      <c r="E28" s="297"/>
      <c r="F28" s="315">
        <f t="shared" ref="F28:L28" si="14">SUM(F29+F38+F43+F45+F68+F70)</f>
        <v>723.6</v>
      </c>
      <c r="G28" s="298">
        <f t="shared" si="14"/>
        <v>956.80000000000007</v>
      </c>
      <c r="H28" s="334">
        <f t="shared" si="14"/>
        <v>676.1</v>
      </c>
      <c r="I28" s="298">
        <f t="shared" si="14"/>
        <v>633.4</v>
      </c>
      <c r="J28" s="297">
        <f t="shared" si="14"/>
        <v>629</v>
      </c>
      <c r="K28" s="297">
        <f t="shared" si="14"/>
        <v>625.1</v>
      </c>
      <c r="L28" s="297">
        <f t="shared" si="14"/>
        <v>625.1</v>
      </c>
      <c r="M28" s="357"/>
      <c r="N28" s="358"/>
    </row>
    <row r="29" spans="1:14" s="359" customFormat="1" x14ac:dyDescent="0.2">
      <c r="A29" s="356"/>
      <c r="B29" s="215">
        <v>210</v>
      </c>
      <c r="C29" s="224"/>
      <c r="D29" s="296" t="s">
        <v>8</v>
      </c>
      <c r="E29" s="297"/>
      <c r="F29" s="315">
        <f t="shared" ref="F29" si="15">SUM(F30:F37)</f>
        <v>494.09999999999997</v>
      </c>
      <c r="G29" s="298">
        <f t="shared" ref="G29:L29" si="16">SUM(G30:G37)</f>
        <v>745.2</v>
      </c>
      <c r="H29" s="334">
        <f t="shared" si="16"/>
        <v>450</v>
      </c>
      <c r="I29" s="298">
        <f t="shared" si="16"/>
        <v>415.90000000000003</v>
      </c>
      <c r="J29" s="297">
        <f t="shared" si="16"/>
        <v>423.4</v>
      </c>
      <c r="K29" s="297">
        <f t="shared" si="16"/>
        <v>420</v>
      </c>
      <c r="L29" s="297">
        <f t="shared" si="16"/>
        <v>420</v>
      </c>
      <c r="M29" s="357"/>
      <c r="N29" s="358"/>
    </row>
    <row r="30" spans="1:14" s="359" customFormat="1" x14ac:dyDescent="0.2">
      <c r="A30" s="360"/>
      <c r="B30" s="215"/>
      <c r="C30" s="216">
        <v>211003</v>
      </c>
      <c r="D30" s="217" t="s">
        <v>790</v>
      </c>
      <c r="E30" s="227"/>
      <c r="F30" s="228">
        <v>4.7</v>
      </c>
      <c r="G30" s="227">
        <v>3.3</v>
      </c>
      <c r="H30" s="446">
        <v>3</v>
      </c>
      <c r="I30" s="227">
        <v>0</v>
      </c>
      <c r="J30" s="226">
        <v>0</v>
      </c>
      <c r="K30" s="227">
        <v>0</v>
      </c>
      <c r="L30" s="227">
        <v>0</v>
      </c>
      <c r="M30" s="357"/>
      <c r="N30" s="358"/>
    </row>
    <row r="31" spans="1:14" s="359" customFormat="1" x14ac:dyDescent="0.2">
      <c r="A31" s="360"/>
      <c r="B31" s="215"/>
      <c r="C31" s="216">
        <v>212002</v>
      </c>
      <c r="D31" s="217" t="s">
        <v>318</v>
      </c>
      <c r="E31" s="207"/>
      <c r="F31" s="228">
        <v>16.899999999999999</v>
      </c>
      <c r="G31" s="227">
        <v>78.099999999999994</v>
      </c>
      <c r="H31" s="446">
        <v>26</v>
      </c>
      <c r="I31" s="227">
        <v>15.9</v>
      </c>
      <c r="J31" s="226">
        <v>21</v>
      </c>
      <c r="K31" s="227">
        <v>21</v>
      </c>
      <c r="L31" s="227">
        <v>21</v>
      </c>
      <c r="M31" s="357"/>
      <c r="N31" s="358"/>
    </row>
    <row r="32" spans="1:14" s="359" customFormat="1" x14ac:dyDescent="0.2">
      <c r="A32" s="360"/>
      <c r="B32" s="215"/>
      <c r="C32" s="216">
        <v>212003</v>
      </c>
      <c r="D32" s="217" t="s">
        <v>812</v>
      </c>
      <c r="E32" s="227"/>
      <c r="F32" s="228">
        <v>28.4</v>
      </c>
      <c r="G32" s="227">
        <v>19.5</v>
      </c>
      <c r="H32" s="446">
        <v>20</v>
      </c>
      <c r="I32" s="227">
        <v>13.4</v>
      </c>
      <c r="J32" s="226">
        <v>11</v>
      </c>
      <c r="K32" s="226">
        <v>11</v>
      </c>
      <c r="L32" s="226">
        <v>11</v>
      </c>
      <c r="M32" s="357"/>
      <c r="N32" s="358"/>
    </row>
    <row r="33" spans="1:14" s="359" customFormat="1" x14ac:dyDescent="0.2">
      <c r="A33" s="360"/>
      <c r="B33" s="215"/>
      <c r="C33" s="216">
        <v>212003</v>
      </c>
      <c r="D33" s="217" t="s">
        <v>742</v>
      </c>
      <c r="E33" s="227"/>
      <c r="F33" s="228">
        <v>3.9</v>
      </c>
      <c r="G33" s="227">
        <v>0</v>
      </c>
      <c r="H33" s="446">
        <v>0</v>
      </c>
      <c r="I33" s="227">
        <v>0</v>
      </c>
      <c r="J33" s="226">
        <v>0</v>
      </c>
      <c r="K33" s="227">
        <v>0</v>
      </c>
      <c r="L33" s="227">
        <v>0</v>
      </c>
      <c r="M33" s="357"/>
      <c r="N33" s="358"/>
    </row>
    <row r="34" spans="1:14" s="359" customFormat="1" x14ac:dyDescent="0.2">
      <c r="A34" s="360"/>
      <c r="B34" s="215"/>
      <c r="C34" s="216">
        <v>212003</v>
      </c>
      <c r="D34" s="217" t="s">
        <v>814</v>
      </c>
      <c r="E34" s="227"/>
      <c r="F34" s="228">
        <v>0</v>
      </c>
      <c r="G34" s="227">
        <v>0</v>
      </c>
      <c r="H34" s="446">
        <v>0</v>
      </c>
      <c r="I34" s="227">
        <v>0</v>
      </c>
      <c r="J34" s="226">
        <v>0</v>
      </c>
      <c r="K34" s="227">
        <v>0</v>
      </c>
      <c r="L34" s="227">
        <v>0</v>
      </c>
      <c r="M34" s="357"/>
      <c r="N34" s="358"/>
    </row>
    <row r="35" spans="1:14" s="359" customFormat="1" x14ac:dyDescent="0.2">
      <c r="A35" s="360"/>
      <c r="B35" s="215"/>
      <c r="C35" s="216">
        <v>2120035</v>
      </c>
      <c r="D35" s="217" t="s">
        <v>813</v>
      </c>
      <c r="E35" s="227"/>
      <c r="F35" s="228">
        <v>354</v>
      </c>
      <c r="G35" s="227">
        <v>392</v>
      </c>
      <c r="H35" s="446">
        <v>373</v>
      </c>
      <c r="I35" s="227">
        <v>365.1</v>
      </c>
      <c r="J35" s="226">
        <v>368.4</v>
      </c>
      <c r="K35" s="227">
        <v>360</v>
      </c>
      <c r="L35" s="227">
        <v>360</v>
      </c>
      <c r="M35" s="357"/>
      <c r="N35" s="358"/>
    </row>
    <row r="36" spans="1:14" s="359" customFormat="1" x14ac:dyDescent="0.2">
      <c r="A36" s="360"/>
      <c r="B36" s="215"/>
      <c r="C36" s="216">
        <v>2120034</v>
      </c>
      <c r="D36" s="217" t="s">
        <v>620</v>
      </c>
      <c r="E36" s="227"/>
      <c r="F36" s="228">
        <v>28.9</v>
      </c>
      <c r="G36" s="227">
        <v>0</v>
      </c>
      <c r="H36" s="446">
        <v>28</v>
      </c>
      <c r="I36" s="227">
        <v>21.4</v>
      </c>
      <c r="J36" s="226">
        <v>23</v>
      </c>
      <c r="K36" s="227">
        <v>28</v>
      </c>
      <c r="L36" s="227">
        <v>28</v>
      </c>
      <c r="M36" s="357"/>
      <c r="N36" s="358"/>
    </row>
    <row r="37" spans="1:14" s="359" customFormat="1" x14ac:dyDescent="0.2">
      <c r="A37" s="360"/>
      <c r="B37" s="215"/>
      <c r="C37" s="216">
        <v>212004</v>
      </c>
      <c r="D37" s="217" t="s">
        <v>650</v>
      </c>
      <c r="E37" s="227"/>
      <c r="F37" s="228">
        <v>57.3</v>
      </c>
      <c r="G37" s="227">
        <v>252.3</v>
      </c>
      <c r="H37" s="446">
        <v>0</v>
      </c>
      <c r="I37" s="227">
        <v>0.1</v>
      </c>
      <c r="J37" s="226">
        <v>0</v>
      </c>
      <c r="K37" s="227">
        <v>0</v>
      </c>
      <c r="L37" s="227">
        <v>0</v>
      </c>
      <c r="M37" s="357"/>
      <c r="N37" s="358"/>
    </row>
    <row r="38" spans="1:14" s="359" customFormat="1" x14ac:dyDescent="0.2">
      <c r="A38" s="356"/>
      <c r="B38" s="215">
        <v>221</v>
      </c>
      <c r="C38" s="224"/>
      <c r="D38" s="296" t="s">
        <v>9</v>
      </c>
      <c r="E38" s="297"/>
      <c r="F38" s="315">
        <f t="shared" ref="F38" si="17">SUM(F39:F42)</f>
        <v>67.699999999999989</v>
      </c>
      <c r="G38" s="298">
        <f>SUM(G39:G42)</f>
        <v>78.2</v>
      </c>
      <c r="H38" s="334">
        <f t="shared" ref="H38:I38" si="18">SUM(H39:H42)</f>
        <v>80</v>
      </c>
      <c r="I38" s="298">
        <f t="shared" si="18"/>
        <v>71.199999999999989</v>
      </c>
      <c r="J38" s="297">
        <f>SUM(J39:J42)</f>
        <v>81</v>
      </c>
      <c r="K38" s="297">
        <f t="shared" ref="K38:L38" si="19">SUM(K39:K42)</f>
        <v>81</v>
      </c>
      <c r="L38" s="297">
        <f t="shared" si="19"/>
        <v>81</v>
      </c>
      <c r="M38" s="357"/>
      <c r="N38" s="358"/>
    </row>
    <row r="39" spans="1:14" s="359" customFormat="1" x14ac:dyDescent="0.2">
      <c r="A39" s="360"/>
      <c r="B39" s="215"/>
      <c r="C39" s="216">
        <v>2210041</v>
      </c>
      <c r="D39" s="217" t="s">
        <v>741</v>
      </c>
      <c r="E39" s="227"/>
      <c r="F39" s="228">
        <v>13.9</v>
      </c>
      <c r="G39" s="227">
        <v>11.5</v>
      </c>
      <c r="H39" s="446">
        <v>12</v>
      </c>
      <c r="I39" s="227">
        <v>12.2</v>
      </c>
      <c r="J39" s="226">
        <v>12</v>
      </c>
      <c r="K39" s="226">
        <v>12</v>
      </c>
      <c r="L39" s="226">
        <v>12</v>
      </c>
      <c r="M39" s="357"/>
      <c r="N39" s="358"/>
    </row>
    <row r="40" spans="1:14" s="359" customFormat="1" x14ac:dyDescent="0.2">
      <c r="A40" s="360"/>
      <c r="B40" s="215"/>
      <c r="C40" s="216">
        <v>2210044</v>
      </c>
      <c r="D40" s="217" t="s">
        <v>13</v>
      </c>
      <c r="E40" s="227"/>
      <c r="F40" s="228">
        <v>40.299999999999997</v>
      </c>
      <c r="G40" s="227">
        <v>53.9</v>
      </c>
      <c r="H40" s="446">
        <v>54</v>
      </c>
      <c r="I40" s="227">
        <v>50.3</v>
      </c>
      <c r="J40" s="226">
        <v>54</v>
      </c>
      <c r="K40" s="227">
        <v>54</v>
      </c>
      <c r="L40" s="227">
        <v>54</v>
      </c>
      <c r="M40" s="357"/>
      <c r="N40" s="358"/>
    </row>
    <row r="41" spans="1:14" s="359" customFormat="1" x14ac:dyDescent="0.2">
      <c r="A41" s="360"/>
      <c r="B41" s="215"/>
      <c r="C41" s="216">
        <v>2210045</v>
      </c>
      <c r="D41" s="217" t="s">
        <v>14</v>
      </c>
      <c r="E41" s="227"/>
      <c r="F41" s="228">
        <v>4</v>
      </c>
      <c r="G41" s="227">
        <v>3.1</v>
      </c>
      <c r="H41" s="446">
        <v>4</v>
      </c>
      <c r="I41" s="227">
        <v>3.1</v>
      </c>
      <c r="J41" s="226">
        <v>5</v>
      </c>
      <c r="K41" s="226">
        <v>5</v>
      </c>
      <c r="L41" s="226">
        <v>5</v>
      </c>
      <c r="M41" s="357"/>
      <c r="N41" s="358"/>
    </row>
    <row r="42" spans="1:14" s="359" customFormat="1" x14ac:dyDescent="0.2">
      <c r="A42" s="360"/>
      <c r="B42" s="215"/>
      <c r="C42" s="216">
        <v>2210043</v>
      </c>
      <c r="D42" s="217" t="s">
        <v>740</v>
      </c>
      <c r="E42" s="227"/>
      <c r="F42" s="228">
        <v>9.5</v>
      </c>
      <c r="G42" s="227">
        <v>9.6999999999999993</v>
      </c>
      <c r="H42" s="446">
        <v>10</v>
      </c>
      <c r="I42" s="227">
        <v>5.6</v>
      </c>
      <c r="J42" s="226">
        <v>10</v>
      </c>
      <c r="K42" s="226">
        <v>10</v>
      </c>
      <c r="L42" s="226">
        <v>10</v>
      </c>
      <c r="M42" s="357"/>
      <c r="N42" s="358"/>
    </row>
    <row r="43" spans="1:14" s="359" customFormat="1" x14ac:dyDescent="0.2">
      <c r="A43" s="356"/>
      <c r="B43" s="215">
        <v>222</v>
      </c>
      <c r="C43" s="224"/>
      <c r="D43" s="296" t="s">
        <v>15</v>
      </c>
      <c r="E43" s="297"/>
      <c r="F43" s="315">
        <f t="shared" ref="F43" si="20">SUM(F44)</f>
        <v>4.4000000000000004</v>
      </c>
      <c r="G43" s="298">
        <f>SUM(G44)</f>
        <v>2.1</v>
      </c>
      <c r="H43" s="334">
        <f>SUM(H44)</f>
        <v>2</v>
      </c>
      <c r="I43" s="298">
        <f>SUM(I44)</f>
        <v>5</v>
      </c>
      <c r="J43" s="297">
        <f>SUM(J44)</f>
        <v>2</v>
      </c>
      <c r="K43" s="297">
        <f t="shared" ref="K43:L43" si="21">SUM(K44)</f>
        <v>2</v>
      </c>
      <c r="L43" s="297">
        <f t="shared" si="21"/>
        <v>2</v>
      </c>
      <c r="M43" s="357"/>
      <c r="N43" s="358"/>
    </row>
    <row r="44" spans="1:14" s="359" customFormat="1" x14ac:dyDescent="0.2">
      <c r="A44" s="360"/>
      <c r="B44" s="215"/>
      <c r="C44" s="216">
        <v>222003</v>
      </c>
      <c r="D44" s="217" t="s">
        <v>288</v>
      </c>
      <c r="E44" s="227"/>
      <c r="F44" s="228">
        <v>4.4000000000000004</v>
      </c>
      <c r="G44" s="227">
        <v>2.1</v>
      </c>
      <c r="H44" s="446">
        <v>2</v>
      </c>
      <c r="I44" s="227">
        <v>5</v>
      </c>
      <c r="J44" s="226">
        <v>2</v>
      </c>
      <c r="K44" s="226">
        <v>2</v>
      </c>
      <c r="L44" s="226">
        <v>2</v>
      </c>
      <c r="M44" s="357"/>
      <c r="N44" s="358"/>
    </row>
    <row r="45" spans="1:14" s="359" customFormat="1" x14ac:dyDescent="0.2">
      <c r="A45" s="356"/>
      <c r="B45" s="215">
        <v>223</v>
      </c>
      <c r="C45" s="224"/>
      <c r="D45" s="296" t="s">
        <v>16</v>
      </c>
      <c r="E45" s="297"/>
      <c r="F45" s="315">
        <f t="shared" ref="F45:L45" si="22">SUM(F46:F67)</f>
        <v>83.2</v>
      </c>
      <c r="G45" s="298">
        <f t="shared" si="22"/>
        <v>85.3</v>
      </c>
      <c r="H45" s="334">
        <f t="shared" si="22"/>
        <v>88.600000000000009</v>
      </c>
      <c r="I45" s="298">
        <f t="shared" si="22"/>
        <v>81.8</v>
      </c>
      <c r="J45" s="297">
        <f t="shared" si="22"/>
        <v>84</v>
      </c>
      <c r="K45" s="297">
        <f t="shared" si="22"/>
        <v>83.5</v>
      </c>
      <c r="L45" s="297">
        <f t="shared" si="22"/>
        <v>83.5</v>
      </c>
      <c r="M45" s="357"/>
      <c r="N45" s="358"/>
    </row>
    <row r="46" spans="1:14" s="359" customFormat="1" x14ac:dyDescent="0.2">
      <c r="A46" s="360"/>
      <c r="B46" s="215"/>
      <c r="C46" s="216">
        <v>223001</v>
      </c>
      <c r="D46" s="217" t="s">
        <v>748</v>
      </c>
      <c r="E46" s="227"/>
      <c r="F46" s="228">
        <v>0.4</v>
      </c>
      <c r="G46" s="227">
        <v>0</v>
      </c>
      <c r="H46" s="446">
        <v>1</v>
      </c>
      <c r="I46" s="227">
        <v>0</v>
      </c>
      <c r="J46" s="226">
        <v>1</v>
      </c>
      <c r="K46" s="226">
        <v>1</v>
      </c>
      <c r="L46" s="226">
        <v>1</v>
      </c>
      <c r="M46" s="357"/>
      <c r="N46" s="358"/>
    </row>
    <row r="47" spans="1:14" s="359" customFormat="1" x14ac:dyDescent="0.2">
      <c r="A47" s="360"/>
      <c r="B47" s="215"/>
      <c r="C47" s="216">
        <v>2230010</v>
      </c>
      <c r="D47" s="217" t="s">
        <v>682</v>
      </c>
      <c r="E47" s="227"/>
      <c r="F47" s="228">
        <v>0</v>
      </c>
      <c r="G47" s="227">
        <v>3</v>
      </c>
      <c r="H47" s="446">
        <v>5</v>
      </c>
      <c r="I47" s="227">
        <v>0.3</v>
      </c>
      <c r="J47" s="226">
        <v>0.5</v>
      </c>
      <c r="K47" s="226">
        <v>0</v>
      </c>
      <c r="L47" s="226">
        <v>0</v>
      </c>
      <c r="M47" s="357"/>
      <c r="N47" s="358"/>
    </row>
    <row r="48" spans="1:14" s="359" customFormat="1" x14ac:dyDescent="0.2">
      <c r="A48" s="360"/>
      <c r="B48" s="215"/>
      <c r="C48" s="216">
        <v>22300106</v>
      </c>
      <c r="D48" s="217" t="s">
        <v>636</v>
      </c>
      <c r="E48" s="227"/>
      <c r="F48" s="228">
        <v>2.6</v>
      </c>
      <c r="G48" s="227">
        <v>2.4</v>
      </c>
      <c r="H48" s="446">
        <v>3</v>
      </c>
      <c r="I48" s="227">
        <v>1.7</v>
      </c>
      <c r="J48" s="226">
        <v>3</v>
      </c>
      <c r="K48" s="226">
        <v>3</v>
      </c>
      <c r="L48" s="226">
        <v>3</v>
      </c>
      <c r="M48" s="357"/>
      <c r="N48" s="358"/>
    </row>
    <row r="49" spans="1:14" s="359" customFormat="1" x14ac:dyDescent="0.2">
      <c r="A49" s="360"/>
      <c r="B49" s="215"/>
      <c r="C49" s="216">
        <v>2230011</v>
      </c>
      <c r="D49" s="217" t="s">
        <v>256</v>
      </c>
      <c r="E49" s="227"/>
      <c r="F49" s="228">
        <v>6.7</v>
      </c>
      <c r="G49" s="227">
        <v>7.6</v>
      </c>
      <c r="H49" s="446">
        <v>7</v>
      </c>
      <c r="I49" s="227">
        <v>7.6</v>
      </c>
      <c r="J49" s="226">
        <v>7</v>
      </c>
      <c r="K49" s="226">
        <v>7</v>
      </c>
      <c r="L49" s="226">
        <v>7</v>
      </c>
      <c r="M49" s="357"/>
      <c r="N49" s="358"/>
    </row>
    <row r="50" spans="1:14" s="359" customFormat="1" x14ac:dyDescent="0.2">
      <c r="A50" s="360"/>
      <c r="B50" s="215"/>
      <c r="C50" s="216">
        <v>22300110</v>
      </c>
      <c r="D50" s="217" t="s">
        <v>21</v>
      </c>
      <c r="E50" s="227"/>
      <c r="F50" s="228">
        <v>5.3</v>
      </c>
      <c r="G50" s="227">
        <v>4.9000000000000004</v>
      </c>
      <c r="H50" s="446">
        <v>5</v>
      </c>
      <c r="I50" s="227">
        <v>7.1</v>
      </c>
      <c r="J50" s="226">
        <v>5</v>
      </c>
      <c r="K50" s="226">
        <v>5</v>
      </c>
      <c r="L50" s="226">
        <v>5</v>
      </c>
      <c r="M50" s="357"/>
      <c r="N50" s="358"/>
    </row>
    <row r="51" spans="1:14" s="359" customFormat="1" x14ac:dyDescent="0.2">
      <c r="A51" s="360"/>
      <c r="B51" s="215"/>
      <c r="C51" s="216">
        <v>22300112</v>
      </c>
      <c r="D51" s="217" t="s">
        <v>664</v>
      </c>
      <c r="E51" s="227"/>
      <c r="F51" s="228">
        <v>1.3</v>
      </c>
      <c r="G51" s="227">
        <v>0.3</v>
      </c>
      <c r="H51" s="446">
        <v>0.5</v>
      </c>
      <c r="I51" s="227">
        <v>0.9</v>
      </c>
      <c r="J51" s="226">
        <v>0.5</v>
      </c>
      <c r="K51" s="226">
        <v>0.5</v>
      </c>
      <c r="L51" s="226">
        <v>0.5</v>
      </c>
      <c r="M51" s="357"/>
      <c r="N51" s="358"/>
    </row>
    <row r="52" spans="1:14" s="359" customFormat="1" x14ac:dyDescent="0.2">
      <c r="A52" s="360"/>
      <c r="B52" s="215"/>
      <c r="C52" s="216">
        <v>2230012</v>
      </c>
      <c r="D52" s="217" t="s">
        <v>17</v>
      </c>
      <c r="E52" s="227"/>
      <c r="F52" s="228">
        <v>0.8</v>
      </c>
      <c r="G52" s="227">
        <v>1.1000000000000001</v>
      </c>
      <c r="H52" s="446">
        <v>1.1000000000000001</v>
      </c>
      <c r="I52" s="227">
        <v>0.8</v>
      </c>
      <c r="J52" s="226">
        <v>1.1000000000000001</v>
      </c>
      <c r="K52" s="226">
        <v>1.1000000000000001</v>
      </c>
      <c r="L52" s="226">
        <v>1.1000000000000001</v>
      </c>
      <c r="M52" s="357"/>
      <c r="N52" s="358"/>
    </row>
    <row r="53" spans="1:14" s="359" customFormat="1" x14ac:dyDescent="0.2">
      <c r="A53" s="360"/>
      <c r="B53" s="215"/>
      <c r="C53" s="216">
        <v>2230014</v>
      </c>
      <c r="D53" s="217" t="s">
        <v>18</v>
      </c>
      <c r="E53" s="227"/>
      <c r="F53" s="228">
        <v>0.4</v>
      </c>
      <c r="G53" s="227">
        <v>0.1</v>
      </c>
      <c r="H53" s="446">
        <v>0.5</v>
      </c>
      <c r="I53" s="227">
        <v>0</v>
      </c>
      <c r="J53" s="226">
        <v>0.5</v>
      </c>
      <c r="K53" s="226">
        <v>0.5</v>
      </c>
      <c r="L53" s="226">
        <v>0.5</v>
      </c>
      <c r="M53" s="357"/>
      <c r="N53" s="358"/>
    </row>
    <row r="54" spans="1:14" s="359" customFormat="1" x14ac:dyDescent="0.2">
      <c r="A54" s="360"/>
      <c r="B54" s="215"/>
      <c r="C54" s="216">
        <v>22300121</v>
      </c>
      <c r="D54" s="217" t="s">
        <v>23</v>
      </c>
      <c r="E54" s="207"/>
      <c r="F54" s="228">
        <v>0.2</v>
      </c>
      <c r="G54" s="227">
        <v>2</v>
      </c>
      <c r="H54" s="446">
        <v>0.5</v>
      </c>
      <c r="I54" s="227">
        <v>0.7</v>
      </c>
      <c r="J54" s="226">
        <v>0.5</v>
      </c>
      <c r="K54" s="226">
        <v>0.5</v>
      </c>
      <c r="L54" s="226">
        <v>0.5</v>
      </c>
      <c r="M54" s="357"/>
      <c r="N54" s="358"/>
    </row>
    <row r="55" spans="1:14" s="359" customFormat="1" x14ac:dyDescent="0.2">
      <c r="A55" s="360"/>
      <c r="B55" s="215"/>
      <c r="C55" s="216">
        <v>2230013</v>
      </c>
      <c r="D55" s="217" t="s">
        <v>353</v>
      </c>
      <c r="E55" s="227"/>
      <c r="F55" s="228">
        <v>3.4</v>
      </c>
      <c r="G55" s="227">
        <v>0.6</v>
      </c>
      <c r="H55" s="446">
        <v>0.5</v>
      </c>
      <c r="I55" s="227">
        <v>0.7</v>
      </c>
      <c r="J55" s="226">
        <v>0.5</v>
      </c>
      <c r="K55" s="226">
        <v>0.5</v>
      </c>
      <c r="L55" s="226">
        <v>0.5</v>
      </c>
      <c r="M55" s="357"/>
      <c r="N55" s="358"/>
    </row>
    <row r="56" spans="1:14" s="359" customFormat="1" x14ac:dyDescent="0.2">
      <c r="A56" s="360"/>
      <c r="B56" s="215"/>
      <c r="C56" s="216">
        <v>2230016</v>
      </c>
      <c r="D56" s="217" t="s">
        <v>257</v>
      </c>
      <c r="E56" s="227"/>
      <c r="F56" s="228">
        <v>4.8</v>
      </c>
      <c r="G56" s="227">
        <v>7.2</v>
      </c>
      <c r="H56" s="446">
        <v>7</v>
      </c>
      <c r="I56" s="227">
        <v>6.1</v>
      </c>
      <c r="J56" s="226">
        <v>7</v>
      </c>
      <c r="K56" s="226">
        <v>7</v>
      </c>
      <c r="L56" s="226">
        <v>7</v>
      </c>
      <c r="M56" s="357"/>
      <c r="N56" s="358"/>
    </row>
    <row r="57" spans="1:14" s="359" customFormat="1" x14ac:dyDescent="0.2">
      <c r="A57" s="360"/>
      <c r="B57" s="215"/>
      <c r="C57" s="216">
        <v>2230017</v>
      </c>
      <c r="D57" s="217" t="s">
        <v>19</v>
      </c>
      <c r="E57" s="227"/>
      <c r="F57" s="228">
        <v>3.8</v>
      </c>
      <c r="G57" s="227">
        <v>3.4</v>
      </c>
      <c r="H57" s="446">
        <v>4</v>
      </c>
      <c r="I57" s="227">
        <v>3.8</v>
      </c>
      <c r="J57" s="226">
        <v>4</v>
      </c>
      <c r="K57" s="226">
        <v>4</v>
      </c>
      <c r="L57" s="226">
        <v>4</v>
      </c>
      <c r="M57" s="357"/>
      <c r="N57" s="358"/>
    </row>
    <row r="58" spans="1:14" s="359" customFormat="1" x14ac:dyDescent="0.2">
      <c r="A58" s="360"/>
      <c r="B58" s="215"/>
      <c r="C58" s="216">
        <v>22300171</v>
      </c>
      <c r="D58" s="217" t="s">
        <v>665</v>
      </c>
      <c r="E58" s="227"/>
      <c r="F58" s="228">
        <v>0</v>
      </c>
      <c r="G58" s="227">
        <v>0.3</v>
      </c>
      <c r="H58" s="446">
        <v>0.2</v>
      </c>
      <c r="I58" s="227">
        <v>0.3</v>
      </c>
      <c r="J58" s="226">
        <v>0.5</v>
      </c>
      <c r="K58" s="226">
        <v>0.5</v>
      </c>
      <c r="L58" s="226">
        <v>0.5</v>
      </c>
      <c r="M58" s="357"/>
      <c r="N58" s="358"/>
    </row>
    <row r="59" spans="1:14" s="359" customFormat="1" x14ac:dyDescent="0.2">
      <c r="A59" s="360"/>
      <c r="B59" s="215"/>
      <c r="C59" s="216">
        <v>2230018</v>
      </c>
      <c r="D59" s="217" t="s">
        <v>20</v>
      </c>
      <c r="E59" s="227"/>
      <c r="F59" s="228">
        <v>1.5</v>
      </c>
      <c r="G59" s="227">
        <v>0.1</v>
      </c>
      <c r="H59" s="446">
        <v>0</v>
      </c>
      <c r="I59" s="227">
        <v>0</v>
      </c>
      <c r="J59" s="226">
        <v>0</v>
      </c>
      <c r="K59" s="226">
        <v>0</v>
      </c>
      <c r="L59" s="226">
        <v>0</v>
      </c>
      <c r="M59" s="357"/>
      <c r="N59" s="358"/>
    </row>
    <row r="60" spans="1:14" s="359" customFormat="1" x14ac:dyDescent="0.2">
      <c r="A60" s="360"/>
      <c r="B60" s="215"/>
      <c r="C60" s="216" t="s">
        <v>573</v>
      </c>
      <c r="D60" s="217" t="s">
        <v>406</v>
      </c>
      <c r="E60" s="227"/>
      <c r="F60" s="228">
        <v>2.1</v>
      </c>
      <c r="G60" s="227">
        <v>1.7</v>
      </c>
      <c r="H60" s="446">
        <v>1.7</v>
      </c>
      <c r="I60" s="227">
        <v>1.8</v>
      </c>
      <c r="J60" s="226">
        <v>1.7</v>
      </c>
      <c r="K60" s="226">
        <v>1.7</v>
      </c>
      <c r="L60" s="226">
        <v>1.7</v>
      </c>
      <c r="M60" s="357"/>
      <c r="N60" s="358"/>
    </row>
    <row r="61" spans="1:14" s="359" customFormat="1" x14ac:dyDescent="0.2">
      <c r="A61" s="360"/>
      <c r="B61" s="215"/>
      <c r="C61" s="216" t="s">
        <v>572</v>
      </c>
      <c r="D61" s="217" t="s">
        <v>405</v>
      </c>
      <c r="E61" s="227"/>
      <c r="F61" s="228">
        <v>2.1</v>
      </c>
      <c r="G61" s="227">
        <v>1.6</v>
      </c>
      <c r="H61" s="446">
        <v>1.6</v>
      </c>
      <c r="I61" s="227">
        <v>1.6</v>
      </c>
      <c r="J61" s="226">
        <v>1.6</v>
      </c>
      <c r="K61" s="226">
        <v>1.6</v>
      </c>
      <c r="L61" s="226">
        <v>1.6</v>
      </c>
      <c r="M61" s="357"/>
      <c r="N61" s="358"/>
    </row>
    <row r="62" spans="1:14" s="359" customFormat="1" x14ac:dyDescent="0.2">
      <c r="A62" s="360"/>
      <c r="B62" s="215"/>
      <c r="C62" s="216" t="s">
        <v>574</v>
      </c>
      <c r="D62" s="217" t="s">
        <v>386</v>
      </c>
      <c r="E62" s="227"/>
      <c r="F62" s="228">
        <v>28</v>
      </c>
      <c r="G62" s="227">
        <v>27.6</v>
      </c>
      <c r="H62" s="446">
        <v>28</v>
      </c>
      <c r="I62" s="227">
        <v>25.5</v>
      </c>
      <c r="J62" s="226">
        <v>28</v>
      </c>
      <c r="K62" s="226">
        <v>28</v>
      </c>
      <c r="L62" s="226">
        <v>28</v>
      </c>
      <c r="M62" s="357"/>
      <c r="N62" s="358"/>
    </row>
    <row r="63" spans="1:14" s="359" customFormat="1" x14ac:dyDescent="0.2">
      <c r="A63" s="360"/>
      <c r="B63" s="215" t="s">
        <v>442</v>
      </c>
      <c r="C63" s="216" t="s">
        <v>606</v>
      </c>
      <c r="D63" s="217" t="s">
        <v>607</v>
      </c>
      <c r="E63" s="227"/>
      <c r="F63" s="228">
        <v>5</v>
      </c>
      <c r="G63" s="227">
        <v>6.8</v>
      </c>
      <c r="H63" s="446">
        <v>6.8</v>
      </c>
      <c r="I63" s="227">
        <v>8.1999999999999993</v>
      </c>
      <c r="J63" s="226">
        <v>6.8</v>
      </c>
      <c r="K63" s="226">
        <v>6.8</v>
      </c>
      <c r="L63" s="226">
        <v>6.8</v>
      </c>
      <c r="M63" s="357"/>
      <c r="N63" s="358"/>
    </row>
    <row r="64" spans="1:14" s="359" customFormat="1" x14ac:dyDescent="0.2">
      <c r="A64" s="360"/>
      <c r="B64" s="215"/>
      <c r="C64" s="216">
        <v>2230025</v>
      </c>
      <c r="D64" s="217" t="s">
        <v>387</v>
      </c>
      <c r="E64" s="227"/>
      <c r="F64" s="228">
        <v>2.9</v>
      </c>
      <c r="G64" s="227">
        <v>2.8</v>
      </c>
      <c r="H64" s="446">
        <v>2.7</v>
      </c>
      <c r="I64" s="227">
        <v>1.8</v>
      </c>
      <c r="J64" s="226">
        <v>1.8</v>
      </c>
      <c r="K64" s="226">
        <v>1.8</v>
      </c>
      <c r="L64" s="226">
        <v>1.8</v>
      </c>
      <c r="M64" s="357"/>
      <c r="N64" s="358"/>
    </row>
    <row r="65" spans="1:14" s="359" customFormat="1" x14ac:dyDescent="0.2">
      <c r="A65" s="360"/>
      <c r="B65" s="215"/>
      <c r="C65" s="216">
        <v>223003</v>
      </c>
      <c r="D65" s="217" t="s">
        <v>918</v>
      </c>
      <c r="E65" s="227"/>
      <c r="F65" s="228">
        <v>8.5</v>
      </c>
      <c r="G65" s="227">
        <v>8.1999999999999993</v>
      </c>
      <c r="H65" s="446">
        <v>9</v>
      </c>
      <c r="I65" s="227">
        <v>9.5</v>
      </c>
      <c r="J65" s="226">
        <v>9</v>
      </c>
      <c r="K65" s="226">
        <v>9</v>
      </c>
      <c r="L65" s="226">
        <v>9</v>
      </c>
      <c r="M65" s="357"/>
      <c r="N65" s="358"/>
    </row>
    <row r="66" spans="1:14" s="359" customFormat="1" x14ac:dyDescent="0.2">
      <c r="A66" s="360"/>
      <c r="B66" s="215"/>
      <c r="C66" s="216">
        <v>223004</v>
      </c>
      <c r="D66" s="217" t="s">
        <v>423</v>
      </c>
      <c r="E66" s="227"/>
      <c r="F66" s="228">
        <v>0.3</v>
      </c>
      <c r="G66" s="227">
        <v>0.5</v>
      </c>
      <c r="H66" s="446">
        <v>0.5</v>
      </c>
      <c r="I66" s="227">
        <v>0.4</v>
      </c>
      <c r="J66" s="226">
        <v>0.5</v>
      </c>
      <c r="K66" s="226">
        <v>0.5</v>
      </c>
      <c r="L66" s="226">
        <v>0.5</v>
      </c>
      <c r="M66" s="357"/>
      <c r="N66" s="358"/>
    </row>
    <row r="67" spans="1:14" s="359" customFormat="1" x14ac:dyDescent="0.2">
      <c r="A67" s="360"/>
      <c r="B67" s="215"/>
      <c r="C67" s="216">
        <v>229005</v>
      </c>
      <c r="D67" s="217" t="s">
        <v>354</v>
      </c>
      <c r="E67" s="227"/>
      <c r="F67" s="228">
        <v>3.1</v>
      </c>
      <c r="G67" s="227">
        <v>3.1</v>
      </c>
      <c r="H67" s="446">
        <v>3</v>
      </c>
      <c r="I67" s="227">
        <v>3</v>
      </c>
      <c r="J67" s="226">
        <v>3.5</v>
      </c>
      <c r="K67" s="226">
        <v>3.5</v>
      </c>
      <c r="L67" s="226">
        <v>3.5</v>
      </c>
      <c r="M67" s="357"/>
      <c r="N67" s="358"/>
    </row>
    <row r="68" spans="1:14" s="359" customFormat="1" x14ac:dyDescent="0.2">
      <c r="A68" s="356"/>
      <c r="B68" s="215">
        <v>240</v>
      </c>
      <c r="C68" s="224"/>
      <c r="D68" s="296" t="s">
        <v>24</v>
      </c>
      <c r="E68" s="428"/>
      <c r="F68" s="315">
        <f t="shared" ref="F68" si="23">SUM(F69)</f>
        <v>1.2</v>
      </c>
      <c r="G68" s="298">
        <f>SUM(G69)</f>
        <v>0.5</v>
      </c>
      <c r="H68" s="334">
        <f>SUM(H69)</f>
        <v>0.5</v>
      </c>
      <c r="I68" s="298">
        <f>SUM(I69)</f>
        <v>0</v>
      </c>
      <c r="J68" s="297">
        <f>SUM(J69)</f>
        <v>0.1</v>
      </c>
      <c r="K68" s="298">
        <f t="shared" ref="K68:L68" si="24">SUM(K69)</f>
        <v>0.1</v>
      </c>
      <c r="L68" s="298">
        <f t="shared" si="24"/>
        <v>0.1</v>
      </c>
      <c r="M68" s="357"/>
      <c r="N68" s="358"/>
    </row>
    <row r="69" spans="1:14" s="359" customFormat="1" x14ac:dyDescent="0.2">
      <c r="A69" s="360"/>
      <c r="B69" s="215">
        <v>242</v>
      </c>
      <c r="C69" s="216"/>
      <c r="D69" s="217" t="s">
        <v>25</v>
      </c>
      <c r="E69" s="227"/>
      <c r="F69" s="228">
        <v>1.2</v>
      </c>
      <c r="G69" s="227">
        <v>0.5</v>
      </c>
      <c r="H69" s="446">
        <v>0.5</v>
      </c>
      <c r="I69" s="227">
        <v>0</v>
      </c>
      <c r="J69" s="226">
        <v>0.1</v>
      </c>
      <c r="K69" s="226">
        <v>0.1</v>
      </c>
      <c r="L69" s="226">
        <v>0.1</v>
      </c>
      <c r="M69" s="357"/>
      <c r="N69" s="358"/>
    </row>
    <row r="70" spans="1:14" s="359" customFormat="1" x14ac:dyDescent="0.2">
      <c r="A70" s="356"/>
      <c r="B70" s="215">
        <v>290</v>
      </c>
      <c r="C70" s="224"/>
      <c r="D70" s="296" t="s">
        <v>26</v>
      </c>
      <c r="E70" s="298"/>
      <c r="F70" s="315">
        <f t="shared" ref="F70" si="25">SUM(F71)</f>
        <v>73</v>
      </c>
      <c r="G70" s="298">
        <f>SUM(G71)</f>
        <v>45.5</v>
      </c>
      <c r="H70" s="334">
        <f>SUM(H71)</f>
        <v>55</v>
      </c>
      <c r="I70" s="298">
        <f>SUM(I71)</f>
        <v>59.499999999999993</v>
      </c>
      <c r="J70" s="297">
        <f>SUM(J71)</f>
        <v>38.5</v>
      </c>
      <c r="K70" s="298">
        <f t="shared" ref="K70:L70" si="26">SUM(K71)</f>
        <v>38.5</v>
      </c>
      <c r="L70" s="298">
        <f t="shared" si="26"/>
        <v>38.5</v>
      </c>
      <c r="M70" s="357"/>
      <c r="N70" s="358"/>
    </row>
    <row r="71" spans="1:14" s="359" customFormat="1" x14ac:dyDescent="0.2">
      <c r="A71" s="356"/>
      <c r="B71" s="215">
        <v>292</v>
      </c>
      <c r="C71" s="224"/>
      <c r="D71" s="296" t="s">
        <v>27</v>
      </c>
      <c r="E71" s="298"/>
      <c r="F71" s="315">
        <f t="shared" ref="F71" si="27">SUM(F72:F78)</f>
        <v>73</v>
      </c>
      <c r="G71" s="298">
        <f t="shared" ref="G71:L71" si="28">SUM(G72:G78)</f>
        <v>45.5</v>
      </c>
      <c r="H71" s="334">
        <f t="shared" si="28"/>
        <v>55</v>
      </c>
      <c r="I71" s="298">
        <f t="shared" si="28"/>
        <v>59.499999999999993</v>
      </c>
      <c r="J71" s="297">
        <f t="shared" si="28"/>
        <v>38.5</v>
      </c>
      <c r="K71" s="298">
        <f t="shared" si="28"/>
        <v>38.5</v>
      </c>
      <c r="L71" s="298">
        <f t="shared" si="28"/>
        <v>38.5</v>
      </c>
      <c r="M71" s="357"/>
      <c r="N71" s="358"/>
    </row>
    <row r="72" spans="1:14" s="359" customFormat="1" x14ac:dyDescent="0.2">
      <c r="A72" s="360"/>
      <c r="B72" s="219"/>
      <c r="C72" s="216">
        <v>292006</v>
      </c>
      <c r="D72" s="217" t="s">
        <v>424</v>
      </c>
      <c r="E72" s="227"/>
      <c r="F72" s="228">
        <v>3.1</v>
      </c>
      <c r="G72" s="227">
        <v>0.3</v>
      </c>
      <c r="H72" s="446">
        <v>0.5</v>
      </c>
      <c r="I72" s="227">
        <v>0.9</v>
      </c>
      <c r="J72" s="226">
        <v>0.5</v>
      </c>
      <c r="K72" s="226">
        <v>0.5</v>
      </c>
      <c r="L72" s="226">
        <v>0.5</v>
      </c>
      <c r="M72" s="357"/>
      <c r="N72" s="358"/>
    </row>
    <row r="73" spans="1:14" s="359" customFormat="1" x14ac:dyDescent="0.2">
      <c r="A73" s="360"/>
      <c r="B73" s="215"/>
      <c r="C73" s="216">
        <v>292008</v>
      </c>
      <c r="D73" s="217" t="s">
        <v>28</v>
      </c>
      <c r="E73" s="207"/>
      <c r="F73" s="228">
        <v>12</v>
      </c>
      <c r="G73" s="227">
        <v>2.2999999999999998</v>
      </c>
      <c r="H73" s="446">
        <v>0.5</v>
      </c>
      <c r="I73" s="227">
        <v>5.3</v>
      </c>
      <c r="J73" s="226">
        <v>2</v>
      </c>
      <c r="K73" s="226">
        <v>2</v>
      </c>
      <c r="L73" s="226">
        <v>2</v>
      </c>
      <c r="M73" s="357"/>
      <c r="N73" s="358"/>
    </row>
    <row r="74" spans="1:14" s="359" customFormat="1" x14ac:dyDescent="0.2">
      <c r="A74" s="360"/>
      <c r="B74" s="215"/>
      <c r="C74" s="216">
        <v>292009</v>
      </c>
      <c r="D74" s="217" t="s">
        <v>815</v>
      </c>
      <c r="E74" s="227"/>
      <c r="F74" s="228">
        <v>0.8</v>
      </c>
      <c r="G74" s="227">
        <v>1.9</v>
      </c>
      <c r="H74" s="446">
        <v>2</v>
      </c>
      <c r="I74" s="227">
        <v>4.3</v>
      </c>
      <c r="J74" s="226">
        <v>2</v>
      </c>
      <c r="K74" s="226">
        <v>2</v>
      </c>
      <c r="L74" s="226">
        <v>2</v>
      </c>
      <c r="M74" s="357"/>
      <c r="N74" s="358"/>
    </row>
    <row r="75" spans="1:14" s="359" customFormat="1" x14ac:dyDescent="0.2">
      <c r="A75" s="360"/>
      <c r="B75" s="215"/>
      <c r="C75" s="216">
        <v>292017</v>
      </c>
      <c r="D75" s="217" t="s">
        <v>355</v>
      </c>
      <c r="E75" s="207"/>
      <c r="F75" s="228">
        <v>17.3</v>
      </c>
      <c r="G75" s="227">
        <v>1.4</v>
      </c>
      <c r="H75" s="446">
        <v>13</v>
      </c>
      <c r="I75" s="227">
        <v>13.8</v>
      </c>
      <c r="J75" s="226">
        <v>3</v>
      </c>
      <c r="K75" s="226">
        <v>3</v>
      </c>
      <c r="L75" s="226">
        <v>3</v>
      </c>
      <c r="M75" s="357"/>
      <c r="N75" s="358"/>
    </row>
    <row r="76" spans="1:14" s="359" customFormat="1" x14ac:dyDescent="0.2">
      <c r="A76" s="360"/>
      <c r="B76" s="215"/>
      <c r="C76" s="216">
        <v>292019</v>
      </c>
      <c r="D76" s="217" t="s">
        <v>637</v>
      </c>
      <c r="E76" s="227"/>
      <c r="F76" s="228">
        <v>14.8</v>
      </c>
      <c r="G76" s="227">
        <v>23.3</v>
      </c>
      <c r="H76" s="446">
        <v>23</v>
      </c>
      <c r="I76" s="227">
        <v>9.5</v>
      </c>
      <c r="J76" s="226">
        <v>15</v>
      </c>
      <c r="K76" s="226">
        <v>15</v>
      </c>
      <c r="L76" s="226">
        <v>15</v>
      </c>
      <c r="M76" s="357"/>
      <c r="N76" s="358"/>
    </row>
    <row r="77" spans="1:14" s="359" customFormat="1" x14ac:dyDescent="0.2">
      <c r="A77" s="360"/>
      <c r="B77" s="215"/>
      <c r="C77" s="216">
        <v>2920271</v>
      </c>
      <c r="D77" s="217" t="s">
        <v>302</v>
      </c>
      <c r="E77" s="227"/>
      <c r="F77" s="228">
        <v>13.3</v>
      </c>
      <c r="G77" s="227">
        <v>12.5</v>
      </c>
      <c r="H77" s="446">
        <v>12</v>
      </c>
      <c r="I77" s="227">
        <v>23.3</v>
      </c>
      <c r="J77" s="226">
        <v>12</v>
      </c>
      <c r="K77" s="226">
        <v>12</v>
      </c>
      <c r="L77" s="226">
        <v>12</v>
      </c>
      <c r="M77" s="357"/>
      <c r="N77" s="358"/>
    </row>
    <row r="78" spans="1:14" s="359" customFormat="1" x14ac:dyDescent="0.2">
      <c r="A78" s="360"/>
      <c r="B78" s="215"/>
      <c r="C78" s="216">
        <v>2920272</v>
      </c>
      <c r="D78" s="217" t="s">
        <v>258</v>
      </c>
      <c r="E78" s="229"/>
      <c r="F78" s="228">
        <v>11.7</v>
      </c>
      <c r="G78" s="227">
        <v>3.8</v>
      </c>
      <c r="H78" s="446">
        <v>4</v>
      </c>
      <c r="I78" s="227">
        <v>2.4</v>
      </c>
      <c r="J78" s="226">
        <v>4</v>
      </c>
      <c r="K78" s="226">
        <v>4</v>
      </c>
      <c r="L78" s="226">
        <v>4</v>
      </c>
      <c r="M78" s="357"/>
      <c r="N78" s="358"/>
    </row>
    <row r="79" spans="1:14" s="359" customFormat="1" x14ac:dyDescent="0.2">
      <c r="A79" s="356"/>
      <c r="B79" s="313"/>
      <c r="C79" s="314"/>
      <c r="D79" s="296" t="s">
        <v>29</v>
      </c>
      <c r="E79" s="427"/>
      <c r="F79" s="429">
        <f t="shared" ref="F79:L79" si="29">SUM(F80:F104)</f>
        <v>2080.3000000000002</v>
      </c>
      <c r="G79" s="425">
        <f t="shared" si="29"/>
        <v>1987.3999999999999</v>
      </c>
      <c r="H79" s="470">
        <f t="shared" si="29"/>
        <v>2120.7999999999997</v>
      </c>
      <c r="I79" s="425">
        <f t="shared" si="29"/>
        <v>2178.4</v>
      </c>
      <c r="J79" s="427">
        <f t="shared" si="29"/>
        <v>2138.3000000000002</v>
      </c>
      <c r="K79" s="427">
        <f t="shared" si="29"/>
        <v>2326.4999999999995</v>
      </c>
      <c r="L79" s="427">
        <f t="shared" si="29"/>
        <v>2383.1999999999994</v>
      </c>
      <c r="M79" s="402"/>
      <c r="N79" s="358"/>
    </row>
    <row r="80" spans="1:14" s="359" customFormat="1" x14ac:dyDescent="0.2">
      <c r="A80" s="360"/>
      <c r="B80" s="215">
        <v>311</v>
      </c>
      <c r="C80" s="216">
        <v>3111</v>
      </c>
      <c r="D80" s="217" t="s">
        <v>30</v>
      </c>
      <c r="E80" s="207"/>
      <c r="F80" s="228">
        <v>28.5</v>
      </c>
      <c r="G80" s="227">
        <v>28.7</v>
      </c>
      <c r="H80" s="446">
        <v>29</v>
      </c>
      <c r="I80" s="227">
        <v>28.2</v>
      </c>
      <c r="J80" s="226">
        <v>31.4</v>
      </c>
      <c r="K80" s="227">
        <v>32.5</v>
      </c>
      <c r="L80" s="227">
        <v>34</v>
      </c>
      <c r="M80" s="357"/>
      <c r="N80" s="358"/>
    </row>
    <row r="81" spans="1:14" s="359" customFormat="1" x14ac:dyDescent="0.2">
      <c r="A81" s="360"/>
      <c r="B81" s="215"/>
      <c r="C81" s="216">
        <v>31110</v>
      </c>
      <c r="D81" s="217" t="s">
        <v>426</v>
      </c>
      <c r="E81" s="227"/>
      <c r="F81" s="228">
        <v>0.4</v>
      </c>
      <c r="G81" s="227">
        <v>0.4</v>
      </c>
      <c r="H81" s="446">
        <v>0.4</v>
      </c>
      <c r="I81" s="227">
        <v>0.4</v>
      </c>
      <c r="J81" s="226">
        <v>0.4</v>
      </c>
      <c r="K81" s="226">
        <v>0.4</v>
      </c>
      <c r="L81" s="226">
        <v>0.4</v>
      </c>
      <c r="M81" s="357"/>
      <c r="N81" s="358"/>
    </row>
    <row r="82" spans="1:14" s="359" customFormat="1" x14ac:dyDescent="0.2">
      <c r="A82" s="360"/>
      <c r="B82" s="219"/>
      <c r="C82" s="216">
        <v>31111</v>
      </c>
      <c r="D82" s="217" t="s">
        <v>326</v>
      </c>
      <c r="E82" s="227"/>
      <c r="F82" s="228">
        <v>0</v>
      </c>
      <c r="G82" s="227">
        <v>1.6</v>
      </c>
      <c r="H82" s="446">
        <v>1.6</v>
      </c>
      <c r="I82" s="227">
        <v>5.8</v>
      </c>
      <c r="J82" s="226">
        <v>6</v>
      </c>
      <c r="K82" s="226">
        <v>6</v>
      </c>
      <c r="L82" s="226">
        <v>6</v>
      </c>
      <c r="M82" s="357"/>
      <c r="N82" s="358"/>
    </row>
    <row r="83" spans="1:14" s="359" customFormat="1" x14ac:dyDescent="0.2">
      <c r="A83" s="360"/>
      <c r="B83" s="215">
        <v>312</v>
      </c>
      <c r="C83" s="216" t="s">
        <v>579</v>
      </c>
      <c r="D83" s="217" t="s">
        <v>35</v>
      </c>
      <c r="E83" s="227"/>
      <c r="F83" s="228">
        <v>55.9</v>
      </c>
      <c r="G83" s="227">
        <v>51.4</v>
      </c>
      <c r="H83" s="446">
        <v>68.099999999999994</v>
      </c>
      <c r="I83" s="227">
        <v>44.6</v>
      </c>
      <c r="J83" s="226">
        <v>69.2</v>
      </c>
      <c r="K83" s="226">
        <v>69.2</v>
      </c>
      <c r="L83" s="226">
        <v>69.2</v>
      </c>
      <c r="M83" s="357"/>
      <c r="N83" s="358"/>
    </row>
    <row r="84" spans="1:14" s="359" customFormat="1" x14ac:dyDescent="0.2">
      <c r="A84" s="360"/>
      <c r="B84" s="215"/>
      <c r="C84" s="216" t="s">
        <v>578</v>
      </c>
      <c r="D84" s="217" t="s">
        <v>34</v>
      </c>
      <c r="E84" s="227"/>
      <c r="F84" s="228">
        <v>12</v>
      </c>
      <c r="G84" s="227">
        <v>11.6</v>
      </c>
      <c r="H84" s="446">
        <v>12.5</v>
      </c>
      <c r="I84" s="227">
        <v>10.1</v>
      </c>
      <c r="J84" s="226">
        <v>12.8</v>
      </c>
      <c r="K84" s="226">
        <v>12.8</v>
      </c>
      <c r="L84" s="226">
        <v>12.8</v>
      </c>
      <c r="M84" s="357"/>
      <c r="N84" s="358"/>
    </row>
    <row r="85" spans="1:14" s="359" customFormat="1" x14ac:dyDescent="0.2">
      <c r="A85" s="360"/>
      <c r="B85" s="215"/>
      <c r="C85" s="216" t="s">
        <v>576</v>
      </c>
      <c r="D85" s="217" t="s">
        <v>31</v>
      </c>
      <c r="E85" s="227"/>
      <c r="F85" s="228">
        <v>20.7</v>
      </c>
      <c r="G85" s="227">
        <v>19.399999999999999</v>
      </c>
      <c r="H85" s="446">
        <v>20</v>
      </c>
      <c r="I85" s="227">
        <v>34.6</v>
      </c>
      <c r="J85" s="226">
        <v>45.2</v>
      </c>
      <c r="K85" s="226">
        <v>40</v>
      </c>
      <c r="L85" s="226">
        <v>40</v>
      </c>
      <c r="M85" s="357"/>
      <c r="N85" s="358"/>
    </row>
    <row r="86" spans="1:14" s="359" customFormat="1" x14ac:dyDescent="0.2">
      <c r="A86" s="360"/>
      <c r="B86" s="215"/>
      <c r="C86" s="216" t="s">
        <v>783</v>
      </c>
      <c r="D86" s="217" t="s">
        <v>784</v>
      </c>
      <c r="E86" s="227"/>
      <c r="F86" s="228">
        <v>0</v>
      </c>
      <c r="G86" s="227">
        <v>0</v>
      </c>
      <c r="H86" s="446">
        <v>75</v>
      </c>
      <c r="I86" s="227">
        <v>71.400000000000006</v>
      </c>
      <c r="J86" s="226">
        <v>105</v>
      </c>
      <c r="K86" s="226">
        <v>105</v>
      </c>
      <c r="L86" s="226">
        <v>105</v>
      </c>
      <c r="M86" s="357"/>
      <c r="N86" s="358"/>
    </row>
    <row r="87" spans="1:14" s="359" customFormat="1" x14ac:dyDescent="0.2">
      <c r="A87" s="360"/>
      <c r="B87" s="215"/>
      <c r="C87" s="216" t="s">
        <v>577</v>
      </c>
      <c r="D87" s="217" t="s">
        <v>33</v>
      </c>
      <c r="E87" s="227"/>
      <c r="F87" s="228">
        <v>206.8</v>
      </c>
      <c r="G87" s="227">
        <v>241.4</v>
      </c>
      <c r="H87" s="446">
        <v>245</v>
      </c>
      <c r="I87" s="227">
        <v>231.7</v>
      </c>
      <c r="J87" s="226">
        <v>245</v>
      </c>
      <c r="K87" s="226">
        <v>245</v>
      </c>
      <c r="L87" s="226">
        <v>245</v>
      </c>
      <c r="M87" s="357"/>
      <c r="N87" s="358"/>
    </row>
    <row r="88" spans="1:14" s="359" customFormat="1" x14ac:dyDescent="0.2">
      <c r="A88" s="360"/>
      <c r="B88" s="215"/>
      <c r="C88" s="216">
        <v>3120016</v>
      </c>
      <c r="D88" s="217" t="s">
        <v>345</v>
      </c>
      <c r="E88" s="227"/>
      <c r="F88" s="228">
        <v>8</v>
      </c>
      <c r="G88" s="227">
        <v>25.9</v>
      </c>
      <c r="H88" s="446">
        <v>5</v>
      </c>
      <c r="I88" s="227">
        <v>4.5</v>
      </c>
      <c r="J88" s="226">
        <v>8</v>
      </c>
      <c r="K88" s="227">
        <v>0</v>
      </c>
      <c r="L88" s="227">
        <v>0</v>
      </c>
      <c r="M88" s="357"/>
      <c r="N88" s="358"/>
    </row>
    <row r="89" spans="1:14" s="359" customFormat="1" ht="12" customHeight="1" x14ac:dyDescent="0.2">
      <c r="A89" s="360"/>
      <c r="B89" s="215"/>
      <c r="C89" s="216">
        <v>312001814</v>
      </c>
      <c r="D89" s="217" t="s">
        <v>692</v>
      </c>
      <c r="E89" s="207"/>
      <c r="F89" s="228">
        <v>24.5</v>
      </c>
      <c r="G89" s="227">
        <v>6</v>
      </c>
      <c r="H89" s="446">
        <v>6</v>
      </c>
      <c r="I89" s="227">
        <v>3.6</v>
      </c>
      <c r="J89" s="226">
        <v>3.6</v>
      </c>
      <c r="K89" s="226">
        <v>3.6</v>
      </c>
      <c r="L89" s="226">
        <v>3.6</v>
      </c>
      <c r="M89" s="357"/>
      <c r="N89" s="358"/>
    </row>
    <row r="90" spans="1:14" s="359" customFormat="1" ht="12" customHeight="1" x14ac:dyDescent="0.2">
      <c r="A90" s="360"/>
      <c r="B90" s="215"/>
      <c r="C90" s="216">
        <v>312001824</v>
      </c>
      <c r="D90" s="217" t="s">
        <v>691</v>
      </c>
      <c r="E90" s="207"/>
      <c r="F90" s="228">
        <v>0</v>
      </c>
      <c r="G90" s="227">
        <v>4.5</v>
      </c>
      <c r="H90" s="446">
        <v>5</v>
      </c>
      <c r="I90" s="227">
        <v>6.3</v>
      </c>
      <c r="J90" s="226">
        <v>5</v>
      </c>
      <c r="K90" s="227">
        <v>5</v>
      </c>
      <c r="L90" s="227">
        <v>5</v>
      </c>
      <c r="M90" s="357"/>
      <c r="N90" s="358"/>
    </row>
    <row r="91" spans="1:14" s="359" customFormat="1" x14ac:dyDescent="0.2">
      <c r="A91" s="360"/>
      <c r="B91" s="215"/>
      <c r="C91" s="216">
        <v>312012</v>
      </c>
      <c r="D91" s="217" t="s">
        <v>816</v>
      </c>
      <c r="E91" s="227"/>
      <c r="F91" s="228">
        <v>1558</v>
      </c>
      <c r="G91" s="227">
        <v>1559.1</v>
      </c>
      <c r="H91" s="446">
        <v>1445.3</v>
      </c>
      <c r="I91" s="227">
        <v>1437.2</v>
      </c>
      <c r="J91" s="478">
        <v>1457.8</v>
      </c>
      <c r="K91" s="227">
        <v>1637.2</v>
      </c>
      <c r="L91" s="227">
        <v>1689</v>
      </c>
      <c r="M91" s="357" t="s">
        <v>984</v>
      </c>
      <c r="N91" s="358"/>
    </row>
    <row r="92" spans="1:14" s="359" customFormat="1" x14ac:dyDescent="0.2">
      <c r="A92" s="360"/>
      <c r="B92" s="215"/>
      <c r="C92" s="216">
        <v>312012</v>
      </c>
      <c r="D92" s="217" t="s">
        <v>819</v>
      </c>
      <c r="E92" s="227"/>
      <c r="F92" s="228">
        <v>0</v>
      </c>
      <c r="G92" s="227">
        <v>0</v>
      </c>
      <c r="H92" s="446">
        <v>83.3</v>
      </c>
      <c r="I92" s="227">
        <v>177.1</v>
      </c>
      <c r="J92" s="478">
        <v>105.8</v>
      </c>
      <c r="K92" s="227">
        <v>125.8</v>
      </c>
      <c r="L92" s="227">
        <v>129.19999999999999</v>
      </c>
      <c r="M92" s="357" t="s">
        <v>983</v>
      </c>
      <c r="N92" s="534"/>
    </row>
    <row r="93" spans="1:14" s="359" customFormat="1" x14ac:dyDescent="0.2">
      <c r="A93" s="360"/>
      <c r="B93" s="215"/>
      <c r="C93" s="216">
        <v>312012</v>
      </c>
      <c r="D93" s="217" t="s">
        <v>817</v>
      </c>
      <c r="E93" s="227"/>
      <c r="F93" s="228">
        <v>8.4</v>
      </c>
      <c r="G93" s="227">
        <v>11.9</v>
      </c>
      <c r="H93" s="446">
        <v>12.9</v>
      </c>
      <c r="I93" s="227">
        <v>11.8</v>
      </c>
      <c r="J93" s="478">
        <v>11.4</v>
      </c>
      <c r="K93" s="226">
        <v>11.1</v>
      </c>
      <c r="L93" s="226">
        <v>11.1</v>
      </c>
      <c r="M93" s="357" t="s">
        <v>983</v>
      </c>
      <c r="N93" s="358"/>
    </row>
    <row r="94" spans="1:14" s="359" customFormat="1" x14ac:dyDescent="0.2">
      <c r="A94" s="360"/>
      <c r="B94" s="215"/>
      <c r="C94" s="216">
        <v>312012</v>
      </c>
      <c r="D94" s="217" t="s">
        <v>818</v>
      </c>
      <c r="E94" s="227"/>
      <c r="F94" s="228">
        <v>120.7</v>
      </c>
      <c r="G94" s="227">
        <v>0</v>
      </c>
      <c r="H94" s="446">
        <v>0</v>
      </c>
      <c r="I94" s="227">
        <v>0</v>
      </c>
      <c r="J94" s="478">
        <v>1.8</v>
      </c>
      <c r="K94" s="227">
        <v>2</v>
      </c>
      <c r="L94" s="227">
        <v>2</v>
      </c>
      <c r="M94" s="357" t="s">
        <v>983</v>
      </c>
      <c r="N94" s="358"/>
    </row>
    <row r="95" spans="1:14" s="359" customFormat="1" x14ac:dyDescent="0.2">
      <c r="A95" s="360"/>
      <c r="B95" s="215"/>
      <c r="C95" s="216">
        <v>312012</v>
      </c>
      <c r="D95" s="217" t="s">
        <v>295</v>
      </c>
      <c r="E95" s="227"/>
      <c r="F95" s="228">
        <v>1.9</v>
      </c>
      <c r="G95" s="227">
        <v>2.6</v>
      </c>
      <c r="H95" s="446">
        <v>2.6</v>
      </c>
      <c r="I95" s="227">
        <v>2.2000000000000002</v>
      </c>
      <c r="J95" s="226">
        <v>2.6</v>
      </c>
      <c r="K95" s="226">
        <v>2.6</v>
      </c>
      <c r="L95" s="226">
        <v>2.6</v>
      </c>
      <c r="M95" s="357"/>
      <c r="N95" s="358"/>
    </row>
    <row r="96" spans="1:14" s="359" customFormat="1" x14ac:dyDescent="0.2">
      <c r="A96" s="360"/>
      <c r="B96" s="215"/>
      <c r="C96" s="216">
        <v>312012</v>
      </c>
      <c r="D96" s="217" t="s">
        <v>36</v>
      </c>
      <c r="E96" s="207"/>
      <c r="F96" s="228">
        <v>16.399999999999999</v>
      </c>
      <c r="G96" s="227">
        <v>16.8</v>
      </c>
      <c r="H96" s="446">
        <v>16</v>
      </c>
      <c r="I96" s="227">
        <v>16.100000000000001</v>
      </c>
      <c r="J96" s="226">
        <v>16</v>
      </c>
      <c r="K96" s="227">
        <v>17</v>
      </c>
      <c r="L96" s="227">
        <v>17</v>
      </c>
      <c r="M96" s="357"/>
      <c r="N96" s="358"/>
    </row>
    <row r="97" spans="1:14" s="359" customFormat="1" x14ac:dyDescent="0.2">
      <c r="A97" s="360"/>
      <c r="B97" s="215"/>
      <c r="C97" s="216">
        <v>312012</v>
      </c>
      <c r="D97" s="217" t="s">
        <v>259</v>
      </c>
      <c r="E97" s="227"/>
      <c r="F97" s="228">
        <v>2.6</v>
      </c>
      <c r="G97" s="227">
        <v>2.5</v>
      </c>
      <c r="H97" s="446">
        <v>2.6</v>
      </c>
      <c r="I97" s="227">
        <v>2.5</v>
      </c>
      <c r="J97" s="226">
        <v>2.6</v>
      </c>
      <c r="K97" s="226">
        <v>2.6</v>
      </c>
      <c r="L97" s="226">
        <v>2.6</v>
      </c>
      <c r="M97" s="357"/>
      <c r="N97" s="358"/>
    </row>
    <row r="98" spans="1:14" s="359" customFormat="1" ht="12" customHeight="1" x14ac:dyDescent="0.2">
      <c r="A98" s="360"/>
      <c r="B98" s="215"/>
      <c r="C98" s="216">
        <v>312012</v>
      </c>
      <c r="D98" s="217" t="s">
        <v>621</v>
      </c>
      <c r="E98" s="227"/>
      <c r="F98" s="228">
        <v>0.1</v>
      </c>
      <c r="G98" s="227">
        <v>0.1</v>
      </c>
      <c r="H98" s="446">
        <v>0.1</v>
      </c>
      <c r="I98" s="227">
        <v>0.1</v>
      </c>
      <c r="J98" s="226">
        <v>0.1</v>
      </c>
      <c r="K98" s="226">
        <v>0.1</v>
      </c>
      <c r="L98" s="226">
        <v>0.1</v>
      </c>
      <c r="M98" s="357"/>
      <c r="N98" s="358"/>
    </row>
    <row r="99" spans="1:14" s="359" customFormat="1" x14ac:dyDescent="0.2">
      <c r="A99" s="360"/>
      <c r="B99" s="215"/>
      <c r="C99" s="216">
        <v>312012</v>
      </c>
      <c r="D99" s="217" t="s">
        <v>37</v>
      </c>
      <c r="E99" s="227"/>
      <c r="F99" s="228">
        <v>0.7</v>
      </c>
      <c r="G99" s="227">
        <v>0.7</v>
      </c>
      <c r="H99" s="446">
        <v>0.7</v>
      </c>
      <c r="I99" s="227">
        <v>0.6</v>
      </c>
      <c r="J99" s="226">
        <v>0.7</v>
      </c>
      <c r="K99" s="226">
        <v>0.7</v>
      </c>
      <c r="L99" s="226">
        <v>0.7</v>
      </c>
      <c r="M99" s="357"/>
      <c r="N99" s="358"/>
    </row>
    <row r="100" spans="1:14" s="359" customFormat="1" x14ac:dyDescent="0.2">
      <c r="A100" s="360"/>
      <c r="B100" s="215"/>
      <c r="C100" s="216">
        <v>312012</v>
      </c>
      <c r="D100" s="217" t="s">
        <v>696</v>
      </c>
      <c r="E100" s="227"/>
      <c r="F100" s="228">
        <v>3.8</v>
      </c>
      <c r="G100" s="227">
        <v>0</v>
      </c>
      <c r="H100" s="446">
        <v>0.4</v>
      </c>
      <c r="I100" s="227">
        <v>0.3</v>
      </c>
      <c r="J100" s="226">
        <v>0.4</v>
      </c>
      <c r="K100" s="226">
        <v>0.4</v>
      </c>
      <c r="L100" s="226">
        <v>0.4</v>
      </c>
      <c r="M100" s="357"/>
      <c r="N100" s="358"/>
    </row>
    <row r="101" spans="1:14" s="359" customFormat="1" x14ac:dyDescent="0.2">
      <c r="A101" s="360"/>
      <c r="B101" s="215"/>
      <c r="C101" s="216" t="s">
        <v>795</v>
      </c>
      <c r="D101" s="217" t="s">
        <v>796</v>
      </c>
      <c r="E101" s="227"/>
      <c r="F101" s="228">
        <v>0</v>
      </c>
      <c r="G101" s="227">
        <v>0</v>
      </c>
      <c r="H101" s="446">
        <v>47.2</v>
      </c>
      <c r="I101" s="227">
        <v>42.8</v>
      </c>
      <c r="J101" s="226">
        <v>0</v>
      </c>
      <c r="K101" s="226">
        <v>0</v>
      </c>
      <c r="L101" s="226">
        <v>0</v>
      </c>
      <c r="M101" s="357"/>
      <c r="N101" s="358"/>
    </row>
    <row r="102" spans="1:14" s="359" customFormat="1" x14ac:dyDescent="0.2">
      <c r="A102" s="360"/>
      <c r="B102" s="215"/>
      <c r="C102" s="216" t="s">
        <v>575</v>
      </c>
      <c r="D102" s="217" t="s">
        <v>782</v>
      </c>
      <c r="E102" s="227"/>
      <c r="F102" s="228">
        <v>0</v>
      </c>
      <c r="G102" s="227">
        <v>0</v>
      </c>
      <c r="H102" s="446">
        <v>29.1</v>
      </c>
      <c r="I102" s="227">
        <v>29</v>
      </c>
      <c r="J102" s="226">
        <v>0</v>
      </c>
      <c r="K102" s="227">
        <v>0</v>
      </c>
      <c r="L102" s="227">
        <v>0</v>
      </c>
      <c r="M102" s="357"/>
      <c r="N102" s="358"/>
    </row>
    <row r="103" spans="1:14" s="359" customFormat="1" x14ac:dyDescent="0.2">
      <c r="A103" s="360"/>
      <c r="B103" s="215">
        <v>331</v>
      </c>
      <c r="C103" s="216" t="s">
        <v>580</v>
      </c>
      <c r="D103" s="217" t="s">
        <v>612</v>
      </c>
      <c r="E103" s="207"/>
      <c r="F103" s="228">
        <v>10.9</v>
      </c>
      <c r="G103" s="227">
        <v>2.8</v>
      </c>
      <c r="H103" s="446">
        <v>10</v>
      </c>
      <c r="I103" s="227">
        <v>17.5</v>
      </c>
      <c r="J103" s="226">
        <v>7.5</v>
      </c>
      <c r="K103" s="226">
        <v>7.5</v>
      </c>
      <c r="L103" s="226">
        <v>7.5</v>
      </c>
      <c r="M103" s="357"/>
      <c r="N103" s="358"/>
    </row>
    <row r="104" spans="1:14" s="359" customFormat="1" x14ac:dyDescent="0.2">
      <c r="A104" s="360"/>
      <c r="B104" s="215"/>
      <c r="C104" s="216" t="s">
        <v>655</v>
      </c>
      <c r="D104" s="217" t="s">
        <v>693</v>
      </c>
      <c r="E104" s="227"/>
      <c r="F104" s="226">
        <v>0</v>
      </c>
      <c r="G104" s="227">
        <v>0</v>
      </c>
      <c r="H104" s="446">
        <v>3</v>
      </c>
      <c r="I104" s="227">
        <v>0</v>
      </c>
      <c r="J104" s="226">
        <v>0</v>
      </c>
      <c r="K104" s="226">
        <v>0</v>
      </c>
      <c r="L104" s="226">
        <v>0</v>
      </c>
      <c r="M104" s="357"/>
      <c r="N104" s="358"/>
    </row>
    <row r="105" spans="1:14" s="359" customFormat="1" x14ac:dyDescent="0.2">
      <c r="A105" s="360"/>
      <c r="B105" s="313"/>
      <c r="C105" s="314"/>
      <c r="D105" s="296" t="s">
        <v>40</v>
      </c>
      <c r="E105" s="297"/>
      <c r="F105" s="315">
        <f t="shared" ref="F105:L105" si="30">SUM(F106+F113)</f>
        <v>1113.2</v>
      </c>
      <c r="G105" s="298">
        <f t="shared" si="30"/>
        <v>1074.1999999999998</v>
      </c>
      <c r="H105" s="334">
        <f t="shared" si="30"/>
        <v>1169.2</v>
      </c>
      <c r="I105" s="298">
        <f t="shared" si="30"/>
        <v>1283.4000000000001</v>
      </c>
      <c r="J105" s="297">
        <f t="shared" si="30"/>
        <v>549.6</v>
      </c>
      <c r="K105" s="297">
        <f t="shared" si="30"/>
        <v>349.6</v>
      </c>
      <c r="L105" s="297">
        <f t="shared" si="30"/>
        <v>349.6</v>
      </c>
      <c r="N105" s="358"/>
    </row>
    <row r="106" spans="1:14" s="359" customFormat="1" x14ac:dyDescent="0.2">
      <c r="A106" s="360"/>
      <c r="B106" s="215"/>
      <c r="C106" s="224"/>
      <c r="D106" s="225" t="s">
        <v>250</v>
      </c>
      <c r="E106" s="229"/>
      <c r="F106" s="230">
        <f t="shared" ref="F106" si="31">SUM(F107:F112)</f>
        <v>440.1</v>
      </c>
      <c r="G106" s="207">
        <f t="shared" ref="G106:L106" si="32">SUM(G107:G112)</f>
        <v>492.29999999999995</v>
      </c>
      <c r="H106" s="257">
        <f t="shared" si="32"/>
        <v>199.7</v>
      </c>
      <c r="I106" s="207">
        <f t="shared" si="32"/>
        <v>194</v>
      </c>
      <c r="J106" s="229">
        <f t="shared" si="32"/>
        <v>199.6</v>
      </c>
      <c r="K106" s="207">
        <f t="shared" si="32"/>
        <v>199.6</v>
      </c>
      <c r="L106" s="207">
        <f t="shared" si="32"/>
        <v>199.6</v>
      </c>
      <c r="M106" s="357"/>
      <c r="N106" s="358"/>
    </row>
    <row r="107" spans="1:14" s="359" customFormat="1" x14ac:dyDescent="0.2">
      <c r="A107" s="360"/>
      <c r="B107" s="215">
        <v>400</v>
      </c>
      <c r="C107" s="216">
        <v>411005</v>
      </c>
      <c r="D107" s="217" t="s">
        <v>743</v>
      </c>
      <c r="E107" s="229"/>
      <c r="F107" s="308">
        <v>23.4</v>
      </c>
      <c r="G107" s="227">
        <v>30</v>
      </c>
      <c r="H107" s="446">
        <v>30</v>
      </c>
      <c r="I107" s="227">
        <v>30</v>
      </c>
      <c r="J107" s="226">
        <v>30</v>
      </c>
      <c r="K107" s="226">
        <v>30</v>
      </c>
      <c r="L107" s="226">
        <v>30</v>
      </c>
      <c r="M107" s="357"/>
      <c r="N107" s="358"/>
    </row>
    <row r="108" spans="1:14" s="359" customFormat="1" x14ac:dyDescent="0.2">
      <c r="A108" s="360"/>
      <c r="B108" s="215"/>
      <c r="C108" s="216">
        <v>411005</v>
      </c>
      <c r="D108" s="217" t="s">
        <v>744</v>
      </c>
      <c r="E108" s="229"/>
      <c r="F108" s="308">
        <v>4.5999999999999996</v>
      </c>
      <c r="G108" s="227">
        <v>4.7</v>
      </c>
      <c r="H108" s="446">
        <v>4.5999999999999996</v>
      </c>
      <c r="I108" s="227">
        <v>4.7</v>
      </c>
      <c r="J108" s="226">
        <v>4.5999999999999996</v>
      </c>
      <c r="K108" s="226">
        <v>4.5999999999999996</v>
      </c>
      <c r="L108" s="226">
        <v>4.5999999999999996</v>
      </c>
      <c r="M108" s="357"/>
      <c r="N108" s="358"/>
    </row>
    <row r="109" spans="1:14" s="359" customFormat="1" x14ac:dyDescent="0.2">
      <c r="A109" s="356"/>
      <c r="B109" s="215"/>
      <c r="C109" s="216" t="s">
        <v>689</v>
      </c>
      <c r="D109" s="217" t="s">
        <v>538</v>
      </c>
      <c r="E109" s="207"/>
      <c r="F109" s="228">
        <v>412.1</v>
      </c>
      <c r="G109" s="227">
        <v>271.2</v>
      </c>
      <c r="H109" s="446">
        <v>165.1</v>
      </c>
      <c r="I109" s="227">
        <v>159.30000000000001</v>
      </c>
      <c r="J109" s="478">
        <v>165</v>
      </c>
      <c r="K109" s="227">
        <v>165</v>
      </c>
      <c r="L109" s="227">
        <v>165</v>
      </c>
      <c r="M109" s="363"/>
      <c r="N109" s="358"/>
    </row>
    <row r="110" spans="1:14" s="359" customFormat="1" x14ac:dyDescent="0.2">
      <c r="A110" s="360"/>
      <c r="B110" s="215"/>
      <c r="C110" s="216" t="s">
        <v>686</v>
      </c>
      <c r="D110" s="217" t="s">
        <v>677</v>
      </c>
      <c r="E110" s="207"/>
      <c r="F110" s="228">
        <v>0</v>
      </c>
      <c r="G110" s="227">
        <v>15.4</v>
      </c>
      <c r="H110" s="446">
        <v>0</v>
      </c>
      <c r="I110" s="227">
        <v>0</v>
      </c>
      <c r="J110" s="226">
        <v>0</v>
      </c>
      <c r="K110" s="226">
        <v>0</v>
      </c>
      <c r="L110" s="226">
        <v>0</v>
      </c>
      <c r="M110" s="357"/>
      <c r="N110" s="358"/>
    </row>
    <row r="111" spans="1:14" s="359" customFormat="1" x14ac:dyDescent="0.2">
      <c r="A111" s="360"/>
      <c r="B111" s="215"/>
      <c r="C111" s="216" t="s">
        <v>687</v>
      </c>
      <c r="D111" s="217" t="s">
        <v>747</v>
      </c>
      <c r="E111" s="207"/>
      <c r="F111" s="228">
        <v>0</v>
      </c>
      <c r="G111" s="227">
        <v>15</v>
      </c>
      <c r="H111" s="446">
        <v>0</v>
      </c>
      <c r="I111" s="227">
        <v>0</v>
      </c>
      <c r="J111" s="226">
        <v>0</v>
      </c>
      <c r="K111" s="226">
        <v>0</v>
      </c>
      <c r="L111" s="226">
        <v>0</v>
      </c>
      <c r="M111" s="357"/>
      <c r="N111" s="358"/>
    </row>
    <row r="112" spans="1:14" s="359" customFormat="1" x14ac:dyDescent="0.2">
      <c r="A112" s="360"/>
      <c r="B112" s="215"/>
      <c r="C112" s="216" t="s">
        <v>688</v>
      </c>
      <c r="D112" s="217" t="s">
        <v>678</v>
      </c>
      <c r="E112" s="207"/>
      <c r="F112" s="228">
        <v>0</v>
      </c>
      <c r="G112" s="227">
        <v>156</v>
      </c>
      <c r="H112" s="446">
        <v>0</v>
      </c>
      <c r="I112" s="227">
        <v>0</v>
      </c>
      <c r="J112" s="226">
        <v>0</v>
      </c>
      <c r="K112" s="226">
        <v>0</v>
      </c>
      <c r="L112" s="226">
        <v>0</v>
      </c>
      <c r="M112" s="357"/>
      <c r="N112" s="358"/>
    </row>
    <row r="113" spans="1:14" s="359" customFormat="1" x14ac:dyDescent="0.2">
      <c r="A113" s="360"/>
      <c r="B113" s="313"/>
      <c r="C113" s="314"/>
      <c r="D113" s="296" t="s">
        <v>278</v>
      </c>
      <c r="E113" s="297"/>
      <c r="F113" s="315">
        <f t="shared" ref="F113:L113" si="33">SUM(F114:F120)</f>
        <v>673.1</v>
      </c>
      <c r="G113" s="298">
        <f t="shared" si="33"/>
        <v>581.89999999999986</v>
      </c>
      <c r="H113" s="334">
        <f t="shared" si="33"/>
        <v>969.5</v>
      </c>
      <c r="I113" s="298">
        <f t="shared" si="33"/>
        <v>1089.4000000000001</v>
      </c>
      <c r="J113" s="297">
        <f t="shared" si="33"/>
        <v>350</v>
      </c>
      <c r="K113" s="297">
        <f t="shared" si="33"/>
        <v>150</v>
      </c>
      <c r="L113" s="297">
        <f t="shared" si="33"/>
        <v>150</v>
      </c>
      <c r="N113" s="358"/>
    </row>
    <row r="114" spans="1:14" s="359" customFormat="1" x14ac:dyDescent="0.2">
      <c r="A114" s="360"/>
      <c r="B114" s="215">
        <v>500</v>
      </c>
      <c r="C114" s="216">
        <v>513001</v>
      </c>
      <c r="D114" s="217" t="s">
        <v>427</v>
      </c>
      <c r="E114" s="207"/>
      <c r="F114" s="228">
        <v>187.6</v>
      </c>
      <c r="G114" s="227">
        <v>435.4</v>
      </c>
      <c r="H114" s="446">
        <v>150</v>
      </c>
      <c r="I114" s="227">
        <v>241.5</v>
      </c>
      <c r="J114" s="226">
        <v>150</v>
      </c>
      <c r="K114" s="226">
        <v>150</v>
      </c>
      <c r="L114" s="226">
        <v>150</v>
      </c>
      <c r="M114" s="357"/>
      <c r="N114" s="358"/>
    </row>
    <row r="115" spans="1:14" s="359" customFormat="1" x14ac:dyDescent="0.2">
      <c r="A115" s="356"/>
      <c r="B115" s="239"/>
      <c r="C115" s="216">
        <v>513002</v>
      </c>
      <c r="D115" s="217" t="s">
        <v>499</v>
      </c>
      <c r="E115" s="227"/>
      <c r="F115" s="228">
        <v>103.8</v>
      </c>
      <c r="G115" s="227">
        <v>67.2</v>
      </c>
      <c r="H115" s="446">
        <v>365.5</v>
      </c>
      <c r="I115" s="227">
        <v>348.2</v>
      </c>
      <c r="J115" s="226">
        <v>0</v>
      </c>
      <c r="K115" s="226">
        <v>0</v>
      </c>
      <c r="L115" s="226">
        <v>0</v>
      </c>
      <c r="M115" s="357"/>
      <c r="N115" s="358"/>
    </row>
    <row r="116" spans="1:14" s="359" customFormat="1" x14ac:dyDescent="0.2">
      <c r="A116" s="356"/>
      <c r="B116" s="215"/>
      <c r="C116" s="216">
        <v>513002</v>
      </c>
      <c r="D116" s="217" t="s">
        <v>649</v>
      </c>
      <c r="E116" s="207"/>
      <c r="F116" s="228">
        <v>339.6</v>
      </c>
      <c r="G116" s="227">
        <v>42</v>
      </c>
      <c r="H116" s="446">
        <v>214</v>
      </c>
      <c r="I116" s="227">
        <v>261.8</v>
      </c>
      <c r="J116" s="226">
        <v>200</v>
      </c>
      <c r="K116" s="226">
        <v>0</v>
      </c>
      <c r="L116" s="226">
        <v>0</v>
      </c>
      <c r="M116" s="357"/>
      <c r="N116" s="358"/>
    </row>
    <row r="117" spans="1:14" s="359" customFormat="1" x14ac:dyDescent="0.2">
      <c r="A117" s="356"/>
      <c r="B117" s="215"/>
      <c r="C117" s="216">
        <v>513002</v>
      </c>
      <c r="D117" s="217" t="s">
        <v>920</v>
      </c>
      <c r="E117" s="207"/>
      <c r="F117" s="228">
        <v>0</v>
      </c>
      <c r="G117" s="227">
        <v>0</v>
      </c>
      <c r="H117" s="446">
        <v>240</v>
      </c>
      <c r="I117" s="227">
        <v>237.9</v>
      </c>
      <c r="J117" s="226">
        <v>0</v>
      </c>
      <c r="K117" s="226">
        <v>0</v>
      </c>
      <c r="L117" s="226">
        <v>0</v>
      </c>
      <c r="M117" s="357"/>
      <c r="N117" s="358"/>
    </row>
    <row r="118" spans="1:14" s="359" customFormat="1" x14ac:dyDescent="0.2">
      <c r="A118" s="360"/>
      <c r="B118" s="215"/>
      <c r="C118" s="216">
        <v>513002</v>
      </c>
      <c r="D118" s="217" t="s">
        <v>777</v>
      </c>
      <c r="E118" s="227"/>
      <c r="F118" s="228">
        <v>0</v>
      </c>
      <c r="G118" s="227">
        <v>37.299999999999997</v>
      </c>
      <c r="H118" s="446">
        <v>0</v>
      </c>
      <c r="I118" s="227">
        <v>0</v>
      </c>
      <c r="J118" s="226">
        <v>0</v>
      </c>
      <c r="K118" s="226">
        <v>0</v>
      </c>
      <c r="L118" s="226">
        <v>0</v>
      </c>
      <c r="M118" s="357"/>
      <c r="N118" s="358"/>
    </row>
    <row r="119" spans="1:14" s="359" customFormat="1" x14ac:dyDescent="0.2">
      <c r="A119" s="360"/>
      <c r="B119" s="215"/>
      <c r="C119" s="216" t="s">
        <v>581</v>
      </c>
      <c r="D119" s="217" t="s">
        <v>622</v>
      </c>
      <c r="E119" s="227"/>
      <c r="F119" s="228">
        <v>42.1</v>
      </c>
      <c r="G119" s="227">
        <v>0</v>
      </c>
      <c r="H119" s="446">
        <v>0</v>
      </c>
      <c r="I119" s="227">
        <v>0</v>
      </c>
      <c r="J119" s="226">
        <v>0</v>
      </c>
      <c r="K119" s="226">
        <v>0</v>
      </c>
      <c r="L119" s="226">
        <v>0</v>
      </c>
      <c r="M119" s="357"/>
      <c r="N119" s="358"/>
    </row>
    <row r="120" spans="1:14" s="359" customFormat="1" x14ac:dyDescent="0.2">
      <c r="A120" s="360"/>
      <c r="B120" s="215"/>
      <c r="C120" s="216"/>
      <c r="D120" s="217" t="s">
        <v>623</v>
      </c>
      <c r="E120" s="227"/>
      <c r="F120" s="228">
        <v>0</v>
      </c>
      <c r="G120" s="227">
        <v>0</v>
      </c>
      <c r="H120" s="446">
        <v>0</v>
      </c>
      <c r="I120" s="227">
        <v>0</v>
      </c>
      <c r="J120" s="226">
        <v>0</v>
      </c>
      <c r="K120" s="226">
        <v>0</v>
      </c>
      <c r="L120" s="226">
        <v>0</v>
      </c>
      <c r="M120" s="357"/>
      <c r="N120" s="358"/>
    </row>
    <row r="121" spans="1:14" s="359" customFormat="1" x14ac:dyDescent="0.2">
      <c r="A121" s="360"/>
      <c r="B121" s="313"/>
      <c r="C121" s="314"/>
      <c r="D121" s="296" t="s">
        <v>41</v>
      </c>
      <c r="E121" s="297"/>
      <c r="F121" s="315">
        <f t="shared" ref="F121" si="34">SUM(F122+F125)</f>
        <v>74</v>
      </c>
      <c r="G121" s="298">
        <f>SUM(G122+G125)</f>
        <v>41.3</v>
      </c>
      <c r="H121" s="334">
        <f t="shared" ref="H121:I121" si="35">SUM(H122+H125)</f>
        <v>316.10000000000002</v>
      </c>
      <c r="I121" s="298">
        <f t="shared" si="35"/>
        <v>343.9</v>
      </c>
      <c r="J121" s="297">
        <f>SUM(J122+J125)</f>
        <v>333</v>
      </c>
      <c r="K121" s="297">
        <f t="shared" ref="K121:L121" si="36">SUM(K122+K125)</f>
        <v>2</v>
      </c>
      <c r="L121" s="297">
        <f t="shared" si="36"/>
        <v>2</v>
      </c>
      <c r="M121" s="357"/>
      <c r="N121" s="358"/>
    </row>
    <row r="122" spans="1:14" s="359" customFormat="1" x14ac:dyDescent="0.2">
      <c r="A122" s="360"/>
      <c r="B122" s="313"/>
      <c r="C122" s="314"/>
      <c r="D122" s="296" t="s">
        <v>42</v>
      </c>
      <c r="E122" s="297"/>
      <c r="F122" s="315">
        <f t="shared" ref="F122" si="37">SUM(F123:F124)</f>
        <v>15.399999999999999</v>
      </c>
      <c r="G122" s="298">
        <f>SUM(G123:G124)</f>
        <v>35.299999999999997</v>
      </c>
      <c r="H122" s="334">
        <f t="shared" ref="H122:I122" si="38">SUM(H123:H124)</f>
        <v>287</v>
      </c>
      <c r="I122" s="298">
        <f t="shared" si="38"/>
        <v>290.5</v>
      </c>
      <c r="J122" s="297">
        <f>SUM(J123:J124)</f>
        <v>2</v>
      </c>
      <c r="K122" s="297">
        <f t="shared" ref="K122:L122" si="39">SUM(K123:K124)</f>
        <v>2</v>
      </c>
      <c r="L122" s="297">
        <f t="shared" si="39"/>
        <v>2</v>
      </c>
      <c r="M122" s="357"/>
      <c r="N122" s="358"/>
    </row>
    <row r="123" spans="1:14" s="359" customFormat="1" ht="11.25" customHeight="1" x14ac:dyDescent="0.2">
      <c r="A123" s="356"/>
      <c r="B123" s="215">
        <v>230</v>
      </c>
      <c r="C123" s="216">
        <v>231</v>
      </c>
      <c r="D123" s="217" t="s">
        <v>820</v>
      </c>
      <c r="E123" s="207"/>
      <c r="F123" s="228">
        <v>0.2</v>
      </c>
      <c r="G123" s="227">
        <v>18</v>
      </c>
      <c r="H123" s="446">
        <v>5</v>
      </c>
      <c r="I123" s="227">
        <v>0.9</v>
      </c>
      <c r="J123" s="226">
        <v>2</v>
      </c>
      <c r="K123" s="226">
        <v>2</v>
      </c>
      <c r="L123" s="226">
        <v>2</v>
      </c>
      <c r="M123" s="357"/>
      <c r="N123" s="358"/>
    </row>
    <row r="124" spans="1:14" s="359" customFormat="1" x14ac:dyDescent="0.2">
      <c r="A124" s="356"/>
      <c r="B124" s="239"/>
      <c r="C124" s="216">
        <v>233001</v>
      </c>
      <c r="D124" s="217" t="s">
        <v>43</v>
      </c>
      <c r="E124" s="207"/>
      <c r="F124" s="228">
        <v>15.2</v>
      </c>
      <c r="G124" s="227">
        <v>17.3</v>
      </c>
      <c r="H124" s="446">
        <v>282</v>
      </c>
      <c r="I124" s="227">
        <v>289.60000000000002</v>
      </c>
      <c r="J124" s="226">
        <v>0</v>
      </c>
      <c r="K124" s="226">
        <v>0</v>
      </c>
      <c r="L124" s="226">
        <v>0</v>
      </c>
      <c r="M124" s="357"/>
      <c r="N124" s="358"/>
    </row>
    <row r="125" spans="1:14" s="359" customFormat="1" x14ac:dyDescent="0.2">
      <c r="A125" s="360"/>
      <c r="B125" s="313"/>
      <c r="C125" s="314"/>
      <c r="D125" s="296" t="s">
        <v>44</v>
      </c>
      <c r="E125" s="297"/>
      <c r="F125" s="298">
        <f>SUM(F126:F131)</f>
        <v>58.6</v>
      </c>
      <c r="G125" s="298">
        <f>SUM(G126:G131)</f>
        <v>6</v>
      </c>
      <c r="H125" s="298">
        <f>SUM(H126:H131)</f>
        <v>29.1</v>
      </c>
      <c r="I125" s="298">
        <f>SUM(I126:I131)</f>
        <v>53.4</v>
      </c>
      <c r="J125" s="297">
        <f>SUM(J126:J131)</f>
        <v>331</v>
      </c>
      <c r="K125" s="297">
        <f t="shared" ref="K125:L125" si="40">SUM(K126:K131)</f>
        <v>0</v>
      </c>
      <c r="L125" s="297">
        <f t="shared" si="40"/>
        <v>0</v>
      </c>
      <c r="M125" s="357"/>
      <c r="N125" s="358"/>
    </row>
    <row r="126" spans="1:14" s="359" customFormat="1" x14ac:dyDescent="0.2">
      <c r="A126" s="360"/>
      <c r="B126" s="215">
        <v>300</v>
      </c>
      <c r="C126" s="216" t="s">
        <v>681</v>
      </c>
      <c r="D126" s="217" t="s">
        <v>690</v>
      </c>
      <c r="E126" s="229"/>
      <c r="F126" s="308">
        <v>0</v>
      </c>
      <c r="G126" s="227">
        <v>6</v>
      </c>
      <c r="H126" s="446">
        <v>0</v>
      </c>
      <c r="I126" s="227">
        <v>0</v>
      </c>
      <c r="J126" s="226">
        <v>0</v>
      </c>
      <c r="K126" s="226">
        <v>0</v>
      </c>
      <c r="L126" s="226">
        <v>0</v>
      </c>
      <c r="M126" s="357"/>
      <c r="N126" s="358"/>
    </row>
    <row r="127" spans="1:14" s="359" customFormat="1" x14ac:dyDescent="0.2">
      <c r="A127" s="360"/>
      <c r="B127" s="212"/>
      <c r="C127" s="216">
        <v>321001</v>
      </c>
      <c r="D127" s="217" t="s">
        <v>799</v>
      </c>
      <c r="E127" s="229"/>
      <c r="F127" s="308">
        <v>0</v>
      </c>
      <c r="G127" s="227">
        <v>0</v>
      </c>
      <c r="H127" s="446">
        <v>0</v>
      </c>
      <c r="I127" s="227">
        <v>25</v>
      </c>
      <c r="J127" s="478">
        <v>0</v>
      </c>
      <c r="K127" s="226">
        <v>0</v>
      </c>
      <c r="L127" s="226">
        <v>0</v>
      </c>
      <c r="M127" s="357" t="s">
        <v>984</v>
      </c>
      <c r="N127" s="358"/>
    </row>
    <row r="128" spans="1:14" s="359" customFormat="1" x14ac:dyDescent="0.2">
      <c r="A128" s="356"/>
      <c r="B128" s="239"/>
      <c r="C128" s="216" t="s">
        <v>582</v>
      </c>
      <c r="D128" s="217" t="s">
        <v>45</v>
      </c>
      <c r="E128" s="227"/>
      <c r="F128" s="228">
        <v>15</v>
      </c>
      <c r="G128" s="227">
        <v>0</v>
      </c>
      <c r="H128" s="446">
        <v>0</v>
      </c>
      <c r="I128" s="227">
        <v>0</v>
      </c>
      <c r="J128" s="226">
        <v>0</v>
      </c>
      <c r="K128" s="226">
        <v>0</v>
      </c>
      <c r="L128" s="226">
        <v>0</v>
      </c>
      <c r="M128" s="357"/>
      <c r="N128" s="358"/>
    </row>
    <row r="129" spans="1:14" s="359" customFormat="1" x14ac:dyDescent="0.2">
      <c r="A129" s="360"/>
      <c r="B129" s="215"/>
      <c r="C129" s="216">
        <v>3220011</v>
      </c>
      <c r="D129" s="217" t="s">
        <v>479</v>
      </c>
      <c r="E129" s="227"/>
      <c r="F129" s="228">
        <v>43.6</v>
      </c>
      <c r="G129" s="227">
        <v>0</v>
      </c>
      <c r="H129" s="446">
        <v>0</v>
      </c>
      <c r="I129" s="227">
        <v>0</v>
      </c>
      <c r="J129" s="226">
        <v>0</v>
      </c>
      <c r="K129" s="226">
        <v>0</v>
      </c>
      <c r="L129" s="226">
        <v>0</v>
      </c>
      <c r="M129" s="357"/>
      <c r="N129" s="358"/>
    </row>
    <row r="130" spans="1:14" s="359" customFormat="1" x14ac:dyDescent="0.2">
      <c r="A130" s="360"/>
      <c r="B130" s="215"/>
      <c r="C130" s="216">
        <v>3320012</v>
      </c>
      <c r="D130" s="217" t="s">
        <v>659</v>
      </c>
      <c r="E130" s="227"/>
      <c r="F130" s="228">
        <v>0</v>
      </c>
      <c r="G130" s="227">
        <v>0</v>
      </c>
      <c r="H130" s="446">
        <v>0</v>
      </c>
      <c r="I130" s="227">
        <v>0</v>
      </c>
      <c r="J130" s="226">
        <v>331</v>
      </c>
      <c r="K130" s="226">
        <v>0</v>
      </c>
      <c r="L130" s="226">
        <v>0</v>
      </c>
      <c r="M130" s="357"/>
      <c r="N130" s="358"/>
    </row>
    <row r="131" spans="1:14" s="359" customFormat="1" x14ac:dyDescent="0.2">
      <c r="A131" s="360"/>
      <c r="B131" s="215"/>
      <c r="C131" s="216"/>
      <c r="D131" s="217" t="s">
        <v>787</v>
      </c>
      <c r="E131" s="227"/>
      <c r="F131" s="228">
        <v>0</v>
      </c>
      <c r="G131" s="227">
        <v>0</v>
      </c>
      <c r="H131" s="446">
        <v>29.1</v>
      </c>
      <c r="I131" s="227">
        <v>28.4</v>
      </c>
      <c r="J131" s="226">
        <v>0</v>
      </c>
      <c r="K131" s="226">
        <v>0</v>
      </c>
      <c r="L131" s="226">
        <v>0</v>
      </c>
      <c r="M131" s="357"/>
      <c r="N131" s="358"/>
    </row>
    <row r="132" spans="1:14" s="359" customFormat="1" x14ac:dyDescent="0.2">
      <c r="A132" s="360"/>
      <c r="B132" s="313"/>
      <c r="C132" s="314"/>
      <c r="D132" s="296" t="s">
        <v>269</v>
      </c>
      <c r="E132" s="297"/>
      <c r="F132" s="315">
        <f t="shared" ref="F132:L132" si="41">SUM(F133:F133)</f>
        <v>34.6</v>
      </c>
      <c r="G132" s="298">
        <f t="shared" si="41"/>
        <v>0</v>
      </c>
      <c r="H132" s="334">
        <f t="shared" si="41"/>
        <v>0</v>
      </c>
      <c r="I132" s="298">
        <f t="shared" si="41"/>
        <v>43.7</v>
      </c>
      <c r="J132" s="297">
        <f t="shared" si="41"/>
        <v>0</v>
      </c>
      <c r="K132" s="297">
        <f t="shared" si="41"/>
        <v>0</v>
      </c>
      <c r="L132" s="297">
        <f t="shared" si="41"/>
        <v>0</v>
      </c>
      <c r="M132" s="357"/>
      <c r="N132" s="358"/>
    </row>
    <row r="133" spans="1:14" s="359" customFormat="1" x14ac:dyDescent="0.2">
      <c r="A133" s="360"/>
      <c r="B133" s="215"/>
      <c r="C133" s="216"/>
      <c r="D133" s="217" t="s">
        <v>879</v>
      </c>
      <c r="E133" s="227"/>
      <c r="F133" s="228">
        <v>34.6</v>
      </c>
      <c r="G133" s="227">
        <v>0</v>
      </c>
      <c r="H133" s="446">
        <v>0</v>
      </c>
      <c r="I133" s="227">
        <v>43.7</v>
      </c>
      <c r="J133" s="226">
        <v>0</v>
      </c>
      <c r="K133" s="226">
        <v>0</v>
      </c>
      <c r="L133" s="226">
        <v>0</v>
      </c>
      <c r="M133" s="357"/>
      <c r="N133" s="358"/>
    </row>
    <row r="134" spans="1:14" s="359" customFormat="1" ht="15.75" x14ac:dyDescent="0.25">
      <c r="A134" s="360"/>
      <c r="B134" s="215"/>
      <c r="C134" s="430"/>
      <c r="D134" s="217"/>
      <c r="E134" s="431"/>
      <c r="F134" s="432"/>
      <c r="G134" s="431"/>
      <c r="H134" s="464"/>
      <c r="I134" s="431"/>
      <c r="J134" s="479"/>
      <c r="K134" s="431"/>
      <c r="L134" s="431"/>
      <c r="M134" s="357"/>
      <c r="N134" s="358"/>
    </row>
    <row r="135" spans="1:14" s="359" customFormat="1" x14ac:dyDescent="0.2">
      <c r="A135" s="360"/>
      <c r="B135" s="313"/>
      <c r="C135" s="314"/>
      <c r="D135" s="296" t="s">
        <v>330</v>
      </c>
      <c r="E135" s="297"/>
      <c r="F135" s="298">
        <f>SUM(F136+F225+F230+F232+F235+F239+F266+F268+F278+F282+F296+F315+F325+F333+F377+F383+F417+F419+F421+F486+F498+F508+F510+F521)</f>
        <v>2703.9</v>
      </c>
      <c r="G135" s="298">
        <f>SUM(G136+G225+G230+G232+G235+G239+G266+G268+G278+G282+G296+G315+G325+G333+G377+G383+G417+G419+G421+G486+G498+G508+G510+G521)</f>
        <v>2730.7000000000012</v>
      </c>
      <c r="H135" s="334">
        <f>SUM(H136+H225+H230+H232+H235+H239+H266+H268+H278+H282+H296+H315+H325+H333+H377+H383+H417+H419+H421+H486+H498+H510+H517+H521)</f>
        <v>3042.7</v>
      </c>
      <c r="I135" s="298">
        <f>SUM(I136+I225+I230+I232+I235+I239+I266+I268+I278+I282+I296+I315+I325+I333+I377+I383+I417+I419+I421+I486+I498+I510+I517+I521)</f>
        <v>2844.5999999999995</v>
      </c>
      <c r="J135" s="297">
        <f>SUM(J136+J225+J230+J232+J235+J239+J266+J268+J278+J282+J296+J315+J325+J333+J377+J383+J417+J419+J421+J486+J498+J510+J521)</f>
        <v>2475.5</v>
      </c>
      <c r="K135" s="298">
        <f>SUM(K136+K225+K230+K232+K235+K239+K266+K268+K278+K282+K296+K315+K325+K333+K377+K383+K417+K419+K421+K486+K498+K510+K521)</f>
        <v>2356.2999999999997</v>
      </c>
      <c r="L135" s="298">
        <f>SUM(L136+L225+L230+L232+L235+L239+L266+L268+L278+L282+L296+L315+L325+L333+L377+L383+L417+L419+L421+L486+L498+L510+L521)</f>
        <v>2382.4</v>
      </c>
      <c r="N135" s="358"/>
    </row>
    <row r="136" spans="1:14" s="359" customFormat="1" ht="15.75" x14ac:dyDescent="0.25">
      <c r="A136" s="403"/>
      <c r="B136" s="433" t="s">
        <v>46</v>
      </c>
      <c r="C136" s="314"/>
      <c r="D136" s="296" t="s">
        <v>48</v>
      </c>
      <c r="E136" s="297"/>
      <c r="F136" s="298">
        <f t="shared" ref="F136:L136" si="42">SUM(F137+F140+F143+F151+F166+F173+F180+F214+F223)</f>
        <v>839.7</v>
      </c>
      <c r="G136" s="298">
        <f t="shared" si="42"/>
        <v>955.60000000000014</v>
      </c>
      <c r="H136" s="334">
        <f t="shared" si="42"/>
        <v>1085</v>
      </c>
      <c r="I136" s="298">
        <f t="shared" si="42"/>
        <v>1063.1999999999998</v>
      </c>
      <c r="J136" s="298">
        <f t="shared" si="42"/>
        <v>590.69999999999993</v>
      </c>
      <c r="K136" s="297">
        <f t="shared" si="42"/>
        <v>592.4</v>
      </c>
      <c r="L136" s="297">
        <f t="shared" si="42"/>
        <v>601.59999999999991</v>
      </c>
      <c r="N136" s="358"/>
    </row>
    <row r="137" spans="1:14" s="359" customFormat="1" ht="15" customHeight="1" x14ac:dyDescent="0.2">
      <c r="A137" s="356"/>
      <c r="B137" s="215"/>
      <c r="C137" s="224"/>
      <c r="D137" s="225" t="s">
        <v>49</v>
      </c>
      <c r="E137" s="264" t="s">
        <v>698</v>
      </c>
      <c r="F137" s="230">
        <f t="shared" ref="F137" si="43">SUM(F138:F139)</f>
        <v>314.39999999999998</v>
      </c>
      <c r="G137" s="207">
        <f t="shared" ref="G137:L137" si="44">SUM(G138:G139)</f>
        <v>298.60000000000002</v>
      </c>
      <c r="H137" s="257">
        <f t="shared" si="44"/>
        <v>342.6</v>
      </c>
      <c r="I137" s="207">
        <f t="shared" si="44"/>
        <v>320.39999999999998</v>
      </c>
      <c r="J137" s="207">
        <f t="shared" si="44"/>
        <v>355.8</v>
      </c>
      <c r="K137" s="229">
        <f t="shared" si="44"/>
        <v>360.5</v>
      </c>
      <c r="L137" s="229">
        <f t="shared" si="44"/>
        <v>368.7</v>
      </c>
      <c r="M137" s="357"/>
      <c r="N137" s="358"/>
    </row>
    <row r="138" spans="1:14" s="359" customFormat="1" ht="15" customHeight="1" x14ac:dyDescent="0.2">
      <c r="A138" s="356"/>
      <c r="B138" s="215">
        <v>610</v>
      </c>
      <c r="C138" s="224"/>
      <c r="D138" s="217" t="s">
        <v>50</v>
      </c>
      <c r="E138" s="210"/>
      <c r="F138" s="228">
        <v>203.4</v>
      </c>
      <c r="G138" s="227">
        <v>209.1</v>
      </c>
      <c r="H138" s="446">
        <v>234.1</v>
      </c>
      <c r="I138" s="227">
        <v>225.3</v>
      </c>
      <c r="J138" s="227">
        <v>254</v>
      </c>
      <c r="K138" s="227">
        <v>260</v>
      </c>
      <c r="L138" s="227">
        <v>265</v>
      </c>
      <c r="M138" s="357"/>
      <c r="N138" s="358"/>
    </row>
    <row r="139" spans="1:14" s="359" customFormat="1" x14ac:dyDescent="0.2">
      <c r="A139" s="356"/>
      <c r="B139" s="215">
        <v>620</v>
      </c>
      <c r="C139" s="213"/>
      <c r="D139" s="217" t="s">
        <v>51</v>
      </c>
      <c r="E139" s="227"/>
      <c r="F139" s="228">
        <v>111</v>
      </c>
      <c r="G139" s="227">
        <v>89.5</v>
      </c>
      <c r="H139" s="446">
        <v>108.5</v>
      </c>
      <c r="I139" s="227">
        <v>95.1</v>
      </c>
      <c r="J139" s="227">
        <v>101.8</v>
      </c>
      <c r="K139" s="227">
        <v>100.5</v>
      </c>
      <c r="L139" s="227">
        <v>103.7</v>
      </c>
      <c r="M139" s="357"/>
      <c r="N139" s="358"/>
    </row>
    <row r="140" spans="1:14" s="359" customFormat="1" x14ac:dyDescent="0.2">
      <c r="A140" s="360"/>
      <c r="B140" s="215">
        <v>631</v>
      </c>
      <c r="C140" s="216"/>
      <c r="D140" s="225" t="s">
        <v>52</v>
      </c>
      <c r="E140" s="207"/>
      <c r="F140" s="230">
        <f t="shared" ref="F140" si="45">SUM(F141:F142)</f>
        <v>1.9</v>
      </c>
      <c r="G140" s="207">
        <f t="shared" ref="G140:L140" si="46">SUM(G141:G142)</f>
        <v>2.1</v>
      </c>
      <c r="H140" s="257">
        <f t="shared" si="46"/>
        <v>2.6</v>
      </c>
      <c r="I140" s="207">
        <f t="shared" si="46"/>
        <v>1</v>
      </c>
      <c r="J140" s="207">
        <f t="shared" si="46"/>
        <v>4.0999999999999996</v>
      </c>
      <c r="K140" s="207">
        <f t="shared" si="46"/>
        <v>3.1</v>
      </c>
      <c r="L140" s="207">
        <f t="shared" si="46"/>
        <v>3.1</v>
      </c>
      <c r="M140" s="357"/>
      <c r="N140" s="358"/>
    </row>
    <row r="141" spans="1:14" s="359" customFormat="1" x14ac:dyDescent="0.2">
      <c r="A141" s="360"/>
      <c r="B141" s="215"/>
      <c r="C141" s="216">
        <v>631001</v>
      </c>
      <c r="D141" s="217" t="s">
        <v>53</v>
      </c>
      <c r="E141" s="227"/>
      <c r="F141" s="228">
        <v>0.6</v>
      </c>
      <c r="G141" s="227">
        <v>1.1000000000000001</v>
      </c>
      <c r="H141" s="446">
        <v>1.6</v>
      </c>
      <c r="I141" s="227">
        <v>0.3</v>
      </c>
      <c r="J141" s="227">
        <v>1.6</v>
      </c>
      <c r="K141" s="226">
        <v>1.6</v>
      </c>
      <c r="L141" s="226">
        <v>1.6</v>
      </c>
      <c r="M141" s="357"/>
      <c r="N141" s="358"/>
    </row>
    <row r="142" spans="1:14" s="361" customFormat="1" x14ac:dyDescent="0.2">
      <c r="A142" s="356"/>
      <c r="B142" s="215"/>
      <c r="C142" s="216">
        <v>631002</v>
      </c>
      <c r="D142" s="217" t="s">
        <v>54</v>
      </c>
      <c r="E142" s="227"/>
      <c r="F142" s="228">
        <v>1.3</v>
      </c>
      <c r="G142" s="227">
        <v>1</v>
      </c>
      <c r="H142" s="446">
        <v>1</v>
      </c>
      <c r="I142" s="227">
        <v>0.7</v>
      </c>
      <c r="J142" s="482">
        <v>2.5</v>
      </c>
      <c r="K142" s="226">
        <v>1.5</v>
      </c>
      <c r="L142" s="226">
        <v>1.5</v>
      </c>
      <c r="M142" s="525" t="s">
        <v>983</v>
      </c>
      <c r="N142" s="362"/>
    </row>
    <row r="143" spans="1:14" s="359" customFormat="1" x14ac:dyDescent="0.2">
      <c r="A143" s="360"/>
      <c r="B143" s="215">
        <v>632</v>
      </c>
      <c r="C143" s="216"/>
      <c r="D143" s="225" t="s">
        <v>55</v>
      </c>
      <c r="E143" s="207"/>
      <c r="F143" s="230">
        <f t="shared" ref="F143" si="47">SUM(F144:F150)</f>
        <v>55.900000000000006</v>
      </c>
      <c r="G143" s="207">
        <f>SUM(G144:G150)</f>
        <v>51.3</v>
      </c>
      <c r="H143" s="257">
        <f t="shared" ref="H143:I143" si="48">SUM(H144:H150)</f>
        <v>55.599999999999994</v>
      </c>
      <c r="I143" s="207">
        <f t="shared" si="48"/>
        <v>48.9</v>
      </c>
      <c r="J143" s="207">
        <f>SUM(J144:J150)</f>
        <v>55.599999999999994</v>
      </c>
      <c r="K143" s="207">
        <f t="shared" ref="K143:L143" si="49">SUM(K144:K150)</f>
        <v>55.599999999999994</v>
      </c>
      <c r="L143" s="207">
        <f t="shared" si="49"/>
        <v>55.599999999999994</v>
      </c>
      <c r="M143" s="357"/>
      <c r="N143" s="358"/>
    </row>
    <row r="144" spans="1:14" s="359" customFormat="1" x14ac:dyDescent="0.2">
      <c r="A144" s="360"/>
      <c r="B144" s="231"/>
      <c r="C144" s="216">
        <v>6320011</v>
      </c>
      <c r="D144" s="217" t="s">
        <v>56</v>
      </c>
      <c r="E144" s="227"/>
      <c r="F144" s="228">
        <v>12.2</v>
      </c>
      <c r="G144" s="227">
        <v>10.7</v>
      </c>
      <c r="H144" s="446">
        <v>12</v>
      </c>
      <c r="I144" s="227">
        <v>10.6</v>
      </c>
      <c r="J144" s="227">
        <v>12</v>
      </c>
      <c r="K144" s="226">
        <v>12</v>
      </c>
      <c r="L144" s="226">
        <v>12</v>
      </c>
      <c r="M144" s="357"/>
      <c r="N144" s="358"/>
    </row>
    <row r="145" spans="1:14" s="361" customFormat="1" x14ac:dyDescent="0.2">
      <c r="A145" s="356"/>
      <c r="B145" s="215"/>
      <c r="C145" s="216">
        <v>6320012</v>
      </c>
      <c r="D145" s="217" t="s">
        <v>57</v>
      </c>
      <c r="E145" s="227"/>
      <c r="F145" s="228">
        <v>25</v>
      </c>
      <c r="G145" s="227">
        <v>20.7</v>
      </c>
      <c r="H145" s="446">
        <v>22</v>
      </c>
      <c r="I145" s="227">
        <v>20.9</v>
      </c>
      <c r="J145" s="227">
        <v>22</v>
      </c>
      <c r="K145" s="226">
        <v>22</v>
      </c>
      <c r="L145" s="226">
        <v>22</v>
      </c>
      <c r="N145" s="362"/>
    </row>
    <row r="146" spans="1:14" s="359" customFormat="1" x14ac:dyDescent="0.2">
      <c r="A146" s="360"/>
      <c r="B146" s="215"/>
      <c r="C146" s="216">
        <v>632002</v>
      </c>
      <c r="D146" s="217" t="s">
        <v>58</v>
      </c>
      <c r="E146" s="227"/>
      <c r="F146" s="228">
        <v>1.5</v>
      </c>
      <c r="G146" s="227">
        <v>2.4</v>
      </c>
      <c r="H146" s="446">
        <v>2.8</v>
      </c>
      <c r="I146" s="227">
        <v>1.3</v>
      </c>
      <c r="J146" s="227">
        <v>2.8</v>
      </c>
      <c r="K146" s="226">
        <v>2.8</v>
      </c>
      <c r="L146" s="226">
        <v>2.8</v>
      </c>
      <c r="M146" s="357"/>
      <c r="N146" s="358"/>
    </row>
    <row r="147" spans="1:14" s="359" customFormat="1" x14ac:dyDescent="0.2">
      <c r="A147" s="360"/>
      <c r="B147" s="215"/>
      <c r="C147" s="216">
        <v>6320031</v>
      </c>
      <c r="D147" s="217" t="s">
        <v>59</v>
      </c>
      <c r="E147" s="227"/>
      <c r="F147" s="228">
        <v>6.6</v>
      </c>
      <c r="G147" s="227">
        <v>7.3</v>
      </c>
      <c r="H147" s="446">
        <v>7.3</v>
      </c>
      <c r="I147" s="227">
        <v>7.8</v>
      </c>
      <c r="J147" s="227">
        <v>7.3</v>
      </c>
      <c r="K147" s="226">
        <v>7.3</v>
      </c>
      <c r="L147" s="226">
        <v>7.3</v>
      </c>
      <c r="M147" s="357"/>
      <c r="N147" s="358"/>
    </row>
    <row r="148" spans="1:14" s="359" customFormat="1" x14ac:dyDescent="0.2">
      <c r="A148" s="360"/>
      <c r="B148" s="215"/>
      <c r="C148" s="216">
        <v>6320032</v>
      </c>
      <c r="D148" s="217" t="s">
        <v>60</v>
      </c>
      <c r="E148" s="227"/>
      <c r="F148" s="228">
        <v>1</v>
      </c>
      <c r="G148" s="227">
        <v>1</v>
      </c>
      <c r="H148" s="446">
        <v>1</v>
      </c>
      <c r="I148" s="227">
        <v>1</v>
      </c>
      <c r="J148" s="227">
        <v>1</v>
      </c>
      <c r="K148" s="226">
        <v>1</v>
      </c>
      <c r="L148" s="226">
        <v>1</v>
      </c>
      <c r="M148" s="357"/>
      <c r="N148" s="358"/>
    </row>
    <row r="149" spans="1:14" s="359" customFormat="1" x14ac:dyDescent="0.2">
      <c r="A149" s="360"/>
      <c r="B149" s="215"/>
      <c r="C149" s="216">
        <v>6320033</v>
      </c>
      <c r="D149" s="217" t="s">
        <v>61</v>
      </c>
      <c r="E149" s="227"/>
      <c r="F149" s="228">
        <v>9</v>
      </c>
      <c r="G149" s="227">
        <v>8.6</v>
      </c>
      <c r="H149" s="446">
        <v>10</v>
      </c>
      <c r="I149" s="227">
        <v>7.1</v>
      </c>
      <c r="J149" s="227">
        <v>10</v>
      </c>
      <c r="K149" s="226">
        <v>10</v>
      </c>
      <c r="L149" s="226">
        <v>10</v>
      </c>
      <c r="M149" s="357"/>
      <c r="N149" s="358"/>
    </row>
    <row r="150" spans="1:14" s="359" customFormat="1" x14ac:dyDescent="0.2">
      <c r="A150" s="360"/>
      <c r="B150" s="215"/>
      <c r="C150" s="216">
        <v>632004</v>
      </c>
      <c r="D150" s="217" t="s">
        <v>62</v>
      </c>
      <c r="E150" s="227"/>
      <c r="F150" s="228">
        <v>0.6</v>
      </c>
      <c r="G150" s="227">
        <v>0.6</v>
      </c>
      <c r="H150" s="446">
        <v>0.5</v>
      </c>
      <c r="I150" s="227">
        <v>0.2</v>
      </c>
      <c r="J150" s="227">
        <v>0.5</v>
      </c>
      <c r="K150" s="226">
        <v>0.5</v>
      </c>
      <c r="L150" s="226">
        <v>0.5</v>
      </c>
      <c r="M150" s="357"/>
      <c r="N150" s="358"/>
    </row>
    <row r="151" spans="1:14" s="359" customFormat="1" x14ac:dyDescent="0.2">
      <c r="A151" s="360"/>
      <c r="B151" s="215">
        <v>633</v>
      </c>
      <c r="C151" s="216"/>
      <c r="D151" s="225" t="s">
        <v>63</v>
      </c>
      <c r="E151" s="207"/>
      <c r="F151" s="230">
        <f t="shared" ref="F151:L151" si="50">SUM(F152:F165)</f>
        <v>18.799999999999997</v>
      </c>
      <c r="G151" s="207">
        <f t="shared" si="50"/>
        <v>14.7</v>
      </c>
      <c r="H151" s="257">
        <f t="shared" si="50"/>
        <v>37.799999999999997</v>
      </c>
      <c r="I151" s="207">
        <f t="shared" si="50"/>
        <v>17.3</v>
      </c>
      <c r="J151" s="207">
        <f t="shared" si="50"/>
        <v>31.2</v>
      </c>
      <c r="K151" s="207">
        <f t="shared" si="50"/>
        <v>30.2</v>
      </c>
      <c r="L151" s="207">
        <f t="shared" si="50"/>
        <v>30.2</v>
      </c>
      <c r="M151" s="357"/>
      <c r="N151" s="358"/>
    </row>
    <row r="152" spans="1:14" s="359" customFormat="1" x14ac:dyDescent="0.2">
      <c r="A152" s="360"/>
      <c r="B152" s="215"/>
      <c r="C152" s="216">
        <v>633001</v>
      </c>
      <c r="D152" s="217" t="s">
        <v>64</v>
      </c>
      <c r="E152" s="227"/>
      <c r="F152" s="228">
        <v>0.3</v>
      </c>
      <c r="G152" s="227">
        <v>0.2</v>
      </c>
      <c r="H152" s="446">
        <v>5</v>
      </c>
      <c r="I152" s="227">
        <v>0.3</v>
      </c>
      <c r="J152" s="227">
        <v>5</v>
      </c>
      <c r="K152" s="226">
        <v>5</v>
      </c>
      <c r="L152" s="226">
        <v>5</v>
      </c>
      <c r="M152" s="357"/>
      <c r="N152" s="358"/>
    </row>
    <row r="153" spans="1:14" s="361" customFormat="1" x14ac:dyDescent="0.2">
      <c r="A153" s="356"/>
      <c r="B153" s="215"/>
      <c r="C153" s="216">
        <v>633002</v>
      </c>
      <c r="D153" s="217" t="s">
        <v>645</v>
      </c>
      <c r="E153" s="227"/>
      <c r="F153" s="228">
        <v>1.6</v>
      </c>
      <c r="G153" s="227">
        <v>0.1</v>
      </c>
      <c r="H153" s="446">
        <v>5</v>
      </c>
      <c r="I153" s="227">
        <v>1</v>
      </c>
      <c r="J153" s="227">
        <v>2</v>
      </c>
      <c r="K153" s="226">
        <v>1</v>
      </c>
      <c r="L153" s="226">
        <v>1</v>
      </c>
      <c r="N153" s="362"/>
    </row>
    <row r="154" spans="1:14" s="359" customFormat="1" x14ac:dyDescent="0.2">
      <c r="A154" s="360"/>
      <c r="B154" s="215"/>
      <c r="C154" s="216">
        <v>633004</v>
      </c>
      <c r="D154" s="217" t="s">
        <v>66</v>
      </c>
      <c r="E154" s="227"/>
      <c r="F154" s="228">
        <v>0.4</v>
      </c>
      <c r="G154" s="227">
        <v>0.2</v>
      </c>
      <c r="H154" s="446">
        <v>3</v>
      </c>
      <c r="I154" s="227">
        <v>0.6</v>
      </c>
      <c r="J154" s="227">
        <v>2</v>
      </c>
      <c r="K154" s="226">
        <v>2</v>
      </c>
      <c r="L154" s="226">
        <v>2</v>
      </c>
      <c r="M154" s="357"/>
      <c r="N154" s="358"/>
    </row>
    <row r="155" spans="1:14" s="359" customFormat="1" x14ac:dyDescent="0.2">
      <c r="A155" s="360"/>
      <c r="B155" s="215"/>
      <c r="C155" s="216">
        <v>6330061</v>
      </c>
      <c r="D155" s="217" t="s">
        <v>190</v>
      </c>
      <c r="E155" s="227"/>
      <c r="F155" s="228">
        <v>2.7</v>
      </c>
      <c r="G155" s="227">
        <v>2.5</v>
      </c>
      <c r="H155" s="446">
        <v>2.8</v>
      </c>
      <c r="I155" s="227">
        <v>3.6</v>
      </c>
      <c r="J155" s="227">
        <v>2.8</v>
      </c>
      <c r="K155" s="226">
        <v>2.8</v>
      </c>
      <c r="L155" s="226">
        <v>2.8</v>
      </c>
      <c r="M155" s="357"/>
      <c r="N155" s="358"/>
    </row>
    <row r="156" spans="1:14" s="359" customFormat="1" x14ac:dyDescent="0.2">
      <c r="A156" s="360"/>
      <c r="B156" s="215"/>
      <c r="C156" s="216">
        <v>6330062</v>
      </c>
      <c r="D156" s="217" t="s">
        <v>67</v>
      </c>
      <c r="E156" s="227"/>
      <c r="F156" s="228">
        <v>1.7</v>
      </c>
      <c r="G156" s="227">
        <v>0.5</v>
      </c>
      <c r="H156" s="446">
        <v>2</v>
      </c>
      <c r="I156" s="227">
        <v>0.2</v>
      </c>
      <c r="J156" s="227">
        <v>2</v>
      </c>
      <c r="K156" s="226">
        <v>2</v>
      </c>
      <c r="L156" s="226">
        <v>2</v>
      </c>
      <c r="M156" s="357"/>
      <c r="N156" s="358"/>
    </row>
    <row r="157" spans="1:14" s="359" customFormat="1" x14ac:dyDescent="0.2">
      <c r="A157" s="360"/>
      <c r="B157" s="215"/>
      <c r="C157" s="216">
        <v>6330063</v>
      </c>
      <c r="D157" s="217" t="s">
        <v>68</v>
      </c>
      <c r="E157" s="227"/>
      <c r="F157" s="228">
        <v>0.6</v>
      </c>
      <c r="G157" s="227">
        <v>1</v>
      </c>
      <c r="H157" s="446">
        <v>0.6</v>
      </c>
      <c r="I157" s="227">
        <v>1.4</v>
      </c>
      <c r="J157" s="227">
        <v>1</v>
      </c>
      <c r="K157" s="226">
        <v>1</v>
      </c>
      <c r="L157" s="226">
        <v>1</v>
      </c>
      <c r="M157" s="357"/>
      <c r="N157" s="358"/>
    </row>
    <row r="158" spans="1:14" s="359" customFormat="1" x14ac:dyDescent="0.2">
      <c r="A158" s="360"/>
      <c r="B158" s="215"/>
      <c r="C158" s="216">
        <v>6330065</v>
      </c>
      <c r="D158" s="217" t="s">
        <v>821</v>
      </c>
      <c r="E158" s="227"/>
      <c r="F158" s="228">
        <v>0.1</v>
      </c>
      <c r="G158" s="227">
        <v>0.1</v>
      </c>
      <c r="H158" s="446">
        <v>0.5</v>
      </c>
      <c r="I158" s="227">
        <v>0</v>
      </c>
      <c r="J158" s="227">
        <v>0.5</v>
      </c>
      <c r="K158" s="226">
        <v>0.5</v>
      </c>
      <c r="L158" s="226">
        <v>0.5</v>
      </c>
      <c r="M158" s="357"/>
      <c r="N158" s="358"/>
    </row>
    <row r="159" spans="1:14" s="359" customFormat="1" x14ac:dyDescent="0.2">
      <c r="A159" s="360"/>
      <c r="B159" s="215"/>
      <c r="C159" s="216">
        <v>6330065</v>
      </c>
      <c r="D159" s="217" t="s">
        <v>134</v>
      </c>
      <c r="E159" s="227"/>
      <c r="F159" s="228">
        <v>2.2999999999999998</v>
      </c>
      <c r="G159" s="227">
        <v>1.5</v>
      </c>
      <c r="H159" s="446">
        <v>2</v>
      </c>
      <c r="I159" s="227">
        <v>2.7</v>
      </c>
      <c r="J159" s="227">
        <v>2</v>
      </c>
      <c r="K159" s="226">
        <v>2</v>
      </c>
      <c r="L159" s="226">
        <v>2</v>
      </c>
      <c r="M159" s="357"/>
      <c r="N159" s="358"/>
    </row>
    <row r="160" spans="1:14" s="359" customFormat="1" x14ac:dyDescent="0.2">
      <c r="A160" s="360"/>
      <c r="B160" s="215"/>
      <c r="C160" s="216">
        <v>6330066</v>
      </c>
      <c r="D160" s="217" t="s">
        <v>583</v>
      </c>
      <c r="E160" s="227"/>
      <c r="F160" s="228">
        <v>1.5</v>
      </c>
      <c r="G160" s="227">
        <v>1.2</v>
      </c>
      <c r="H160" s="446">
        <v>1.7</v>
      </c>
      <c r="I160" s="227">
        <v>1.4</v>
      </c>
      <c r="J160" s="227">
        <v>1.7</v>
      </c>
      <c r="K160" s="226">
        <v>1.7</v>
      </c>
      <c r="L160" s="226">
        <v>1.7</v>
      </c>
      <c r="M160" s="357"/>
      <c r="N160" s="358"/>
    </row>
    <row r="161" spans="1:14" s="359" customFormat="1" x14ac:dyDescent="0.2">
      <c r="A161" s="360"/>
      <c r="B161" s="215"/>
      <c r="C161" s="216">
        <v>6330067</v>
      </c>
      <c r="D161" s="217" t="s">
        <v>72</v>
      </c>
      <c r="E161" s="227"/>
      <c r="F161" s="228">
        <v>0.1</v>
      </c>
      <c r="G161" s="227">
        <v>0.1</v>
      </c>
      <c r="H161" s="446">
        <v>0.2</v>
      </c>
      <c r="I161" s="227">
        <v>0.1</v>
      </c>
      <c r="J161" s="227">
        <v>0.2</v>
      </c>
      <c r="K161" s="226">
        <v>0.2</v>
      </c>
      <c r="L161" s="226">
        <v>0.2</v>
      </c>
      <c r="M161" s="357"/>
      <c r="N161" s="358"/>
    </row>
    <row r="162" spans="1:14" s="359" customFormat="1" x14ac:dyDescent="0.2">
      <c r="A162" s="360"/>
      <c r="B162" s="215"/>
      <c r="C162" s="216">
        <v>6330068</v>
      </c>
      <c r="D162" s="217" t="s">
        <v>584</v>
      </c>
      <c r="E162" s="227"/>
      <c r="F162" s="228">
        <v>0.5</v>
      </c>
      <c r="G162" s="227">
        <v>2.5</v>
      </c>
      <c r="H162" s="446">
        <v>3</v>
      </c>
      <c r="I162" s="227">
        <v>0</v>
      </c>
      <c r="J162" s="227">
        <v>1</v>
      </c>
      <c r="K162" s="226">
        <v>1</v>
      </c>
      <c r="L162" s="226">
        <v>1</v>
      </c>
      <c r="M162" s="357"/>
      <c r="N162" s="358"/>
    </row>
    <row r="163" spans="1:14" s="359" customFormat="1" x14ac:dyDescent="0.2">
      <c r="A163" s="360"/>
      <c r="B163" s="215"/>
      <c r="C163" s="216">
        <v>633009</v>
      </c>
      <c r="D163" s="217" t="s">
        <v>73</v>
      </c>
      <c r="E163" s="227"/>
      <c r="F163" s="228">
        <v>2</v>
      </c>
      <c r="G163" s="227">
        <v>1.4</v>
      </c>
      <c r="H163" s="446">
        <v>2.5</v>
      </c>
      <c r="I163" s="227">
        <v>1.5</v>
      </c>
      <c r="J163" s="227">
        <v>2.5</v>
      </c>
      <c r="K163" s="226">
        <v>2.5</v>
      </c>
      <c r="L163" s="226">
        <v>2.5</v>
      </c>
      <c r="M163" s="357"/>
      <c r="N163" s="358"/>
    </row>
    <row r="164" spans="1:14" s="359" customFormat="1" x14ac:dyDescent="0.2">
      <c r="A164" s="360"/>
      <c r="B164" s="215"/>
      <c r="C164" s="216">
        <v>633013</v>
      </c>
      <c r="D164" s="217" t="s">
        <v>74</v>
      </c>
      <c r="E164" s="227"/>
      <c r="F164" s="228">
        <v>1</v>
      </c>
      <c r="G164" s="227">
        <v>0.1</v>
      </c>
      <c r="H164" s="446">
        <v>3</v>
      </c>
      <c r="I164" s="227">
        <v>0</v>
      </c>
      <c r="J164" s="227">
        <v>2</v>
      </c>
      <c r="K164" s="226">
        <v>2</v>
      </c>
      <c r="L164" s="226">
        <v>2</v>
      </c>
      <c r="M164" s="357"/>
      <c r="N164" s="358"/>
    </row>
    <row r="165" spans="1:14" s="359" customFormat="1" x14ac:dyDescent="0.2">
      <c r="A165" s="360"/>
      <c r="B165" s="215"/>
      <c r="C165" s="216">
        <v>633016</v>
      </c>
      <c r="D165" s="217" t="s">
        <v>75</v>
      </c>
      <c r="E165" s="227"/>
      <c r="F165" s="228">
        <v>4</v>
      </c>
      <c r="G165" s="227">
        <v>3.3</v>
      </c>
      <c r="H165" s="446">
        <v>6.5</v>
      </c>
      <c r="I165" s="227">
        <v>4.5</v>
      </c>
      <c r="J165" s="227">
        <v>6.5</v>
      </c>
      <c r="K165" s="226">
        <v>6.5</v>
      </c>
      <c r="L165" s="226">
        <v>6.5</v>
      </c>
      <c r="M165" s="357"/>
      <c r="N165" s="358"/>
    </row>
    <row r="166" spans="1:14" s="359" customFormat="1" x14ac:dyDescent="0.2">
      <c r="A166" s="360"/>
      <c r="B166" s="215">
        <v>634</v>
      </c>
      <c r="C166" s="216"/>
      <c r="D166" s="225" t="s">
        <v>76</v>
      </c>
      <c r="E166" s="229"/>
      <c r="F166" s="230">
        <f t="shared" ref="F166" si="51">SUM(F167:F172)</f>
        <v>5.1000000000000005</v>
      </c>
      <c r="G166" s="207">
        <f t="shared" ref="G166:L166" si="52">SUM(G167:G172)</f>
        <v>7.5000000000000009</v>
      </c>
      <c r="H166" s="257">
        <f t="shared" si="52"/>
        <v>10</v>
      </c>
      <c r="I166" s="207">
        <f t="shared" si="52"/>
        <v>5.9</v>
      </c>
      <c r="J166" s="207">
        <f t="shared" si="52"/>
        <v>14.5</v>
      </c>
      <c r="K166" s="229">
        <f t="shared" si="52"/>
        <v>12.2</v>
      </c>
      <c r="L166" s="229">
        <f t="shared" si="52"/>
        <v>12.2</v>
      </c>
      <c r="M166" s="357"/>
      <c r="N166" s="358"/>
    </row>
    <row r="167" spans="1:14" s="359" customFormat="1" x14ac:dyDescent="0.2">
      <c r="A167" s="360"/>
      <c r="B167" s="215"/>
      <c r="C167" s="216">
        <v>634001</v>
      </c>
      <c r="D167" s="217" t="s">
        <v>77</v>
      </c>
      <c r="E167" s="227"/>
      <c r="F167" s="228">
        <v>3</v>
      </c>
      <c r="G167" s="227">
        <v>2.7</v>
      </c>
      <c r="H167" s="446">
        <v>3.5</v>
      </c>
      <c r="I167" s="227">
        <v>2.4</v>
      </c>
      <c r="J167" s="227">
        <v>3.5</v>
      </c>
      <c r="K167" s="226">
        <v>3.5</v>
      </c>
      <c r="L167" s="226">
        <v>3.5</v>
      </c>
      <c r="M167" s="357"/>
      <c r="N167" s="358"/>
    </row>
    <row r="168" spans="1:14" s="359" customFormat="1" x14ac:dyDescent="0.2">
      <c r="A168" s="356"/>
      <c r="B168" s="215"/>
      <c r="C168" s="216">
        <v>6340021</v>
      </c>
      <c r="D168" s="217" t="s">
        <v>78</v>
      </c>
      <c r="E168" s="227"/>
      <c r="F168" s="228">
        <v>0.1</v>
      </c>
      <c r="G168" s="227">
        <v>0.4</v>
      </c>
      <c r="H168" s="446">
        <v>1.5</v>
      </c>
      <c r="I168" s="227">
        <v>1.3</v>
      </c>
      <c r="J168" s="227">
        <v>2</v>
      </c>
      <c r="K168" s="226">
        <v>2</v>
      </c>
      <c r="L168" s="226">
        <v>2</v>
      </c>
      <c r="M168" s="357"/>
      <c r="N168" s="358"/>
    </row>
    <row r="169" spans="1:14" s="359" customFormat="1" x14ac:dyDescent="0.2">
      <c r="A169" s="360"/>
      <c r="B169" s="215"/>
      <c r="C169" s="216">
        <v>6340022</v>
      </c>
      <c r="D169" s="217" t="s">
        <v>79</v>
      </c>
      <c r="E169" s="227"/>
      <c r="F169" s="228">
        <v>0.3</v>
      </c>
      <c r="G169" s="227">
        <v>0.2</v>
      </c>
      <c r="H169" s="446">
        <v>0.9</v>
      </c>
      <c r="I169" s="227">
        <v>1.1000000000000001</v>
      </c>
      <c r="J169" s="227">
        <v>1.5</v>
      </c>
      <c r="K169" s="226">
        <v>1.5</v>
      </c>
      <c r="L169" s="226">
        <v>1.5</v>
      </c>
      <c r="M169" s="357"/>
      <c r="N169" s="358"/>
    </row>
    <row r="170" spans="1:14" s="359" customFormat="1" x14ac:dyDescent="0.2">
      <c r="A170" s="360"/>
      <c r="B170" s="215"/>
      <c r="C170" s="216">
        <v>634003</v>
      </c>
      <c r="D170" s="217" t="s">
        <v>264</v>
      </c>
      <c r="E170" s="227"/>
      <c r="F170" s="228">
        <v>1.1000000000000001</v>
      </c>
      <c r="G170" s="227">
        <v>1</v>
      </c>
      <c r="H170" s="446">
        <v>1</v>
      </c>
      <c r="I170" s="227">
        <v>0.8</v>
      </c>
      <c r="J170" s="227">
        <v>1</v>
      </c>
      <c r="K170" s="226">
        <v>1</v>
      </c>
      <c r="L170" s="226">
        <v>1</v>
      </c>
      <c r="M170" s="357"/>
      <c r="N170" s="358"/>
    </row>
    <row r="171" spans="1:14" s="359" customFormat="1" x14ac:dyDescent="0.2">
      <c r="A171" s="360"/>
      <c r="B171" s="215"/>
      <c r="C171" s="216">
        <v>634004</v>
      </c>
      <c r="D171" s="217" t="s">
        <v>80</v>
      </c>
      <c r="E171" s="207"/>
      <c r="F171" s="228">
        <v>0.4</v>
      </c>
      <c r="G171" s="227">
        <v>3</v>
      </c>
      <c r="H171" s="446">
        <v>3</v>
      </c>
      <c r="I171" s="227">
        <v>0.2</v>
      </c>
      <c r="J171" s="482">
        <v>6</v>
      </c>
      <c r="K171" s="478">
        <v>4</v>
      </c>
      <c r="L171" s="478">
        <v>4</v>
      </c>
      <c r="M171" s="357" t="s">
        <v>983</v>
      </c>
      <c r="N171" s="358"/>
    </row>
    <row r="172" spans="1:14" s="359" customFormat="1" x14ac:dyDescent="0.2">
      <c r="A172" s="360"/>
      <c r="B172" s="215"/>
      <c r="C172" s="216">
        <v>634005</v>
      </c>
      <c r="D172" s="217" t="s">
        <v>81</v>
      </c>
      <c r="E172" s="227"/>
      <c r="F172" s="228">
        <v>0.2</v>
      </c>
      <c r="G172" s="227">
        <v>0.2</v>
      </c>
      <c r="H172" s="446">
        <v>0.1</v>
      </c>
      <c r="I172" s="227">
        <v>0.1</v>
      </c>
      <c r="J172" s="482">
        <v>0.5</v>
      </c>
      <c r="K172" s="226">
        <v>0.2</v>
      </c>
      <c r="L172" s="226">
        <v>0.2</v>
      </c>
      <c r="M172" s="357" t="s">
        <v>983</v>
      </c>
      <c r="N172" s="358"/>
    </row>
    <row r="173" spans="1:14" s="359" customFormat="1" x14ac:dyDescent="0.2">
      <c r="A173" s="360"/>
      <c r="B173" s="215">
        <v>635</v>
      </c>
      <c r="C173" s="216"/>
      <c r="D173" s="225" t="s">
        <v>82</v>
      </c>
      <c r="E173" s="229"/>
      <c r="F173" s="230">
        <f t="shared" ref="F173" si="53">SUM(F174:F179)</f>
        <v>4.6999999999999993</v>
      </c>
      <c r="G173" s="207">
        <f>SUM(G174:G179)</f>
        <v>1.4</v>
      </c>
      <c r="H173" s="257">
        <f t="shared" ref="H173:I173" si="54">SUM(H174:H179)</f>
        <v>5.9</v>
      </c>
      <c r="I173" s="207">
        <f t="shared" si="54"/>
        <v>2.2000000000000002</v>
      </c>
      <c r="J173" s="207">
        <f>SUM(J174:J179)</f>
        <v>4.4000000000000004</v>
      </c>
      <c r="K173" s="229">
        <f t="shared" ref="K173:L173" si="55">SUM(K174:K179)</f>
        <v>4.4000000000000004</v>
      </c>
      <c r="L173" s="229">
        <f t="shared" si="55"/>
        <v>4.4000000000000004</v>
      </c>
      <c r="M173" s="357"/>
      <c r="N173" s="358"/>
    </row>
    <row r="174" spans="1:14" s="359" customFormat="1" x14ac:dyDescent="0.2">
      <c r="A174" s="360"/>
      <c r="B174" s="215"/>
      <c r="C174" s="216">
        <v>635002</v>
      </c>
      <c r="D174" s="217" t="s">
        <v>83</v>
      </c>
      <c r="E174" s="227"/>
      <c r="F174" s="228">
        <v>0.6</v>
      </c>
      <c r="G174" s="227">
        <v>0</v>
      </c>
      <c r="H174" s="446">
        <v>1</v>
      </c>
      <c r="I174" s="227">
        <v>0.6</v>
      </c>
      <c r="J174" s="227">
        <v>1</v>
      </c>
      <c r="K174" s="226">
        <v>1</v>
      </c>
      <c r="L174" s="226">
        <v>1</v>
      </c>
      <c r="M174" s="357"/>
      <c r="N174" s="358"/>
    </row>
    <row r="175" spans="1:14" s="359" customFormat="1" x14ac:dyDescent="0.2">
      <c r="A175" s="356"/>
      <c r="B175" s="215"/>
      <c r="C175" s="216">
        <v>635003</v>
      </c>
      <c r="D175" s="217" t="s">
        <v>84</v>
      </c>
      <c r="E175" s="227"/>
      <c r="F175" s="228">
        <v>0</v>
      </c>
      <c r="G175" s="227">
        <v>0</v>
      </c>
      <c r="H175" s="446">
        <v>0.3</v>
      </c>
      <c r="I175" s="227">
        <v>0</v>
      </c>
      <c r="J175" s="227">
        <v>0.3</v>
      </c>
      <c r="K175" s="226">
        <v>0.3</v>
      </c>
      <c r="L175" s="226">
        <v>0.3</v>
      </c>
      <c r="M175" s="357"/>
      <c r="N175" s="358"/>
    </row>
    <row r="176" spans="1:14" s="359" customFormat="1" x14ac:dyDescent="0.2">
      <c r="A176" s="360"/>
      <c r="B176" s="215"/>
      <c r="C176" s="216">
        <v>6350041</v>
      </c>
      <c r="D176" s="217" t="s">
        <v>85</v>
      </c>
      <c r="E176" s="227"/>
      <c r="F176" s="228">
        <v>0.3</v>
      </c>
      <c r="G176" s="227">
        <v>0.4</v>
      </c>
      <c r="H176" s="446">
        <v>1</v>
      </c>
      <c r="I176" s="227">
        <v>0.6</v>
      </c>
      <c r="J176" s="227">
        <v>1</v>
      </c>
      <c r="K176" s="226">
        <v>1</v>
      </c>
      <c r="L176" s="226">
        <v>1</v>
      </c>
      <c r="M176" s="357"/>
      <c r="N176" s="358"/>
    </row>
    <row r="177" spans="1:14" s="359" customFormat="1" x14ac:dyDescent="0.2">
      <c r="A177" s="360"/>
      <c r="B177" s="215"/>
      <c r="C177" s="216">
        <v>6350044</v>
      </c>
      <c r="D177" s="217" t="s">
        <v>86</v>
      </c>
      <c r="E177" s="227"/>
      <c r="F177" s="228">
        <v>0.7</v>
      </c>
      <c r="G177" s="227">
        <v>0.5</v>
      </c>
      <c r="H177" s="446">
        <v>0.6</v>
      </c>
      <c r="I177" s="227">
        <v>0.4</v>
      </c>
      <c r="J177" s="227">
        <v>0.6</v>
      </c>
      <c r="K177" s="226">
        <v>0.6</v>
      </c>
      <c r="L177" s="226">
        <v>0.6</v>
      </c>
      <c r="M177" s="357"/>
      <c r="N177" s="358"/>
    </row>
    <row r="178" spans="1:14" s="359" customFormat="1" x14ac:dyDescent="0.2">
      <c r="A178" s="360"/>
      <c r="B178" s="215"/>
      <c r="C178" s="216">
        <v>635006</v>
      </c>
      <c r="D178" s="217" t="s">
        <v>87</v>
      </c>
      <c r="E178" s="227"/>
      <c r="F178" s="228">
        <v>0.2</v>
      </c>
      <c r="G178" s="227">
        <v>0</v>
      </c>
      <c r="H178" s="446">
        <v>1</v>
      </c>
      <c r="I178" s="227">
        <v>0</v>
      </c>
      <c r="J178" s="227">
        <v>1</v>
      </c>
      <c r="K178" s="226">
        <v>1</v>
      </c>
      <c r="L178" s="226">
        <v>1</v>
      </c>
      <c r="M178" s="357"/>
      <c r="N178" s="358"/>
    </row>
    <row r="179" spans="1:14" s="359" customFormat="1" x14ac:dyDescent="0.2">
      <c r="A179" s="360"/>
      <c r="B179" s="215"/>
      <c r="C179" s="216">
        <v>635009</v>
      </c>
      <c r="D179" s="217" t="s">
        <v>411</v>
      </c>
      <c r="E179" s="227"/>
      <c r="F179" s="228">
        <v>2.9</v>
      </c>
      <c r="G179" s="227">
        <v>0.5</v>
      </c>
      <c r="H179" s="446">
        <v>2</v>
      </c>
      <c r="I179" s="227">
        <v>0.6</v>
      </c>
      <c r="J179" s="227">
        <v>0.5</v>
      </c>
      <c r="K179" s="226">
        <v>0.5</v>
      </c>
      <c r="L179" s="226">
        <v>0.5</v>
      </c>
      <c r="M179" s="357"/>
      <c r="N179" s="358"/>
    </row>
    <row r="180" spans="1:14" s="359" customFormat="1" x14ac:dyDescent="0.2">
      <c r="A180" s="360"/>
      <c r="B180" s="215">
        <v>637</v>
      </c>
      <c r="C180" s="224"/>
      <c r="D180" s="225" t="s">
        <v>88</v>
      </c>
      <c r="E180" s="229"/>
      <c r="F180" s="207">
        <f>SUM(F181:F212)</f>
        <v>434.30000000000007</v>
      </c>
      <c r="G180" s="207">
        <f t="shared" ref="G180:L180" si="56">SUM(G181:G213)</f>
        <v>321.00000000000006</v>
      </c>
      <c r="H180" s="257">
        <f t="shared" si="56"/>
        <v>141.5</v>
      </c>
      <c r="I180" s="207">
        <f t="shared" si="56"/>
        <v>141.29999999999998</v>
      </c>
      <c r="J180" s="207">
        <f t="shared" si="56"/>
        <v>114.80000000000001</v>
      </c>
      <c r="K180" s="207">
        <f t="shared" si="56"/>
        <v>116.10000000000001</v>
      </c>
      <c r="L180" s="207">
        <f t="shared" si="56"/>
        <v>117.10000000000001</v>
      </c>
      <c r="M180" s="357"/>
      <c r="N180" s="358"/>
    </row>
    <row r="181" spans="1:14" s="359" customFormat="1" x14ac:dyDescent="0.2">
      <c r="A181" s="360"/>
      <c r="B181" s="215"/>
      <c r="C181" s="216">
        <v>636002</v>
      </c>
      <c r="D181" s="217" t="s">
        <v>289</v>
      </c>
      <c r="E181" s="227"/>
      <c r="F181" s="228">
        <v>0.1</v>
      </c>
      <c r="G181" s="227">
        <v>0.1</v>
      </c>
      <c r="H181" s="446">
        <v>0</v>
      </c>
      <c r="I181" s="227">
        <v>0.1</v>
      </c>
      <c r="J181" s="227">
        <v>0.1</v>
      </c>
      <c r="K181" s="226">
        <v>0.1</v>
      </c>
      <c r="L181" s="226">
        <v>0.1</v>
      </c>
      <c r="M181" s="357"/>
      <c r="N181" s="358"/>
    </row>
    <row r="182" spans="1:14" s="359" customFormat="1" x14ac:dyDescent="0.2">
      <c r="A182" s="356"/>
      <c r="B182" s="215"/>
      <c r="C182" s="216">
        <v>637001</v>
      </c>
      <c r="D182" s="217" t="s">
        <v>89</v>
      </c>
      <c r="E182" s="227"/>
      <c r="F182" s="228">
        <v>1.5</v>
      </c>
      <c r="G182" s="227">
        <v>1.7</v>
      </c>
      <c r="H182" s="446">
        <v>3</v>
      </c>
      <c r="I182" s="227">
        <v>1.5</v>
      </c>
      <c r="J182" s="227">
        <v>2</v>
      </c>
      <c r="K182" s="226">
        <v>2</v>
      </c>
      <c r="L182" s="226">
        <v>2</v>
      </c>
      <c r="M182" s="357"/>
      <c r="N182" s="358"/>
    </row>
    <row r="183" spans="1:14" s="359" customFormat="1" x14ac:dyDescent="0.2">
      <c r="A183" s="356"/>
      <c r="B183" s="215"/>
      <c r="C183" s="216">
        <v>637002</v>
      </c>
      <c r="D183" s="217" t="s">
        <v>368</v>
      </c>
      <c r="E183" s="227"/>
      <c r="F183" s="228">
        <v>0.3</v>
      </c>
      <c r="G183" s="227">
        <v>1.8</v>
      </c>
      <c r="H183" s="446">
        <v>1.2</v>
      </c>
      <c r="I183" s="227">
        <v>0</v>
      </c>
      <c r="J183" s="227">
        <v>1</v>
      </c>
      <c r="K183" s="226">
        <v>1</v>
      </c>
      <c r="L183" s="226">
        <v>1</v>
      </c>
      <c r="M183" s="357"/>
      <c r="N183" s="358"/>
    </row>
    <row r="184" spans="1:14" s="359" customFormat="1" x14ac:dyDescent="0.2">
      <c r="A184" s="360"/>
      <c r="B184" s="215"/>
      <c r="C184" s="216">
        <v>637003</v>
      </c>
      <c r="D184" s="217" t="s">
        <v>585</v>
      </c>
      <c r="E184" s="227"/>
      <c r="F184" s="228">
        <v>0.7</v>
      </c>
      <c r="G184" s="227">
        <v>1.1000000000000001</v>
      </c>
      <c r="H184" s="446">
        <v>2</v>
      </c>
      <c r="I184" s="227">
        <v>0.3</v>
      </c>
      <c r="J184" s="227">
        <v>1</v>
      </c>
      <c r="K184" s="226">
        <v>1</v>
      </c>
      <c r="L184" s="226">
        <v>1</v>
      </c>
      <c r="M184" s="357"/>
      <c r="N184" s="358"/>
    </row>
    <row r="185" spans="1:14" s="359" customFormat="1" x14ac:dyDescent="0.2">
      <c r="A185" s="360"/>
      <c r="B185" s="215"/>
      <c r="C185" s="216">
        <v>637004</v>
      </c>
      <c r="D185" s="217" t="s">
        <v>94</v>
      </c>
      <c r="E185" s="227"/>
      <c r="F185" s="228">
        <v>0.8</v>
      </c>
      <c r="G185" s="227">
        <v>1.6</v>
      </c>
      <c r="H185" s="446">
        <v>1</v>
      </c>
      <c r="I185" s="227">
        <v>0.5</v>
      </c>
      <c r="J185" s="227">
        <v>1</v>
      </c>
      <c r="K185" s="226">
        <v>1</v>
      </c>
      <c r="L185" s="226">
        <v>1</v>
      </c>
      <c r="M185" s="357"/>
      <c r="N185" s="358"/>
    </row>
    <row r="186" spans="1:14" s="359" customFormat="1" x14ac:dyDescent="0.2">
      <c r="A186" s="360"/>
      <c r="B186" s="215"/>
      <c r="C186" s="216">
        <v>6370041</v>
      </c>
      <c r="D186" s="217" t="s">
        <v>91</v>
      </c>
      <c r="E186" s="227"/>
      <c r="F186" s="228">
        <v>0.6</v>
      </c>
      <c r="G186" s="227">
        <v>0.9</v>
      </c>
      <c r="H186" s="446">
        <v>1.3</v>
      </c>
      <c r="I186" s="227">
        <v>1.1000000000000001</v>
      </c>
      <c r="J186" s="227">
        <v>1.3</v>
      </c>
      <c r="K186" s="226">
        <v>1.3</v>
      </c>
      <c r="L186" s="226">
        <v>1.3</v>
      </c>
      <c r="M186" s="357"/>
      <c r="N186" s="358"/>
    </row>
    <row r="187" spans="1:14" s="359" customFormat="1" x14ac:dyDescent="0.2">
      <c r="A187" s="360"/>
      <c r="B187" s="219"/>
      <c r="C187" s="216">
        <v>63700410</v>
      </c>
      <c r="D187" s="217" t="s">
        <v>921</v>
      </c>
      <c r="E187" s="227"/>
      <c r="F187" s="228">
        <v>1.1000000000000001</v>
      </c>
      <c r="G187" s="227">
        <v>1.1000000000000001</v>
      </c>
      <c r="H187" s="446">
        <v>1.2</v>
      </c>
      <c r="I187" s="227">
        <v>1.1000000000000001</v>
      </c>
      <c r="J187" s="227">
        <v>1.2</v>
      </c>
      <c r="K187" s="226">
        <v>1.2</v>
      </c>
      <c r="L187" s="226">
        <v>1.2</v>
      </c>
      <c r="M187" s="357"/>
      <c r="N187" s="358"/>
    </row>
    <row r="188" spans="1:14" s="359" customFormat="1" x14ac:dyDescent="0.2">
      <c r="A188" s="360"/>
      <c r="B188" s="215"/>
      <c r="C188" s="216">
        <v>63700412</v>
      </c>
      <c r="D188" s="217" t="s">
        <v>822</v>
      </c>
      <c r="E188" s="207"/>
      <c r="F188" s="228">
        <v>0.8</v>
      </c>
      <c r="G188" s="227">
        <v>0</v>
      </c>
      <c r="H188" s="446">
        <v>0</v>
      </c>
      <c r="I188" s="227">
        <v>0</v>
      </c>
      <c r="J188" s="227">
        <v>0</v>
      </c>
      <c r="K188" s="226">
        <v>0</v>
      </c>
      <c r="L188" s="226">
        <v>0</v>
      </c>
      <c r="M188" s="357"/>
      <c r="N188" s="358"/>
    </row>
    <row r="189" spans="1:14" s="359" customFormat="1" x14ac:dyDescent="0.2">
      <c r="A189" s="360"/>
      <c r="B189" s="215"/>
      <c r="C189" s="216">
        <v>6370046</v>
      </c>
      <c r="D189" s="217" t="s">
        <v>93</v>
      </c>
      <c r="E189" s="227"/>
      <c r="F189" s="228">
        <v>0</v>
      </c>
      <c r="G189" s="227">
        <v>0</v>
      </c>
      <c r="H189" s="446">
        <v>1</v>
      </c>
      <c r="I189" s="227">
        <v>0</v>
      </c>
      <c r="J189" s="227">
        <v>1</v>
      </c>
      <c r="K189" s="226">
        <v>1</v>
      </c>
      <c r="L189" s="226">
        <v>1</v>
      </c>
      <c r="M189" s="357"/>
      <c r="N189" s="358"/>
    </row>
    <row r="190" spans="1:14" s="359" customFormat="1" x14ac:dyDescent="0.2">
      <c r="A190" s="360"/>
      <c r="B190" s="215"/>
      <c r="C190" s="216">
        <v>6370048</v>
      </c>
      <c r="D190" s="217" t="s">
        <v>749</v>
      </c>
      <c r="E190" s="227"/>
      <c r="F190" s="228">
        <v>4.0999999999999996</v>
      </c>
      <c r="G190" s="227">
        <v>4.0999999999999996</v>
      </c>
      <c r="H190" s="446">
        <v>4.5</v>
      </c>
      <c r="I190" s="227">
        <v>0.9</v>
      </c>
      <c r="J190" s="227">
        <v>4.5</v>
      </c>
      <c r="K190" s="226">
        <v>4.5</v>
      </c>
      <c r="L190" s="226">
        <v>4.5</v>
      </c>
      <c r="M190" s="357"/>
      <c r="N190" s="358"/>
    </row>
    <row r="191" spans="1:14" s="359" customFormat="1" x14ac:dyDescent="0.2">
      <c r="A191" s="360"/>
      <c r="B191" s="215"/>
      <c r="C191" s="216">
        <v>6370054</v>
      </c>
      <c r="D191" s="217" t="s">
        <v>97</v>
      </c>
      <c r="E191" s="227"/>
      <c r="F191" s="228">
        <v>0</v>
      </c>
      <c r="G191" s="227">
        <v>7.9</v>
      </c>
      <c r="H191" s="446">
        <v>0</v>
      </c>
      <c r="I191" s="227">
        <v>0</v>
      </c>
      <c r="J191" s="227">
        <v>0</v>
      </c>
      <c r="K191" s="226">
        <v>0</v>
      </c>
      <c r="L191" s="226">
        <v>0</v>
      </c>
      <c r="M191" s="357"/>
      <c r="N191" s="358"/>
    </row>
    <row r="192" spans="1:14" s="359" customFormat="1" x14ac:dyDescent="0.2">
      <c r="A192" s="360"/>
      <c r="B192" s="215"/>
      <c r="C192" s="216">
        <v>6370056</v>
      </c>
      <c r="D192" s="217" t="s">
        <v>95</v>
      </c>
      <c r="E192" s="227"/>
      <c r="F192" s="228">
        <v>9</v>
      </c>
      <c r="G192" s="227">
        <v>9.6</v>
      </c>
      <c r="H192" s="446">
        <v>12</v>
      </c>
      <c r="I192" s="227">
        <v>13.5</v>
      </c>
      <c r="J192" s="227">
        <v>12</v>
      </c>
      <c r="K192" s="226">
        <v>12</v>
      </c>
      <c r="L192" s="226">
        <v>12</v>
      </c>
      <c r="M192" s="357"/>
      <c r="N192" s="358"/>
    </row>
    <row r="193" spans="1:14" s="359" customFormat="1" x14ac:dyDescent="0.2">
      <c r="A193" s="360"/>
      <c r="B193" s="215"/>
      <c r="C193" s="216">
        <v>6370056</v>
      </c>
      <c r="D193" s="217" t="s">
        <v>96</v>
      </c>
      <c r="E193" s="227"/>
      <c r="F193" s="228">
        <v>3.2</v>
      </c>
      <c r="G193" s="227">
        <v>2.5</v>
      </c>
      <c r="H193" s="446">
        <v>2.5</v>
      </c>
      <c r="I193" s="227">
        <v>1.5</v>
      </c>
      <c r="J193" s="227">
        <v>2.5</v>
      </c>
      <c r="K193" s="226">
        <v>2.5</v>
      </c>
      <c r="L193" s="226">
        <v>2.5</v>
      </c>
      <c r="M193" s="357"/>
      <c r="N193" s="358"/>
    </row>
    <row r="194" spans="1:14" s="359" customFormat="1" x14ac:dyDescent="0.2">
      <c r="A194" s="360"/>
      <c r="B194" s="215"/>
      <c r="C194" s="216">
        <v>6370056</v>
      </c>
      <c r="D194" s="217" t="s">
        <v>98</v>
      </c>
      <c r="E194" s="227"/>
      <c r="F194" s="228">
        <v>0.4</v>
      </c>
      <c r="G194" s="227">
        <v>0.6</v>
      </c>
      <c r="H194" s="446">
        <v>0.6</v>
      </c>
      <c r="I194" s="227">
        <v>0.7</v>
      </c>
      <c r="J194" s="227">
        <v>0.6</v>
      </c>
      <c r="K194" s="226">
        <v>0.6</v>
      </c>
      <c r="L194" s="226">
        <v>0.6</v>
      </c>
      <c r="M194" s="357"/>
      <c r="N194" s="358"/>
    </row>
    <row r="195" spans="1:14" s="359" customFormat="1" ht="12.75" customHeight="1" x14ac:dyDescent="0.2">
      <c r="A195" s="360"/>
      <c r="B195" s="215"/>
      <c r="C195" s="216">
        <v>6370056</v>
      </c>
      <c r="D195" s="217" t="s">
        <v>99</v>
      </c>
      <c r="E195" s="227"/>
      <c r="F195" s="228">
        <v>7.7</v>
      </c>
      <c r="G195" s="227">
        <v>0</v>
      </c>
      <c r="H195" s="446">
        <v>7.5</v>
      </c>
      <c r="I195" s="227">
        <v>9.3000000000000007</v>
      </c>
      <c r="J195" s="227">
        <v>7.5</v>
      </c>
      <c r="K195" s="226">
        <v>7.5</v>
      </c>
      <c r="L195" s="226">
        <v>7.5</v>
      </c>
      <c r="M195" s="357"/>
      <c r="N195" s="358"/>
    </row>
    <row r="196" spans="1:14" s="359" customFormat="1" x14ac:dyDescent="0.2">
      <c r="A196" s="360"/>
      <c r="B196" s="215"/>
      <c r="C196" s="216">
        <v>6370056</v>
      </c>
      <c r="D196" s="217" t="s">
        <v>824</v>
      </c>
      <c r="E196" s="227"/>
      <c r="F196" s="228">
        <v>3.8</v>
      </c>
      <c r="G196" s="227">
        <v>3.8</v>
      </c>
      <c r="H196" s="446">
        <v>3</v>
      </c>
      <c r="I196" s="227">
        <v>1.2</v>
      </c>
      <c r="J196" s="227">
        <v>3</v>
      </c>
      <c r="K196" s="226">
        <v>3</v>
      </c>
      <c r="L196" s="226">
        <v>3</v>
      </c>
      <c r="M196" s="357"/>
      <c r="N196" s="358"/>
    </row>
    <row r="197" spans="1:14" s="359" customFormat="1" x14ac:dyDescent="0.2">
      <c r="A197" s="360"/>
      <c r="B197" s="215"/>
      <c r="C197" s="216">
        <v>637006</v>
      </c>
      <c r="D197" s="217" t="s">
        <v>632</v>
      </c>
      <c r="E197" s="227"/>
      <c r="F197" s="228">
        <v>0</v>
      </c>
      <c r="G197" s="227">
        <v>0</v>
      </c>
      <c r="H197" s="446">
        <v>0.4</v>
      </c>
      <c r="I197" s="227">
        <v>0</v>
      </c>
      <c r="J197" s="227">
        <v>0</v>
      </c>
      <c r="K197" s="226">
        <v>0</v>
      </c>
      <c r="L197" s="226">
        <v>0</v>
      </c>
      <c r="M197" s="357"/>
      <c r="N197" s="358"/>
    </row>
    <row r="198" spans="1:14" s="359" customFormat="1" x14ac:dyDescent="0.2">
      <c r="A198" s="360"/>
      <c r="B198" s="215"/>
      <c r="C198" s="216">
        <v>637011</v>
      </c>
      <c r="D198" s="217" t="s">
        <v>100</v>
      </c>
      <c r="E198" s="227"/>
      <c r="F198" s="228">
        <v>0.3</v>
      </c>
      <c r="G198" s="227">
        <v>0.4</v>
      </c>
      <c r="H198" s="446">
        <v>1.3</v>
      </c>
      <c r="I198" s="227">
        <v>2</v>
      </c>
      <c r="J198" s="227">
        <v>2</v>
      </c>
      <c r="K198" s="226">
        <v>2</v>
      </c>
      <c r="L198" s="226">
        <v>2</v>
      </c>
      <c r="M198" s="357"/>
      <c r="N198" s="358"/>
    </row>
    <row r="199" spans="1:14" s="359" customFormat="1" x14ac:dyDescent="0.2">
      <c r="A199" s="360"/>
      <c r="B199" s="215"/>
      <c r="C199" s="216">
        <v>637011</v>
      </c>
      <c r="D199" s="217" t="s">
        <v>666</v>
      </c>
      <c r="E199" s="227"/>
      <c r="F199" s="228">
        <v>0</v>
      </c>
      <c r="G199" s="227">
        <v>0.2</v>
      </c>
      <c r="H199" s="446">
        <v>0</v>
      </c>
      <c r="I199" s="227">
        <v>0.3</v>
      </c>
      <c r="J199" s="227">
        <v>0.2</v>
      </c>
      <c r="K199" s="226">
        <v>0.2</v>
      </c>
      <c r="L199" s="226">
        <v>0.2</v>
      </c>
      <c r="M199" s="357"/>
      <c r="N199" s="358"/>
    </row>
    <row r="200" spans="1:14" s="359" customFormat="1" x14ac:dyDescent="0.2">
      <c r="A200" s="360"/>
      <c r="B200" s="215"/>
      <c r="C200" s="216">
        <v>637012</v>
      </c>
      <c r="D200" s="217" t="s">
        <v>296</v>
      </c>
      <c r="E200" s="207"/>
      <c r="F200" s="228">
        <v>0</v>
      </c>
      <c r="G200" s="227">
        <v>7.5</v>
      </c>
      <c r="H200" s="446">
        <v>8.5</v>
      </c>
      <c r="I200" s="227">
        <v>4.8</v>
      </c>
      <c r="J200" s="227">
        <v>5</v>
      </c>
      <c r="K200" s="226">
        <v>5</v>
      </c>
      <c r="L200" s="226">
        <v>5</v>
      </c>
      <c r="M200" s="357"/>
      <c r="N200" s="358"/>
    </row>
    <row r="201" spans="1:14" s="359" customFormat="1" x14ac:dyDescent="0.2">
      <c r="A201" s="360"/>
      <c r="B201" s="215"/>
      <c r="C201" s="216">
        <v>637012</v>
      </c>
      <c r="D201" s="217" t="s">
        <v>823</v>
      </c>
      <c r="E201" s="207"/>
      <c r="F201" s="228">
        <v>5.9</v>
      </c>
      <c r="G201" s="227">
        <v>196.5</v>
      </c>
      <c r="H201" s="446">
        <v>23.5</v>
      </c>
      <c r="I201" s="227">
        <v>30.7</v>
      </c>
      <c r="J201" s="227">
        <v>0</v>
      </c>
      <c r="K201" s="226">
        <v>0</v>
      </c>
      <c r="L201" s="226">
        <v>0</v>
      </c>
      <c r="M201" s="357"/>
      <c r="N201" s="358"/>
    </row>
    <row r="202" spans="1:14" s="359" customFormat="1" x14ac:dyDescent="0.2">
      <c r="A202" s="360"/>
      <c r="B202" s="215"/>
      <c r="C202" s="216">
        <v>637014</v>
      </c>
      <c r="D202" s="217" t="s">
        <v>101</v>
      </c>
      <c r="E202" s="227"/>
      <c r="F202" s="228">
        <v>339.6</v>
      </c>
      <c r="G202" s="227">
        <v>18.100000000000001</v>
      </c>
      <c r="H202" s="446">
        <v>23</v>
      </c>
      <c r="I202" s="227">
        <v>29.3</v>
      </c>
      <c r="J202" s="227">
        <v>25</v>
      </c>
      <c r="K202" s="226">
        <v>25</v>
      </c>
      <c r="L202" s="226">
        <v>25</v>
      </c>
      <c r="M202" s="357"/>
      <c r="N202" s="358"/>
    </row>
    <row r="203" spans="1:14" s="359" customFormat="1" x14ac:dyDescent="0.2">
      <c r="A203" s="360"/>
      <c r="B203" s="215"/>
      <c r="C203" s="216">
        <v>637015</v>
      </c>
      <c r="D203" s="217" t="s">
        <v>102</v>
      </c>
      <c r="E203" s="227"/>
      <c r="F203" s="228">
        <v>17.100000000000001</v>
      </c>
      <c r="G203" s="227">
        <v>4.2</v>
      </c>
      <c r="H203" s="446">
        <v>4</v>
      </c>
      <c r="I203" s="227">
        <v>3.1</v>
      </c>
      <c r="J203" s="227">
        <v>4</v>
      </c>
      <c r="K203" s="226">
        <v>4</v>
      </c>
      <c r="L203" s="226">
        <v>4</v>
      </c>
      <c r="M203" s="357"/>
      <c r="N203" s="358"/>
    </row>
    <row r="204" spans="1:14" s="359" customFormat="1" x14ac:dyDescent="0.2">
      <c r="A204" s="360"/>
      <c r="B204" s="215"/>
      <c r="C204" s="216">
        <v>637016</v>
      </c>
      <c r="D204" s="217" t="s">
        <v>103</v>
      </c>
      <c r="E204" s="227"/>
      <c r="F204" s="228">
        <v>4.2</v>
      </c>
      <c r="G204" s="227">
        <v>2</v>
      </c>
      <c r="H204" s="446">
        <v>2</v>
      </c>
      <c r="I204" s="227">
        <v>2.1</v>
      </c>
      <c r="J204" s="227">
        <v>2</v>
      </c>
      <c r="K204" s="226">
        <v>2</v>
      </c>
      <c r="L204" s="226">
        <v>2</v>
      </c>
      <c r="M204" s="357"/>
      <c r="N204" s="358"/>
    </row>
    <row r="205" spans="1:14" s="359" customFormat="1" x14ac:dyDescent="0.2">
      <c r="A205" s="360"/>
      <c r="B205" s="215"/>
      <c r="C205" s="216">
        <v>637017</v>
      </c>
      <c r="D205" s="217" t="s">
        <v>300</v>
      </c>
      <c r="E205" s="227"/>
      <c r="F205" s="228">
        <v>2</v>
      </c>
      <c r="G205" s="227">
        <v>1</v>
      </c>
      <c r="H205" s="446">
        <v>1</v>
      </c>
      <c r="I205" s="227">
        <v>1.2</v>
      </c>
      <c r="J205" s="227">
        <v>1</v>
      </c>
      <c r="K205" s="226">
        <v>1</v>
      </c>
      <c r="L205" s="226">
        <v>1</v>
      </c>
      <c r="M205" s="357"/>
      <c r="N205" s="358"/>
    </row>
    <row r="206" spans="1:14" s="359" customFormat="1" x14ac:dyDescent="0.2">
      <c r="A206" s="360"/>
      <c r="B206" s="219"/>
      <c r="C206" s="216">
        <v>637018</v>
      </c>
      <c r="D206" s="217" t="s">
        <v>428</v>
      </c>
      <c r="E206" s="207"/>
      <c r="F206" s="228">
        <v>1</v>
      </c>
      <c r="G206" s="227">
        <v>4.3</v>
      </c>
      <c r="H206" s="446">
        <v>1</v>
      </c>
      <c r="I206" s="227">
        <v>0.6</v>
      </c>
      <c r="J206" s="227">
        <v>1</v>
      </c>
      <c r="K206" s="226">
        <v>1</v>
      </c>
      <c r="L206" s="226">
        <v>1</v>
      </c>
      <c r="M206" s="357"/>
      <c r="N206" s="358"/>
    </row>
    <row r="207" spans="1:14" s="359" customFormat="1" x14ac:dyDescent="0.2">
      <c r="A207" s="360"/>
      <c r="B207" s="215"/>
      <c r="C207" s="216">
        <v>637023</v>
      </c>
      <c r="D207" s="217" t="s">
        <v>291</v>
      </c>
      <c r="E207" s="207"/>
      <c r="F207" s="228">
        <v>1.3</v>
      </c>
      <c r="G207" s="227">
        <v>1.1000000000000001</v>
      </c>
      <c r="H207" s="446">
        <v>1</v>
      </c>
      <c r="I207" s="227">
        <v>0.2</v>
      </c>
      <c r="J207" s="227">
        <v>0</v>
      </c>
      <c r="K207" s="226">
        <v>0</v>
      </c>
      <c r="L207" s="226">
        <v>0</v>
      </c>
      <c r="M207" s="357"/>
      <c r="N207" s="358"/>
    </row>
    <row r="208" spans="1:14" s="359" customFormat="1" x14ac:dyDescent="0.2">
      <c r="A208" s="360"/>
      <c r="B208" s="215"/>
      <c r="C208" s="216">
        <v>637026</v>
      </c>
      <c r="D208" s="217" t="s">
        <v>104</v>
      </c>
      <c r="E208" s="227"/>
      <c r="F208" s="228">
        <v>0.2</v>
      </c>
      <c r="G208" s="227">
        <v>23.5</v>
      </c>
      <c r="H208" s="446">
        <v>25</v>
      </c>
      <c r="I208" s="227">
        <v>26.7</v>
      </c>
      <c r="J208" s="227">
        <v>26.7</v>
      </c>
      <c r="K208" s="227">
        <v>27</v>
      </c>
      <c r="L208" s="227">
        <v>28</v>
      </c>
      <c r="M208" s="357"/>
      <c r="N208" s="358"/>
    </row>
    <row r="209" spans="1:14" s="359" customFormat="1" x14ac:dyDescent="0.2">
      <c r="A209" s="360"/>
      <c r="B209" s="215"/>
      <c r="C209" s="216">
        <v>637027</v>
      </c>
      <c r="D209" s="217" t="s">
        <v>105</v>
      </c>
      <c r="E209" s="227"/>
      <c r="F209" s="228">
        <v>0</v>
      </c>
      <c r="G209" s="227">
        <v>5.8</v>
      </c>
      <c r="H209" s="446">
        <v>6</v>
      </c>
      <c r="I209" s="227">
        <v>5.5</v>
      </c>
      <c r="J209" s="227">
        <v>7</v>
      </c>
      <c r="K209" s="227">
        <v>8</v>
      </c>
      <c r="L209" s="227">
        <v>8</v>
      </c>
      <c r="M209" s="357"/>
      <c r="N209" s="358"/>
    </row>
    <row r="210" spans="1:14" s="359" customFormat="1" x14ac:dyDescent="0.2">
      <c r="A210" s="360"/>
      <c r="B210" s="215"/>
      <c r="C210" s="216">
        <v>637031</v>
      </c>
      <c r="D210" s="217" t="s">
        <v>566</v>
      </c>
      <c r="E210" s="227"/>
      <c r="F210" s="228">
        <v>3.1</v>
      </c>
      <c r="G210" s="227">
        <v>18.2</v>
      </c>
      <c r="H210" s="446">
        <v>2</v>
      </c>
      <c r="I210" s="227">
        <v>0</v>
      </c>
      <c r="J210" s="227">
        <v>1</v>
      </c>
      <c r="K210" s="226">
        <v>1</v>
      </c>
      <c r="L210" s="226">
        <v>1</v>
      </c>
      <c r="M210" s="357"/>
      <c r="N210" s="358"/>
    </row>
    <row r="211" spans="1:14" s="359" customFormat="1" x14ac:dyDescent="0.2">
      <c r="A211" s="360"/>
      <c r="B211" s="215"/>
      <c r="C211" s="216">
        <v>637035</v>
      </c>
      <c r="D211" s="217" t="s">
        <v>825</v>
      </c>
      <c r="E211" s="227"/>
      <c r="F211" s="228">
        <v>1.2</v>
      </c>
      <c r="G211" s="227">
        <v>0</v>
      </c>
      <c r="H211" s="446">
        <v>0</v>
      </c>
      <c r="I211" s="227">
        <v>1.7</v>
      </c>
      <c r="J211" s="227">
        <v>0</v>
      </c>
      <c r="K211" s="226">
        <v>0</v>
      </c>
      <c r="L211" s="226">
        <v>0</v>
      </c>
      <c r="M211" s="357"/>
      <c r="N211" s="358"/>
    </row>
    <row r="212" spans="1:14" s="359" customFormat="1" x14ac:dyDescent="0.2">
      <c r="A212" s="360"/>
      <c r="B212" s="215"/>
      <c r="C212" s="216">
        <v>637035</v>
      </c>
      <c r="D212" s="217" t="s">
        <v>826</v>
      </c>
      <c r="E212" s="227"/>
      <c r="F212" s="228">
        <v>24.3</v>
      </c>
      <c r="G212" s="227">
        <v>1.1000000000000001</v>
      </c>
      <c r="H212" s="446">
        <v>2</v>
      </c>
      <c r="I212" s="227">
        <v>1.1000000000000001</v>
      </c>
      <c r="J212" s="227">
        <v>1.2</v>
      </c>
      <c r="K212" s="226">
        <v>1.2</v>
      </c>
      <c r="L212" s="226">
        <v>1.2</v>
      </c>
      <c r="M212" s="357"/>
      <c r="N212" s="358"/>
    </row>
    <row r="213" spans="1:14" s="359" customFormat="1" x14ac:dyDescent="0.2">
      <c r="A213" s="360"/>
      <c r="B213" s="215"/>
      <c r="C213" s="216">
        <v>637037</v>
      </c>
      <c r="D213" s="217" t="s">
        <v>827</v>
      </c>
      <c r="E213" s="226"/>
      <c r="F213" s="308">
        <v>0</v>
      </c>
      <c r="G213" s="227">
        <v>0.3</v>
      </c>
      <c r="H213" s="446">
        <v>0</v>
      </c>
      <c r="I213" s="227">
        <v>0.3</v>
      </c>
      <c r="J213" s="227">
        <v>0</v>
      </c>
      <c r="K213" s="226">
        <v>0</v>
      </c>
      <c r="L213" s="226">
        <v>0</v>
      </c>
      <c r="M213" s="357"/>
      <c r="N213" s="358"/>
    </row>
    <row r="214" spans="1:14" s="359" customFormat="1" x14ac:dyDescent="0.2">
      <c r="A214" s="360"/>
      <c r="B214" s="215">
        <v>640</v>
      </c>
      <c r="C214" s="224"/>
      <c r="D214" s="225" t="s">
        <v>107</v>
      </c>
      <c r="E214" s="229"/>
      <c r="F214" s="230">
        <f>SUM(F215:F223)</f>
        <v>4.6000000000000005</v>
      </c>
      <c r="G214" s="207">
        <f t="shared" ref="G214:L214" si="57">SUM(G215:G222)</f>
        <v>5.6000000000000005</v>
      </c>
      <c r="H214" s="257">
        <f t="shared" si="57"/>
        <v>16.5</v>
      </c>
      <c r="I214" s="207">
        <f t="shared" si="57"/>
        <v>13.7</v>
      </c>
      <c r="J214" s="207">
        <f t="shared" si="57"/>
        <v>10.3</v>
      </c>
      <c r="K214" s="229">
        <f t="shared" si="57"/>
        <v>10.3</v>
      </c>
      <c r="L214" s="229">
        <f t="shared" si="57"/>
        <v>10.3</v>
      </c>
      <c r="M214" s="357"/>
      <c r="N214" s="358"/>
    </row>
    <row r="215" spans="1:14" s="359" customFormat="1" x14ac:dyDescent="0.2">
      <c r="A215" s="360"/>
      <c r="B215" s="210"/>
      <c r="C215" s="216">
        <v>641009</v>
      </c>
      <c r="D215" s="217" t="s">
        <v>646</v>
      </c>
      <c r="E215" s="226"/>
      <c r="F215" s="228">
        <v>0.1</v>
      </c>
      <c r="G215" s="227">
        <v>0.1</v>
      </c>
      <c r="H215" s="446">
        <v>0.1</v>
      </c>
      <c r="I215" s="227">
        <v>0</v>
      </c>
      <c r="J215" s="227">
        <v>0.1</v>
      </c>
      <c r="K215" s="226">
        <v>0.1</v>
      </c>
      <c r="L215" s="226">
        <v>0.1</v>
      </c>
      <c r="M215" s="357"/>
      <c r="N215" s="358"/>
    </row>
    <row r="216" spans="1:14" s="359" customFormat="1" x14ac:dyDescent="0.2">
      <c r="A216" s="360"/>
      <c r="B216" s="215"/>
      <c r="C216" s="216">
        <v>642001</v>
      </c>
      <c r="D216" s="217" t="s">
        <v>282</v>
      </c>
      <c r="E216" s="227"/>
      <c r="F216" s="228">
        <v>0.3</v>
      </c>
      <c r="G216" s="227">
        <v>0</v>
      </c>
      <c r="H216" s="446">
        <v>0.5</v>
      </c>
      <c r="I216" s="227">
        <v>1.9</v>
      </c>
      <c r="J216" s="227">
        <v>1</v>
      </c>
      <c r="K216" s="226">
        <v>1</v>
      </c>
      <c r="L216" s="226">
        <v>1</v>
      </c>
      <c r="M216" s="357"/>
      <c r="N216" s="358"/>
    </row>
    <row r="217" spans="1:14" s="359" customFormat="1" x14ac:dyDescent="0.2">
      <c r="A217" s="356"/>
      <c r="B217" s="215"/>
      <c r="C217" s="216">
        <v>642002</v>
      </c>
      <c r="D217" s="217" t="s">
        <v>108</v>
      </c>
      <c r="E217" s="227"/>
      <c r="F217" s="228">
        <v>1.1000000000000001</v>
      </c>
      <c r="G217" s="227">
        <v>0.1</v>
      </c>
      <c r="H217" s="446">
        <v>1.5</v>
      </c>
      <c r="I217" s="227">
        <v>0.2</v>
      </c>
      <c r="J217" s="227">
        <v>1.5</v>
      </c>
      <c r="K217" s="226">
        <v>1.5</v>
      </c>
      <c r="L217" s="226">
        <v>1.5</v>
      </c>
      <c r="M217" s="357"/>
      <c r="N217" s="358"/>
    </row>
    <row r="218" spans="1:14" s="359" customFormat="1" x14ac:dyDescent="0.2">
      <c r="A218" s="360"/>
      <c r="B218" s="215"/>
      <c r="C218" s="216">
        <v>642002</v>
      </c>
      <c r="D218" s="217" t="s">
        <v>667</v>
      </c>
      <c r="E218" s="227"/>
      <c r="F218" s="228">
        <v>0</v>
      </c>
      <c r="G218" s="227">
        <v>0.3</v>
      </c>
      <c r="H218" s="446">
        <v>0</v>
      </c>
      <c r="I218" s="227">
        <v>0.3</v>
      </c>
      <c r="J218" s="227">
        <v>0.3</v>
      </c>
      <c r="K218" s="226">
        <v>0.3</v>
      </c>
      <c r="L218" s="226">
        <v>0.3</v>
      </c>
      <c r="M218" s="357"/>
      <c r="N218" s="358"/>
    </row>
    <row r="219" spans="1:14" s="359" customFormat="1" x14ac:dyDescent="0.2">
      <c r="A219" s="360"/>
      <c r="B219" s="215"/>
      <c r="C219" s="216">
        <v>642006</v>
      </c>
      <c r="D219" s="217" t="s">
        <v>109</v>
      </c>
      <c r="E219" s="227"/>
      <c r="F219" s="228">
        <v>2.2000000000000002</v>
      </c>
      <c r="G219" s="227">
        <v>3</v>
      </c>
      <c r="H219" s="446">
        <v>2.4</v>
      </c>
      <c r="I219" s="227">
        <v>1.6</v>
      </c>
      <c r="J219" s="227">
        <v>2.4</v>
      </c>
      <c r="K219" s="226">
        <v>2.4</v>
      </c>
      <c r="L219" s="226">
        <v>2.4</v>
      </c>
      <c r="M219" s="357"/>
      <c r="N219" s="358"/>
    </row>
    <row r="220" spans="1:14" s="359" customFormat="1" x14ac:dyDescent="0.2">
      <c r="A220" s="360"/>
      <c r="B220" s="215"/>
      <c r="C220" s="216">
        <v>642012</v>
      </c>
      <c r="D220" s="217" t="s">
        <v>110</v>
      </c>
      <c r="E220" s="227"/>
      <c r="F220" s="228">
        <v>0</v>
      </c>
      <c r="G220" s="227">
        <v>0</v>
      </c>
      <c r="H220" s="446">
        <v>10</v>
      </c>
      <c r="I220" s="227">
        <v>8.6999999999999993</v>
      </c>
      <c r="J220" s="227">
        <v>3</v>
      </c>
      <c r="K220" s="227">
        <v>3</v>
      </c>
      <c r="L220" s="227">
        <v>3</v>
      </c>
      <c r="M220" s="357"/>
      <c r="N220" s="358"/>
    </row>
    <row r="221" spans="1:14" s="359" customFormat="1" x14ac:dyDescent="0.2">
      <c r="A221" s="360"/>
      <c r="B221" s="215"/>
      <c r="C221" s="216">
        <v>642013</v>
      </c>
      <c r="D221" s="217" t="s">
        <v>287</v>
      </c>
      <c r="E221" s="227"/>
      <c r="F221" s="228">
        <v>0</v>
      </c>
      <c r="G221" s="227">
        <v>1.4</v>
      </c>
      <c r="H221" s="446">
        <v>0</v>
      </c>
      <c r="I221" s="434">
        <v>0</v>
      </c>
      <c r="J221" s="227">
        <v>0</v>
      </c>
      <c r="K221" s="434">
        <v>0</v>
      </c>
      <c r="L221" s="434">
        <v>0</v>
      </c>
      <c r="M221" s="357"/>
      <c r="N221" s="358"/>
    </row>
    <row r="222" spans="1:14" s="359" customFormat="1" x14ac:dyDescent="0.2">
      <c r="A222" s="360"/>
      <c r="B222" s="215"/>
      <c r="C222" s="216"/>
      <c r="D222" s="217" t="s">
        <v>111</v>
      </c>
      <c r="E222" s="227"/>
      <c r="F222" s="228">
        <v>0.9</v>
      </c>
      <c r="G222" s="227">
        <v>0.7</v>
      </c>
      <c r="H222" s="446">
        <v>2</v>
      </c>
      <c r="I222" s="227">
        <v>1</v>
      </c>
      <c r="J222" s="227">
        <v>2</v>
      </c>
      <c r="K222" s="226">
        <v>2</v>
      </c>
      <c r="L222" s="226">
        <v>2</v>
      </c>
      <c r="M222" s="357"/>
      <c r="N222" s="358"/>
    </row>
    <row r="223" spans="1:14" s="359" customFormat="1" x14ac:dyDescent="0.2">
      <c r="A223" s="360"/>
      <c r="B223" s="215">
        <v>651</v>
      </c>
      <c r="C223" s="216"/>
      <c r="D223" s="225" t="s">
        <v>668</v>
      </c>
      <c r="E223" s="229"/>
      <c r="F223" s="207">
        <f t="shared" ref="F223" si="58">SUM(F224)</f>
        <v>0</v>
      </c>
      <c r="G223" s="207">
        <f>G224</f>
        <v>253.4</v>
      </c>
      <c r="H223" s="257">
        <f>H224</f>
        <v>472.5</v>
      </c>
      <c r="I223" s="207">
        <f>I224</f>
        <v>512.5</v>
      </c>
      <c r="J223" s="207">
        <f>J224</f>
        <v>0</v>
      </c>
      <c r="K223" s="229">
        <f t="shared" ref="K223:L223" si="59">K224</f>
        <v>0</v>
      </c>
      <c r="L223" s="229">
        <f t="shared" si="59"/>
        <v>0</v>
      </c>
      <c r="M223" s="357"/>
      <c r="N223" s="358"/>
    </row>
    <row r="224" spans="1:14" s="359" customFormat="1" x14ac:dyDescent="0.2">
      <c r="A224" s="360"/>
      <c r="B224" s="215"/>
      <c r="C224" s="216">
        <v>651004</v>
      </c>
      <c r="D224" s="217" t="s">
        <v>828</v>
      </c>
      <c r="E224" s="226"/>
      <c r="F224" s="308">
        <v>0</v>
      </c>
      <c r="G224" s="227">
        <v>253.4</v>
      </c>
      <c r="H224" s="446">
        <v>472.5</v>
      </c>
      <c r="I224" s="435">
        <v>512.5</v>
      </c>
      <c r="J224" s="226">
        <v>0</v>
      </c>
      <c r="K224" s="226">
        <v>0</v>
      </c>
      <c r="L224" s="226">
        <v>0</v>
      </c>
      <c r="M224" s="357"/>
      <c r="N224" s="358"/>
    </row>
    <row r="225" spans="1:14" s="231" customFormat="1" x14ac:dyDescent="0.2">
      <c r="A225" s="208"/>
      <c r="B225" s="313"/>
      <c r="C225" s="316"/>
      <c r="D225" s="296" t="s">
        <v>710</v>
      </c>
      <c r="E225" s="317" t="s">
        <v>699</v>
      </c>
      <c r="F225" s="315">
        <f t="shared" ref="F225" si="60">SUM(F226:F229)</f>
        <v>25.7</v>
      </c>
      <c r="G225" s="298">
        <f t="shared" ref="G225:L225" si="61">SUM(G226:G229)</f>
        <v>26.700000000000003</v>
      </c>
      <c r="H225" s="334">
        <f t="shared" si="61"/>
        <v>31.3</v>
      </c>
      <c r="I225" s="334">
        <f t="shared" si="61"/>
        <v>26.3</v>
      </c>
      <c r="J225" s="297">
        <f t="shared" si="61"/>
        <v>31.3</v>
      </c>
      <c r="K225" s="297">
        <f t="shared" si="61"/>
        <v>31.599999999999998</v>
      </c>
      <c r="L225" s="297">
        <f t="shared" si="61"/>
        <v>32.200000000000003</v>
      </c>
      <c r="N225" s="268"/>
    </row>
    <row r="226" spans="1:14" s="359" customFormat="1" x14ac:dyDescent="0.2">
      <c r="A226" s="360"/>
      <c r="B226" s="215">
        <v>610</v>
      </c>
      <c r="C226" s="216"/>
      <c r="D226" s="217" t="s">
        <v>115</v>
      </c>
      <c r="E226" s="436"/>
      <c r="F226" s="228">
        <v>15.6</v>
      </c>
      <c r="G226" s="227">
        <v>15.9</v>
      </c>
      <c r="H226" s="446">
        <v>19</v>
      </c>
      <c r="I226" s="227">
        <v>16</v>
      </c>
      <c r="J226" s="227">
        <v>19</v>
      </c>
      <c r="K226" s="227">
        <v>19.5</v>
      </c>
      <c r="L226" s="227">
        <v>20</v>
      </c>
      <c r="M226" s="357"/>
      <c r="N226" s="358"/>
    </row>
    <row r="227" spans="1:14" s="359" customFormat="1" x14ac:dyDescent="0.2">
      <c r="A227" s="356"/>
      <c r="B227" s="215">
        <v>620</v>
      </c>
      <c r="C227" s="216"/>
      <c r="D227" s="217" t="s">
        <v>116</v>
      </c>
      <c r="E227" s="436"/>
      <c r="F227" s="228">
        <v>5.6</v>
      </c>
      <c r="G227" s="227">
        <v>5.7</v>
      </c>
      <c r="H227" s="446">
        <v>6.8</v>
      </c>
      <c r="I227" s="227">
        <v>5.8</v>
      </c>
      <c r="J227" s="227">
        <v>6.8</v>
      </c>
      <c r="K227" s="227">
        <v>6.9</v>
      </c>
      <c r="L227" s="227">
        <v>7</v>
      </c>
      <c r="M227" s="357"/>
      <c r="N227" s="358"/>
    </row>
    <row r="228" spans="1:14" s="359" customFormat="1" x14ac:dyDescent="0.2">
      <c r="A228" s="360"/>
      <c r="B228" s="215">
        <v>630</v>
      </c>
      <c r="C228" s="216"/>
      <c r="D228" s="217" t="s">
        <v>117</v>
      </c>
      <c r="E228" s="436"/>
      <c r="F228" s="228">
        <v>4.5</v>
      </c>
      <c r="G228" s="227">
        <v>5.0999999999999996</v>
      </c>
      <c r="H228" s="446">
        <v>5</v>
      </c>
      <c r="I228" s="227">
        <v>4.5</v>
      </c>
      <c r="J228" s="227">
        <v>5</v>
      </c>
      <c r="K228" s="226">
        <v>5</v>
      </c>
      <c r="L228" s="226">
        <v>5</v>
      </c>
      <c r="M228" s="357"/>
      <c r="N228" s="358"/>
    </row>
    <row r="229" spans="1:14" s="359" customFormat="1" x14ac:dyDescent="0.2">
      <c r="A229" s="360"/>
      <c r="B229" s="215">
        <v>642</v>
      </c>
      <c r="C229" s="216"/>
      <c r="D229" s="217" t="s">
        <v>111</v>
      </c>
      <c r="E229" s="436"/>
      <c r="F229" s="228">
        <v>0</v>
      </c>
      <c r="G229" s="227">
        <v>0</v>
      </c>
      <c r="H229" s="446">
        <v>0.5</v>
      </c>
      <c r="I229" s="227">
        <v>0</v>
      </c>
      <c r="J229" s="227">
        <v>0.5</v>
      </c>
      <c r="K229" s="227">
        <v>0.2</v>
      </c>
      <c r="L229" s="227">
        <v>0.2</v>
      </c>
      <c r="M229" s="357"/>
      <c r="N229" s="358"/>
    </row>
    <row r="230" spans="1:14" x14ac:dyDescent="0.2">
      <c r="A230" s="211"/>
      <c r="B230" s="313"/>
      <c r="C230" s="316"/>
      <c r="D230" s="296" t="s">
        <v>711</v>
      </c>
      <c r="E230" s="317" t="s">
        <v>700</v>
      </c>
      <c r="F230" s="315">
        <f t="shared" ref="F230" si="62">SUM(F231)</f>
        <v>8.3000000000000007</v>
      </c>
      <c r="G230" s="298">
        <f>SUM(G231)</f>
        <v>25.8</v>
      </c>
      <c r="H230" s="334">
        <f>SUM(H231)</f>
        <v>5</v>
      </c>
      <c r="I230" s="298">
        <f>SUM(I231)</f>
        <v>4.5</v>
      </c>
      <c r="J230" s="298">
        <f>SUM(J231)</f>
        <v>8</v>
      </c>
      <c r="K230" s="297">
        <f t="shared" ref="K230:L230" si="63">SUM(K231)</f>
        <v>0</v>
      </c>
      <c r="L230" s="297">
        <f t="shared" si="63"/>
        <v>0</v>
      </c>
      <c r="M230" s="210"/>
    </row>
    <row r="231" spans="1:14" s="359" customFormat="1" x14ac:dyDescent="0.2">
      <c r="A231" s="360"/>
      <c r="B231" s="437" t="s">
        <v>829</v>
      </c>
      <c r="C231" s="224"/>
      <c r="D231" s="217" t="s">
        <v>120</v>
      </c>
      <c r="E231" s="436"/>
      <c r="F231" s="228">
        <v>8.3000000000000007</v>
      </c>
      <c r="G231" s="227">
        <v>25.8</v>
      </c>
      <c r="H231" s="446">
        <v>5</v>
      </c>
      <c r="I231" s="227">
        <v>4.5</v>
      </c>
      <c r="J231" s="227">
        <v>8</v>
      </c>
      <c r="K231" s="226">
        <v>0</v>
      </c>
      <c r="L231" s="226">
        <v>0</v>
      </c>
      <c r="M231" s="357"/>
      <c r="N231" s="358"/>
    </row>
    <row r="232" spans="1:14" x14ac:dyDescent="0.2">
      <c r="A232" s="208"/>
      <c r="B232" s="313"/>
      <c r="C232" s="316"/>
      <c r="D232" s="296" t="s">
        <v>122</v>
      </c>
      <c r="E232" s="317" t="s">
        <v>701</v>
      </c>
      <c r="F232" s="315">
        <f t="shared" ref="F232" si="64">SUM(F233:F234)</f>
        <v>26.2</v>
      </c>
      <c r="G232" s="298">
        <f t="shared" ref="G232:L232" si="65">SUM(G233:G234)</f>
        <v>34.700000000000003</v>
      </c>
      <c r="H232" s="334">
        <f t="shared" si="65"/>
        <v>40</v>
      </c>
      <c r="I232" s="298">
        <f t="shared" si="65"/>
        <v>29.5</v>
      </c>
      <c r="J232" s="298">
        <f t="shared" si="65"/>
        <v>23</v>
      </c>
      <c r="K232" s="297">
        <f t="shared" si="65"/>
        <v>15</v>
      </c>
      <c r="L232" s="297">
        <f t="shared" si="65"/>
        <v>10</v>
      </c>
      <c r="M232" s="210"/>
    </row>
    <row r="233" spans="1:14" s="359" customFormat="1" x14ac:dyDescent="0.2">
      <c r="A233" s="360"/>
      <c r="B233" s="215"/>
      <c r="C233" s="216">
        <v>651</v>
      </c>
      <c r="D233" s="217" t="s">
        <v>123</v>
      </c>
      <c r="E233" s="436"/>
      <c r="F233" s="228">
        <v>24</v>
      </c>
      <c r="G233" s="227">
        <v>30.6</v>
      </c>
      <c r="H233" s="446">
        <v>36</v>
      </c>
      <c r="I233" s="227">
        <v>26.8</v>
      </c>
      <c r="J233" s="227">
        <v>20</v>
      </c>
      <c r="K233" s="227">
        <v>15</v>
      </c>
      <c r="L233" s="227">
        <v>10</v>
      </c>
      <c r="M233" s="357"/>
      <c r="N233" s="358"/>
    </row>
    <row r="234" spans="1:14" s="359" customFormat="1" x14ac:dyDescent="0.2">
      <c r="A234" s="356"/>
      <c r="B234" s="215"/>
      <c r="C234" s="216">
        <v>653001</v>
      </c>
      <c r="D234" s="217" t="s">
        <v>283</v>
      </c>
      <c r="E234" s="265"/>
      <c r="F234" s="228">
        <v>2.2000000000000002</v>
      </c>
      <c r="G234" s="227">
        <v>4.0999999999999996</v>
      </c>
      <c r="H234" s="446">
        <v>4</v>
      </c>
      <c r="I234" s="227">
        <v>2.7</v>
      </c>
      <c r="J234" s="227">
        <v>3</v>
      </c>
      <c r="K234" s="227">
        <v>0</v>
      </c>
      <c r="L234" s="227">
        <v>0</v>
      </c>
      <c r="M234" s="357"/>
      <c r="N234" s="358"/>
    </row>
    <row r="235" spans="1:14" x14ac:dyDescent="0.2">
      <c r="A235" s="211"/>
      <c r="B235" s="313"/>
      <c r="C235" s="316"/>
      <c r="D235" s="296" t="s">
        <v>712</v>
      </c>
      <c r="E235" s="317" t="s">
        <v>702</v>
      </c>
      <c r="F235" s="315">
        <f t="shared" ref="F235" si="66">SUM(F236:F238)</f>
        <v>3.5</v>
      </c>
      <c r="G235" s="298">
        <f>SUM(G236:G238)</f>
        <v>4.7</v>
      </c>
      <c r="H235" s="334">
        <f t="shared" ref="H235:I235" si="67">SUM(H236:H238)</f>
        <v>4.8</v>
      </c>
      <c r="I235" s="298">
        <f t="shared" si="67"/>
        <v>4.4000000000000004</v>
      </c>
      <c r="J235" s="298">
        <f>SUM(J236:J238)</f>
        <v>1.5</v>
      </c>
      <c r="K235" s="297">
        <f t="shared" ref="K235:L235" si="68">SUM(K236:K238)</f>
        <v>0</v>
      </c>
      <c r="L235" s="297">
        <f t="shared" si="68"/>
        <v>0</v>
      </c>
      <c r="M235" s="210"/>
    </row>
    <row r="236" spans="1:14" s="359" customFormat="1" x14ac:dyDescent="0.2">
      <c r="A236" s="360"/>
      <c r="B236" s="215"/>
      <c r="C236" s="224"/>
      <c r="D236" s="217" t="s">
        <v>126</v>
      </c>
      <c r="E236" s="436"/>
      <c r="F236" s="228">
        <v>0</v>
      </c>
      <c r="G236" s="227">
        <v>0.3</v>
      </c>
      <c r="H236" s="446">
        <v>0</v>
      </c>
      <c r="I236" s="227">
        <v>0</v>
      </c>
      <c r="J236" s="227">
        <v>0</v>
      </c>
      <c r="K236" s="227">
        <v>0</v>
      </c>
      <c r="L236" s="227">
        <v>0</v>
      </c>
      <c r="M236" s="357"/>
      <c r="N236" s="358"/>
    </row>
    <row r="237" spans="1:14" s="359" customFormat="1" x14ac:dyDescent="0.2">
      <c r="A237" s="356"/>
      <c r="B237" s="215"/>
      <c r="C237" s="216" t="s">
        <v>587</v>
      </c>
      <c r="D237" s="217" t="s">
        <v>292</v>
      </c>
      <c r="E237" s="436"/>
      <c r="F237" s="228">
        <v>0.3</v>
      </c>
      <c r="G237" s="227">
        <v>0.5</v>
      </c>
      <c r="H237" s="446">
        <v>0</v>
      </c>
      <c r="I237" s="227">
        <v>0</v>
      </c>
      <c r="J237" s="227">
        <v>0</v>
      </c>
      <c r="K237" s="227">
        <v>0</v>
      </c>
      <c r="L237" s="227">
        <v>0</v>
      </c>
      <c r="M237" s="357"/>
      <c r="N237" s="358"/>
    </row>
    <row r="238" spans="1:14" s="359" customFormat="1" x14ac:dyDescent="0.2">
      <c r="A238" s="360"/>
      <c r="B238" s="215"/>
      <c r="C238" s="216" t="s">
        <v>588</v>
      </c>
      <c r="D238" s="217" t="s">
        <v>271</v>
      </c>
      <c r="E238" s="436"/>
      <c r="F238" s="228">
        <v>3.2</v>
      </c>
      <c r="G238" s="227">
        <v>3.9</v>
      </c>
      <c r="H238" s="446">
        <v>4.8</v>
      </c>
      <c r="I238" s="227">
        <v>4.4000000000000004</v>
      </c>
      <c r="J238" s="227">
        <v>1.5</v>
      </c>
      <c r="K238" s="227">
        <v>0</v>
      </c>
      <c r="L238" s="227">
        <v>0</v>
      </c>
      <c r="M238" s="357"/>
      <c r="N238" s="358"/>
    </row>
    <row r="239" spans="1:14" x14ac:dyDescent="0.2">
      <c r="A239" s="211"/>
      <c r="B239" s="313"/>
      <c r="C239" s="316" t="s">
        <v>586</v>
      </c>
      <c r="D239" s="296" t="s">
        <v>709</v>
      </c>
      <c r="E239" s="317" t="s">
        <v>703</v>
      </c>
      <c r="F239" s="315">
        <f t="shared" ref="F239" si="69">SUM(F240+F241+F242)</f>
        <v>178.5</v>
      </c>
      <c r="G239" s="298">
        <f t="shared" ref="G239:L239" si="70">SUM(G240+G241+G242)</f>
        <v>182.79999999999998</v>
      </c>
      <c r="H239" s="334">
        <f t="shared" si="70"/>
        <v>179.7</v>
      </c>
      <c r="I239" s="298">
        <f t="shared" si="70"/>
        <v>159.29999999999998</v>
      </c>
      <c r="J239" s="297">
        <f t="shared" si="70"/>
        <v>176.79999999999998</v>
      </c>
      <c r="K239" s="297">
        <f t="shared" si="70"/>
        <v>181.6</v>
      </c>
      <c r="L239" s="297">
        <f t="shared" si="70"/>
        <v>188.6</v>
      </c>
      <c r="M239" s="210"/>
    </row>
    <row r="240" spans="1:14" s="359" customFormat="1" x14ac:dyDescent="0.2">
      <c r="A240" s="360"/>
      <c r="B240" s="215">
        <v>610</v>
      </c>
      <c r="C240" s="216">
        <v>610</v>
      </c>
      <c r="D240" s="217" t="s">
        <v>115</v>
      </c>
      <c r="E240" s="227"/>
      <c r="F240" s="228">
        <v>117.1</v>
      </c>
      <c r="G240" s="227">
        <v>119.1</v>
      </c>
      <c r="H240" s="446">
        <v>111.5</v>
      </c>
      <c r="I240" s="227">
        <v>101</v>
      </c>
      <c r="J240" s="478">
        <v>114.9</v>
      </c>
      <c r="K240" s="227">
        <v>120</v>
      </c>
      <c r="L240" s="227">
        <v>125</v>
      </c>
      <c r="M240" s="357" t="s">
        <v>983</v>
      </c>
      <c r="N240" s="358"/>
    </row>
    <row r="241" spans="1:14" s="359" customFormat="1" x14ac:dyDescent="0.2">
      <c r="A241" s="356"/>
      <c r="B241" s="215">
        <v>620</v>
      </c>
      <c r="C241" s="216">
        <v>620</v>
      </c>
      <c r="D241" s="217" t="s">
        <v>116</v>
      </c>
      <c r="E241" s="227"/>
      <c r="F241" s="228">
        <v>41.9</v>
      </c>
      <c r="G241" s="227">
        <v>43</v>
      </c>
      <c r="H241" s="446">
        <v>43</v>
      </c>
      <c r="I241" s="227">
        <v>38.1</v>
      </c>
      <c r="J241" s="478">
        <v>39.799999999999997</v>
      </c>
      <c r="K241" s="227">
        <v>42</v>
      </c>
      <c r="L241" s="227">
        <v>44</v>
      </c>
      <c r="M241" s="357" t="s">
        <v>983</v>
      </c>
      <c r="N241" s="358"/>
    </row>
    <row r="242" spans="1:14" x14ac:dyDescent="0.2">
      <c r="A242" s="211"/>
      <c r="B242" s="215">
        <v>630</v>
      </c>
      <c r="C242" s="216"/>
      <c r="D242" s="225" t="s">
        <v>117</v>
      </c>
      <c r="E242" s="229"/>
      <c r="F242" s="230">
        <f t="shared" ref="F242" si="71">SUM(F243:F265)</f>
        <v>19.499999999999996</v>
      </c>
      <c r="G242" s="207">
        <f t="shared" ref="G242:L242" si="72">SUM(G243:G265)</f>
        <v>20.7</v>
      </c>
      <c r="H242" s="257">
        <f t="shared" si="72"/>
        <v>25.200000000000003</v>
      </c>
      <c r="I242" s="207">
        <f t="shared" si="72"/>
        <v>20.199999999999996</v>
      </c>
      <c r="J242" s="229">
        <f t="shared" si="72"/>
        <v>22.1</v>
      </c>
      <c r="K242" s="229">
        <f t="shared" si="72"/>
        <v>19.600000000000001</v>
      </c>
      <c r="L242" s="229">
        <f t="shared" si="72"/>
        <v>19.600000000000001</v>
      </c>
    </row>
    <row r="243" spans="1:14" s="359" customFormat="1" x14ac:dyDescent="0.2">
      <c r="A243" s="360"/>
      <c r="B243" s="215"/>
      <c r="C243" s="216">
        <v>631001</v>
      </c>
      <c r="D243" s="217" t="s">
        <v>129</v>
      </c>
      <c r="E243" s="227"/>
      <c r="F243" s="228">
        <v>0.2</v>
      </c>
      <c r="G243" s="227">
        <v>0.1</v>
      </c>
      <c r="H243" s="446">
        <v>0.1</v>
      </c>
      <c r="I243" s="227">
        <v>0.5</v>
      </c>
      <c r="J243" s="226">
        <v>0.1</v>
      </c>
      <c r="K243" s="227">
        <v>0.1</v>
      </c>
      <c r="L243" s="227">
        <v>0.1</v>
      </c>
      <c r="M243" s="357"/>
      <c r="N243" s="358"/>
    </row>
    <row r="244" spans="1:14" s="359" customFormat="1" x14ac:dyDescent="0.2">
      <c r="A244" s="360"/>
      <c r="B244" s="215"/>
      <c r="C244" s="216">
        <v>632003</v>
      </c>
      <c r="D244" s="217" t="s">
        <v>130</v>
      </c>
      <c r="E244" s="227"/>
      <c r="F244" s="228">
        <v>0.8</v>
      </c>
      <c r="G244" s="227">
        <v>0.8</v>
      </c>
      <c r="H244" s="446">
        <v>1.5</v>
      </c>
      <c r="I244" s="227">
        <v>0.6</v>
      </c>
      <c r="J244" s="226">
        <v>1.5</v>
      </c>
      <c r="K244" s="227">
        <v>1.5</v>
      </c>
      <c r="L244" s="227">
        <v>1.5</v>
      </c>
      <c r="M244" s="357"/>
      <c r="N244" s="358"/>
    </row>
    <row r="245" spans="1:14" s="359" customFormat="1" x14ac:dyDescent="0.2">
      <c r="A245" s="360"/>
      <c r="B245" s="215"/>
      <c r="C245" s="216">
        <v>633001</v>
      </c>
      <c r="D245" s="217" t="s">
        <v>64</v>
      </c>
      <c r="E245" s="227"/>
      <c r="F245" s="228">
        <v>0.6</v>
      </c>
      <c r="G245" s="227">
        <v>0.2</v>
      </c>
      <c r="H245" s="446">
        <v>0.5</v>
      </c>
      <c r="I245" s="227">
        <v>0</v>
      </c>
      <c r="J245" s="226">
        <v>0.5</v>
      </c>
      <c r="K245" s="227">
        <v>0.5</v>
      </c>
      <c r="L245" s="227">
        <v>0.5</v>
      </c>
      <c r="M245" s="357"/>
      <c r="N245" s="358"/>
    </row>
    <row r="246" spans="1:14" s="359" customFormat="1" x14ac:dyDescent="0.2">
      <c r="A246" s="360"/>
      <c r="B246" s="215"/>
      <c r="C246" s="216">
        <v>633002</v>
      </c>
      <c r="D246" s="217" t="s">
        <v>132</v>
      </c>
      <c r="E246" s="227"/>
      <c r="F246" s="228">
        <v>0.1</v>
      </c>
      <c r="G246" s="227">
        <v>0.6</v>
      </c>
      <c r="H246" s="446">
        <v>0.6</v>
      </c>
      <c r="I246" s="227">
        <v>0</v>
      </c>
      <c r="J246" s="226">
        <v>0.6</v>
      </c>
      <c r="K246" s="227">
        <v>0.6</v>
      </c>
      <c r="L246" s="227">
        <v>0.6</v>
      </c>
      <c r="M246" s="357"/>
      <c r="N246" s="358"/>
    </row>
    <row r="247" spans="1:14" s="359" customFormat="1" x14ac:dyDescent="0.2">
      <c r="A247" s="360"/>
      <c r="B247" s="215"/>
      <c r="C247" s="216">
        <v>6330061</v>
      </c>
      <c r="D247" s="217" t="s">
        <v>431</v>
      </c>
      <c r="E247" s="227"/>
      <c r="F247" s="228">
        <v>0.2</v>
      </c>
      <c r="G247" s="227">
        <v>0.2</v>
      </c>
      <c r="H247" s="446">
        <v>0.5</v>
      </c>
      <c r="I247" s="227">
        <v>0</v>
      </c>
      <c r="J247" s="226">
        <v>0.5</v>
      </c>
      <c r="K247" s="227">
        <v>0.5</v>
      </c>
      <c r="L247" s="227">
        <v>0.5</v>
      </c>
      <c r="M247" s="357"/>
      <c r="N247" s="358"/>
    </row>
    <row r="248" spans="1:14" s="359" customFormat="1" x14ac:dyDescent="0.2">
      <c r="A248" s="360"/>
      <c r="B248" s="215"/>
      <c r="C248" s="216">
        <v>6330063</v>
      </c>
      <c r="D248" s="217" t="s">
        <v>133</v>
      </c>
      <c r="E248" s="227"/>
      <c r="F248" s="228">
        <v>0.2</v>
      </c>
      <c r="G248" s="227">
        <v>0.2</v>
      </c>
      <c r="H248" s="446">
        <v>0.2</v>
      </c>
      <c r="I248" s="227">
        <v>0.1</v>
      </c>
      <c r="J248" s="226">
        <v>0.2</v>
      </c>
      <c r="K248" s="227">
        <v>0.2</v>
      </c>
      <c r="L248" s="227">
        <v>0.2</v>
      </c>
      <c r="M248" s="357"/>
      <c r="N248" s="358"/>
    </row>
    <row r="249" spans="1:14" s="359" customFormat="1" x14ac:dyDescent="0.2">
      <c r="A249" s="360"/>
      <c r="B249" s="215"/>
      <c r="C249" s="216">
        <v>6330065</v>
      </c>
      <c r="D249" s="217" t="s">
        <v>134</v>
      </c>
      <c r="E249" s="227"/>
      <c r="F249" s="228">
        <v>0.2</v>
      </c>
      <c r="G249" s="227">
        <v>0.3</v>
      </c>
      <c r="H249" s="446">
        <v>0.3</v>
      </c>
      <c r="I249" s="227">
        <v>0</v>
      </c>
      <c r="J249" s="478">
        <v>0.8</v>
      </c>
      <c r="K249" s="227">
        <v>0.3</v>
      </c>
      <c r="L249" s="227">
        <v>0.3</v>
      </c>
      <c r="M249" s="357" t="s">
        <v>983</v>
      </c>
      <c r="N249" s="358"/>
    </row>
    <row r="250" spans="1:14" s="359" customFormat="1" x14ac:dyDescent="0.2">
      <c r="A250" s="360"/>
      <c r="B250" s="215"/>
      <c r="C250" s="216">
        <v>6330066</v>
      </c>
      <c r="D250" s="217" t="s">
        <v>135</v>
      </c>
      <c r="E250" s="227"/>
      <c r="F250" s="228">
        <v>0.2</v>
      </c>
      <c r="G250" s="227">
        <v>0.1</v>
      </c>
      <c r="H250" s="446">
        <v>0.2</v>
      </c>
      <c r="I250" s="227">
        <v>0.1</v>
      </c>
      <c r="J250" s="226">
        <v>0.2</v>
      </c>
      <c r="K250" s="227">
        <v>0.2</v>
      </c>
      <c r="L250" s="227">
        <v>0.2</v>
      </c>
      <c r="M250" s="357"/>
      <c r="N250" s="358"/>
    </row>
    <row r="251" spans="1:14" s="359" customFormat="1" x14ac:dyDescent="0.2">
      <c r="A251" s="360"/>
      <c r="B251" s="215"/>
      <c r="C251" s="216">
        <v>633010</v>
      </c>
      <c r="D251" s="217" t="s">
        <v>136</v>
      </c>
      <c r="E251" s="227"/>
      <c r="F251" s="228">
        <v>1.9</v>
      </c>
      <c r="G251" s="227">
        <v>0.1</v>
      </c>
      <c r="H251" s="446">
        <v>1</v>
      </c>
      <c r="I251" s="227">
        <v>2.2000000000000002</v>
      </c>
      <c r="J251" s="478">
        <v>2</v>
      </c>
      <c r="K251" s="227">
        <v>1</v>
      </c>
      <c r="L251" s="227">
        <v>1</v>
      </c>
      <c r="M251" s="357" t="s">
        <v>983</v>
      </c>
      <c r="N251" s="358"/>
    </row>
    <row r="252" spans="1:14" s="359" customFormat="1" x14ac:dyDescent="0.2">
      <c r="A252" s="360"/>
      <c r="B252" s="215"/>
      <c r="C252" s="216">
        <v>633013</v>
      </c>
      <c r="D252" s="217" t="s">
        <v>647</v>
      </c>
      <c r="E252" s="227"/>
      <c r="F252" s="228">
        <v>0.5</v>
      </c>
      <c r="G252" s="227">
        <v>0.1</v>
      </c>
      <c r="H252" s="446">
        <v>0</v>
      </c>
      <c r="I252" s="227">
        <v>0</v>
      </c>
      <c r="J252" s="226">
        <v>0</v>
      </c>
      <c r="K252" s="227">
        <v>0</v>
      </c>
      <c r="L252" s="227">
        <v>0</v>
      </c>
      <c r="M252" s="357"/>
      <c r="N252" s="358"/>
    </row>
    <row r="253" spans="1:14" s="359" customFormat="1" x14ac:dyDescent="0.2">
      <c r="A253" s="360"/>
      <c r="B253" s="215"/>
      <c r="C253" s="216">
        <v>634001</v>
      </c>
      <c r="D253" s="217" t="s">
        <v>137</v>
      </c>
      <c r="E253" s="227"/>
      <c r="F253" s="228">
        <v>3.4</v>
      </c>
      <c r="G253" s="227">
        <v>2.7</v>
      </c>
      <c r="H253" s="446">
        <v>3</v>
      </c>
      <c r="I253" s="227">
        <v>2.2000000000000002</v>
      </c>
      <c r="J253" s="226">
        <v>3</v>
      </c>
      <c r="K253" s="227">
        <v>3</v>
      </c>
      <c r="L253" s="227">
        <v>3</v>
      </c>
      <c r="M253" s="357"/>
      <c r="N253" s="358"/>
    </row>
    <row r="254" spans="1:14" s="359" customFormat="1" x14ac:dyDescent="0.2">
      <c r="A254" s="360"/>
      <c r="B254" s="215"/>
      <c r="C254" s="216">
        <v>634002</v>
      </c>
      <c r="D254" s="217" t="s">
        <v>78</v>
      </c>
      <c r="E254" s="227"/>
      <c r="F254" s="228">
        <v>0.6</v>
      </c>
      <c r="G254" s="227">
        <v>0.7</v>
      </c>
      <c r="H254" s="446">
        <v>0.9</v>
      </c>
      <c r="I254" s="227">
        <v>0.1</v>
      </c>
      <c r="J254" s="226">
        <v>0.9</v>
      </c>
      <c r="K254" s="227">
        <v>0.9</v>
      </c>
      <c r="L254" s="227">
        <v>0.9</v>
      </c>
      <c r="M254" s="357"/>
      <c r="N254" s="358"/>
    </row>
    <row r="255" spans="1:14" s="359" customFormat="1" x14ac:dyDescent="0.2">
      <c r="A255" s="360"/>
      <c r="B255" s="215"/>
      <c r="C255" s="216">
        <v>634002</v>
      </c>
      <c r="D255" s="217" t="s">
        <v>79</v>
      </c>
      <c r="E255" s="227"/>
      <c r="F255" s="228">
        <v>0.7</v>
      </c>
      <c r="G255" s="227">
        <v>0.6</v>
      </c>
      <c r="H255" s="446">
        <v>0.8</v>
      </c>
      <c r="I255" s="227">
        <v>0.1</v>
      </c>
      <c r="J255" s="226">
        <v>0.8</v>
      </c>
      <c r="K255" s="227">
        <v>0.8</v>
      </c>
      <c r="L255" s="227">
        <v>0.8</v>
      </c>
      <c r="M255" s="357"/>
      <c r="N255" s="358"/>
    </row>
    <row r="256" spans="1:14" s="359" customFormat="1" x14ac:dyDescent="0.2">
      <c r="A256" s="360"/>
      <c r="B256" s="215"/>
      <c r="C256" s="216">
        <v>634003</v>
      </c>
      <c r="D256" s="217" t="s">
        <v>264</v>
      </c>
      <c r="E256" s="227"/>
      <c r="F256" s="228">
        <v>0.3</v>
      </c>
      <c r="G256" s="227">
        <v>0.3</v>
      </c>
      <c r="H256" s="446">
        <v>0.3</v>
      </c>
      <c r="I256" s="227">
        <v>0.2</v>
      </c>
      <c r="J256" s="226">
        <v>0.3</v>
      </c>
      <c r="K256" s="227">
        <v>0.3</v>
      </c>
      <c r="L256" s="227">
        <v>0.3</v>
      </c>
      <c r="M256" s="357"/>
      <c r="N256" s="358"/>
    </row>
    <row r="257" spans="1:14" s="359" customFormat="1" x14ac:dyDescent="0.2">
      <c r="A257" s="360"/>
      <c r="B257" s="215"/>
      <c r="C257" s="216">
        <v>635002</v>
      </c>
      <c r="D257" s="217" t="s">
        <v>138</v>
      </c>
      <c r="E257" s="227"/>
      <c r="F257" s="228">
        <v>0.1</v>
      </c>
      <c r="G257" s="227">
        <v>0.3</v>
      </c>
      <c r="H257" s="446">
        <v>0.2</v>
      </c>
      <c r="I257" s="227">
        <v>0.3</v>
      </c>
      <c r="J257" s="226">
        <v>0.2</v>
      </c>
      <c r="K257" s="227">
        <v>0.2</v>
      </c>
      <c r="L257" s="227">
        <v>0.2</v>
      </c>
      <c r="M257" s="357"/>
      <c r="N257" s="358"/>
    </row>
    <row r="258" spans="1:14" s="359" customFormat="1" x14ac:dyDescent="0.2">
      <c r="A258" s="360"/>
      <c r="B258" s="215"/>
      <c r="C258" s="216">
        <v>637001</v>
      </c>
      <c r="D258" s="217" t="s">
        <v>89</v>
      </c>
      <c r="E258" s="227"/>
      <c r="F258" s="228">
        <v>0.2</v>
      </c>
      <c r="G258" s="227">
        <v>0.2</v>
      </c>
      <c r="H258" s="446">
        <v>0.4</v>
      </c>
      <c r="I258" s="227">
        <v>0.5</v>
      </c>
      <c r="J258" s="226">
        <v>0.4</v>
      </c>
      <c r="K258" s="227">
        <v>0.4</v>
      </c>
      <c r="L258" s="227">
        <v>0.4</v>
      </c>
      <c r="M258" s="533"/>
      <c r="N258" s="358"/>
    </row>
    <row r="259" spans="1:14" s="359" customFormat="1" x14ac:dyDescent="0.2">
      <c r="A259" s="360"/>
      <c r="B259" s="215"/>
      <c r="C259" s="216">
        <v>637004</v>
      </c>
      <c r="D259" s="217" t="s">
        <v>432</v>
      </c>
      <c r="E259" s="227"/>
      <c r="F259" s="228">
        <v>0.2</v>
      </c>
      <c r="G259" s="227">
        <v>0</v>
      </c>
      <c r="H259" s="446">
        <v>0.1</v>
      </c>
      <c r="I259" s="227">
        <v>0</v>
      </c>
      <c r="J259" s="226">
        <v>0.1</v>
      </c>
      <c r="K259" s="227">
        <v>0.1</v>
      </c>
      <c r="L259" s="227">
        <v>0.1</v>
      </c>
      <c r="M259" s="357"/>
      <c r="N259" s="358"/>
    </row>
    <row r="260" spans="1:14" s="359" customFormat="1" x14ac:dyDescent="0.2">
      <c r="A260" s="360"/>
      <c r="B260" s="215"/>
      <c r="C260" s="216">
        <v>637006</v>
      </c>
      <c r="D260" s="217" t="s">
        <v>632</v>
      </c>
      <c r="E260" s="227"/>
      <c r="F260" s="228">
        <v>0.1</v>
      </c>
      <c r="G260" s="227">
        <v>0.2</v>
      </c>
      <c r="H260" s="446">
        <v>0.2</v>
      </c>
      <c r="I260" s="227">
        <v>0.1</v>
      </c>
      <c r="J260" s="226">
        <v>0.2</v>
      </c>
      <c r="K260" s="227">
        <v>0.2</v>
      </c>
      <c r="L260" s="227">
        <v>0.2</v>
      </c>
      <c r="M260" s="357"/>
      <c r="N260" s="358"/>
    </row>
    <row r="261" spans="1:14" s="359" customFormat="1" x14ac:dyDescent="0.2">
      <c r="A261" s="360"/>
      <c r="B261" s="215"/>
      <c r="C261" s="216">
        <v>637014</v>
      </c>
      <c r="D261" s="217" t="s">
        <v>101</v>
      </c>
      <c r="E261" s="227"/>
      <c r="F261" s="228">
        <v>6.8</v>
      </c>
      <c r="G261" s="227">
        <v>6.8</v>
      </c>
      <c r="H261" s="446">
        <v>6.5</v>
      </c>
      <c r="I261" s="227">
        <v>5.5</v>
      </c>
      <c r="J261" s="226">
        <v>6.5</v>
      </c>
      <c r="K261" s="227">
        <v>6.5</v>
      </c>
      <c r="L261" s="227">
        <v>6.5</v>
      </c>
      <c r="M261" s="357"/>
      <c r="N261" s="358"/>
    </row>
    <row r="262" spans="1:14" s="359" customFormat="1" x14ac:dyDescent="0.2">
      <c r="A262" s="360"/>
      <c r="B262" s="215"/>
      <c r="C262" s="216">
        <v>637016</v>
      </c>
      <c r="D262" s="217" t="s">
        <v>103</v>
      </c>
      <c r="E262" s="227"/>
      <c r="F262" s="228">
        <v>1.3</v>
      </c>
      <c r="G262" s="227">
        <v>1.4</v>
      </c>
      <c r="H262" s="446">
        <v>1.3</v>
      </c>
      <c r="I262" s="227">
        <v>1.1000000000000001</v>
      </c>
      <c r="J262" s="226">
        <v>1.3</v>
      </c>
      <c r="K262" s="227">
        <v>1.3</v>
      </c>
      <c r="L262" s="227">
        <v>1.3</v>
      </c>
      <c r="M262" s="357"/>
      <c r="N262" s="358"/>
    </row>
    <row r="263" spans="1:14" s="359" customFormat="1" x14ac:dyDescent="0.2">
      <c r="A263" s="360"/>
      <c r="B263" s="215"/>
      <c r="C263" s="216">
        <v>642006</v>
      </c>
      <c r="D263" s="217" t="s">
        <v>988</v>
      </c>
      <c r="E263" s="227"/>
      <c r="F263" s="228">
        <v>0</v>
      </c>
      <c r="G263" s="227">
        <v>0.1</v>
      </c>
      <c r="H263" s="446">
        <v>0</v>
      </c>
      <c r="I263" s="227">
        <v>0.1</v>
      </c>
      <c r="J263" s="478">
        <v>1</v>
      </c>
      <c r="K263" s="227">
        <v>0</v>
      </c>
      <c r="L263" s="227">
        <v>0</v>
      </c>
      <c r="M263" s="357" t="s">
        <v>983</v>
      </c>
      <c r="N263" s="358"/>
    </row>
    <row r="264" spans="1:14" s="359" customFormat="1" x14ac:dyDescent="0.2">
      <c r="A264" s="360"/>
      <c r="B264" s="215"/>
      <c r="C264" s="216">
        <v>642012</v>
      </c>
      <c r="D264" s="217" t="s">
        <v>110</v>
      </c>
      <c r="E264" s="227"/>
      <c r="F264" s="228">
        <v>0</v>
      </c>
      <c r="G264" s="227">
        <v>4.4000000000000004</v>
      </c>
      <c r="H264" s="446">
        <v>5.6</v>
      </c>
      <c r="I264" s="227">
        <v>5.6</v>
      </c>
      <c r="J264" s="226">
        <v>0</v>
      </c>
      <c r="K264" s="227">
        <v>0</v>
      </c>
      <c r="L264" s="227">
        <v>0</v>
      </c>
      <c r="M264" s="357"/>
      <c r="N264" s="358"/>
    </row>
    <row r="265" spans="1:14" s="359" customFormat="1" x14ac:dyDescent="0.2">
      <c r="A265" s="360"/>
      <c r="B265" s="215"/>
      <c r="C265" s="216">
        <v>642015</v>
      </c>
      <c r="D265" s="217" t="s">
        <v>515</v>
      </c>
      <c r="E265" s="227"/>
      <c r="F265" s="228">
        <v>0.9</v>
      </c>
      <c r="G265" s="227">
        <v>0.3</v>
      </c>
      <c r="H265" s="446">
        <v>1</v>
      </c>
      <c r="I265" s="227">
        <v>0.9</v>
      </c>
      <c r="J265" s="226">
        <v>1</v>
      </c>
      <c r="K265" s="227">
        <v>1</v>
      </c>
      <c r="L265" s="227">
        <v>1</v>
      </c>
      <c r="M265" s="357"/>
      <c r="N265" s="358"/>
    </row>
    <row r="266" spans="1:14" x14ac:dyDescent="0.2">
      <c r="A266" s="211"/>
      <c r="B266" s="313"/>
      <c r="C266" s="314"/>
      <c r="D266" s="296" t="s">
        <v>140</v>
      </c>
      <c r="E266" s="317" t="s">
        <v>704</v>
      </c>
      <c r="F266" s="315">
        <f t="shared" ref="F266" si="73">SUM(F267)</f>
        <v>0.7</v>
      </c>
      <c r="G266" s="298">
        <f>SUM(G267)</f>
        <v>1</v>
      </c>
      <c r="H266" s="334">
        <f>SUM(H267)</f>
        <v>1</v>
      </c>
      <c r="I266" s="298">
        <f>SUM(I267)</f>
        <v>1</v>
      </c>
      <c r="J266" s="297">
        <f>SUM(J267)</f>
        <v>1</v>
      </c>
      <c r="K266" s="297">
        <f t="shared" ref="K266:L266" si="74">SUM(K267)</f>
        <v>1</v>
      </c>
      <c r="L266" s="297">
        <f t="shared" si="74"/>
        <v>1</v>
      </c>
      <c r="M266" s="210"/>
    </row>
    <row r="267" spans="1:14" s="359" customFormat="1" x14ac:dyDescent="0.2">
      <c r="A267" s="360"/>
      <c r="B267" s="215"/>
      <c r="C267" s="216">
        <v>637005</v>
      </c>
      <c r="D267" s="217" t="s">
        <v>141</v>
      </c>
      <c r="E267" s="436"/>
      <c r="F267" s="228">
        <v>0.7</v>
      </c>
      <c r="G267" s="227">
        <v>1</v>
      </c>
      <c r="H267" s="446">
        <v>1</v>
      </c>
      <c r="I267" s="227">
        <v>1</v>
      </c>
      <c r="J267" s="226">
        <v>1</v>
      </c>
      <c r="K267" s="227">
        <v>1</v>
      </c>
      <c r="L267" s="227">
        <v>1</v>
      </c>
      <c r="M267" s="357"/>
      <c r="N267" s="358"/>
    </row>
    <row r="268" spans="1:14" x14ac:dyDescent="0.2">
      <c r="A268" s="208"/>
      <c r="B268" s="313"/>
      <c r="C268" s="314"/>
      <c r="D268" s="296" t="s">
        <v>143</v>
      </c>
      <c r="E268" s="317" t="s">
        <v>705</v>
      </c>
      <c r="F268" s="315">
        <f t="shared" ref="F268" si="75">SUM(F269+ F274)</f>
        <v>45.900000000000006</v>
      </c>
      <c r="G268" s="315">
        <f t="shared" ref="G268:L268" si="76">SUM(G269+ G274)</f>
        <v>45.6</v>
      </c>
      <c r="H268" s="346">
        <f t="shared" si="76"/>
        <v>143</v>
      </c>
      <c r="I268" s="337">
        <f t="shared" si="76"/>
        <v>145.89999999999998</v>
      </c>
      <c r="J268" s="315">
        <f t="shared" si="76"/>
        <v>172</v>
      </c>
      <c r="K268" s="315">
        <f t="shared" si="76"/>
        <v>60.5</v>
      </c>
      <c r="L268" s="315">
        <f t="shared" si="76"/>
        <v>61.5</v>
      </c>
      <c r="M268" s="210"/>
    </row>
    <row r="269" spans="1:14" x14ac:dyDescent="0.2">
      <c r="A269" s="211"/>
      <c r="B269" s="215"/>
      <c r="C269" s="224"/>
      <c r="D269" s="225" t="s">
        <v>144</v>
      </c>
      <c r="E269" s="266"/>
      <c r="F269" s="230">
        <f t="shared" ref="F269" si="77">SUM(F270:F273)</f>
        <v>32.400000000000006</v>
      </c>
      <c r="G269" s="207">
        <f t="shared" ref="G269:L269" si="78">SUM(G270:G273)</f>
        <v>45.6</v>
      </c>
      <c r="H269" s="257">
        <f t="shared" si="78"/>
        <v>47</v>
      </c>
      <c r="I269" s="207">
        <f t="shared" si="78"/>
        <v>55.5</v>
      </c>
      <c r="J269" s="229">
        <f t="shared" si="78"/>
        <v>60</v>
      </c>
      <c r="K269" s="229">
        <f t="shared" si="78"/>
        <v>60.5</v>
      </c>
      <c r="L269" s="229">
        <f t="shared" si="78"/>
        <v>61.5</v>
      </c>
    </row>
    <row r="270" spans="1:14" s="359" customFormat="1" x14ac:dyDescent="0.2">
      <c r="A270" s="356"/>
      <c r="B270" s="215">
        <v>610</v>
      </c>
      <c r="C270" s="216"/>
      <c r="D270" s="217" t="s">
        <v>115</v>
      </c>
      <c r="E270" s="436"/>
      <c r="F270" s="228">
        <v>14.2</v>
      </c>
      <c r="G270" s="227">
        <v>17.2</v>
      </c>
      <c r="H270" s="446">
        <v>18</v>
      </c>
      <c r="I270" s="227">
        <v>18.899999999999999</v>
      </c>
      <c r="J270" s="226">
        <v>20</v>
      </c>
      <c r="K270" s="227">
        <v>20.5</v>
      </c>
      <c r="L270" s="227">
        <v>21</v>
      </c>
      <c r="M270" s="357"/>
      <c r="N270" s="358"/>
    </row>
    <row r="271" spans="1:14" s="359" customFormat="1" x14ac:dyDescent="0.2">
      <c r="A271" s="356"/>
      <c r="B271" s="215">
        <v>620</v>
      </c>
      <c r="C271" s="216"/>
      <c r="D271" s="217" t="s">
        <v>116</v>
      </c>
      <c r="E271" s="436"/>
      <c r="F271" s="228">
        <v>4.9000000000000004</v>
      </c>
      <c r="G271" s="227">
        <v>6</v>
      </c>
      <c r="H271" s="446">
        <v>6</v>
      </c>
      <c r="I271" s="227">
        <v>6.5</v>
      </c>
      <c r="J271" s="226">
        <v>7</v>
      </c>
      <c r="K271" s="227">
        <v>7</v>
      </c>
      <c r="L271" s="227">
        <v>7.5</v>
      </c>
      <c r="M271" s="357"/>
      <c r="N271" s="358"/>
    </row>
    <row r="272" spans="1:14" s="359" customFormat="1" x14ac:dyDescent="0.2">
      <c r="A272" s="360"/>
      <c r="B272" s="215">
        <v>630</v>
      </c>
      <c r="C272" s="216"/>
      <c r="D272" s="217" t="s">
        <v>117</v>
      </c>
      <c r="E272" s="265"/>
      <c r="F272" s="228">
        <v>11.8</v>
      </c>
      <c r="G272" s="227">
        <v>19.7</v>
      </c>
      <c r="H272" s="446">
        <v>20</v>
      </c>
      <c r="I272" s="227">
        <v>27.9</v>
      </c>
      <c r="J272" s="226">
        <v>30</v>
      </c>
      <c r="K272" s="227">
        <v>30</v>
      </c>
      <c r="L272" s="227">
        <v>30</v>
      </c>
      <c r="M272" s="357"/>
      <c r="N272" s="358"/>
    </row>
    <row r="273" spans="1:14" s="359" customFormat="1" x14ac:dyDescent="0.2">
      <c r="A273" s="360"/>
      <c r="B273" s="215"/>
      <c r="C273" s="216">
        <v>637014</v>
      </c>
      <c r="D273" s="217" t="s">
        <v>101</v>
      </c>
      <c r="E273" s="265"/>
      <c r="F273" s="228">
        <v>1.5</v>
      </c>
      <c r="G273" s="227">
        <v>2.7</v>
      </c>
      <c r="H273" s="446">
        <v>3</v>
      </c>
      <c r="I273" s="227">
        <v>2.2000000000000002</v>
      </c>
      <c r="J273" s="226">
        <v>3</v>
      </c>
      <c r="K273" s="227">
        <v>3</v>
      </c>
      <c r="L273" s="227">
        <v>3</v>
      </c>
      <c r="M273" s="357"/>
      <c r="N273" s="358"/>
    </row>
    <row r="274" spans="1:14" x14ac:dyDescent="0.2">
      <c r="A274" s="211"/>
      <c r="B274" s="215"/>
      <c r="C274" s="216"/>
      <c r="D274" s="225" t="s">
        <v>786</v>
      </c>
      <c r="E274" s="266"/>
      <c r="F274" s="230">
        <f t="shared" ref="F274" si="79">SUM(F275:F277)</f>
        <v>13.5</v>
      </c>
      <c r="G274" s="207">
        <f t="shared" ref="G274" si="80">SUM(G275:G277)</f>
        <v>0</v>
      </c>
      <c r="H274" s="257">
        <f>SUM(H275:H277)</f>
        <v>96</v>
      </c>
      <c r="I274" s="207">
        <f>SUM(I275:I277)</f>
        <v>90.399999999999991</v>
      </c>
      <c r="J274" s="229">
        <f>SUM(J275:J277)</f>
        <v>112</v>
      </c>
      <c r="K274" s="229">
        <f>SUM(K275:K277)</f>
        <v>0</v>
      </c>
      <c r="L274" s="229">
        <f>SUM(L275:L277)</f>
        <v>0</v>
      </c>
    </row>
    <row r="275" spans="1:14" s="359" customFormat="1" x14ac:dyDescent="0.2">
      <c r="A275" s="360"/>
      <c r="B275" s="215">
        <v>610</v>
      </c>
      <c r="C275" s="216"/>
      <c r="D275" s="217" t="s">
        <v>115</v>
      </c>
      <c r="E275" s="436"/>
      <c r="F275" s="308">
        <v>7.8</v>
      </c>
      <c r="G275" s="227">
        <v>0</v>
      </c>
      <c r="H275" s="446">
        <v>68.099999999999994</v>
      </c>
      <c r="I275" s="435">
        <v>65.3</v>
      </c>
      <c r="J275" s="226">
        <v>82</v>
      </c>
      <c r="K275" s="227">
        <v>0</v>
      </c>
      <c r="L275" s="227">
        <v>0</v>
      </c>
      <c r="M275" s="357"/>
      <c r="N275" s="358"/>
    </row>
    <row r="276" spans="1:14" s="359" customFormat="1" x14ac:dyDescent="0.2">
      <c r="A276" s="360"/>
      <c r="B276" s="215">
        <v>620</v>
      </c>
      <c r="C276" s="216"/>
      <c r="D276" s="217" t="s">
        <v>116</v>
      </c>
      <c r="E276" s="436"/>
      <c r="F276" s="308">
        <v>3.4</v>
      </c>
      <c r="G276" s="227">
        <v>0</v>
      </c>
      <c r="H276" s="446">
        <v>23.9</v>
      </c>
      <c r="I276" s="435">
        <v>22.9</v>
      </c>
      <c r="J276" s="226">
        <v>28</v>
      </c>
      <c r="K276" s="227">
        <v>0</v>
      </c>
      <c r="L276" s="227">
        <v>0</v>
      </c>
      <c r="M276" s="357"/>
      <c r="N276" s="358"/>
    </row>
    <row r="277" spans="1:14" s="359" customFormat="1" x14ac:dyDescent="0.2">
      <c r="A277" s="360"/>
      <c r="B277" s="215">
        <v>630</v>
      </c>
      <c r="C277" s="216"/>
      <c r="D277" s="217" t="s">
        <v>117</v>
      </c>
      <c r="E277" s="436"/>
      <c r="F277" s="308">
        <v>2.2999999999999998</v>
      </c>
      <c r="G277" s="227">
        <v>0</v>
      </c>
      <c r="H277" s="446">
        <v>4</v>
      </c>
      <c r="I277" s="227">
        <v>2.2000000000000002</v>
      </c>
      <c r="J277" s="226">
        <v>2</v>
      </c>
      <c r="K277" s="227">
        <v>0</v>
      </c>
      <c r="L277" s="227">
        <v>0</v>
      </c>
      <c r="M277" s="357"/>
      <c r="N277" s="358"/>
    </row>
    <row r="278" spans="1:14" x14ac:dyDescent="0.2">
      <c r="A278" s="211"/>
      <c r="B278" s="313"/>
      <c r="C278" s="314"/>
      <c r="D278" s="296" t="s">
        <v>708</v>
      </c>
      <c r="E278" s="317" t="s">
        <v>706</v>
      </c>
      <c r="F278" s="346">
        <f t="shared" ref="F278" si="81">SUM(F279:F281)</f>
        <v>28.5</v>
      </c>
      <c r="G278" s="298">
        <f t="shared" ref="G278:L278" si="82">SUM(G279:G281)</f>
        <v>28.4</v>
      </c>
      <c r="H278" s="298">
        <f t="shared" si="82"/>
        <v>29</v>
      </c>
      <c r="I278" s="298">
        <f t="shared" si="82"/>
        <v>28.4</v>
      </c>
      <c r="J278" s="298">
        <f t="shared" si="82"/>
        <v>31.400000000000002</v>
      </c>
      <c r="K278" s="298">
        <f t="shared" si="82"/>
        <v>32.5</v>
      </c>
      <c r="L278" s="298">
        <f t="shared" si="82"/>
        <v>34</v>
      </c>
      <c r="M278" s="210"/>
    </row>
    <row r="279" spans="1:14" s="359" customFormat="1" x14ac:dyDescent="0.2">
      <c r="A279" s="360"/>
      <c r="B279" s="215">
        <v>610</v>
      </c>
      <c r="C279" s="216"/>
      <c r="D279" s="217" t="s">
        <v>115</v>
      </c>
      <c r="E279" s="227"/>
      <c r="F279" s="228">
        <v>14.2</v>
      </c>
      <c r="G279" s="227">
        <v>17.3</v>
      </c>
      <c r="H279" s="446">
        <v>16</v>
      </c>
      <c r="I279" s="227">
        <v>15.1</v>
      </c>
      <c r="J279" s="226">
        <v>18.100000000000001</v>
      </c>
      <c r="K279" s="227">
        <v>19</v>
      </c>
      <c r="L279" s="227">
        <v>20</v>
      </c>
      <c r="M279" s="357"/>
      <c r="N279" s="358"/>
    </row>
    <row r="280" spans="1:14" s="359" customFormat="1" x14ac:dyDescent="0.2">
      <c r="A280" s="356"/>
      <c r="B280" s="215">
        <v>620</v>
      </c>
      <c r="C280" s="216"/>
      <c r="D280" s="217" t="s">
        <v>116</v>
      </c>
      <c r="E280" s="227"/>
      <c r="F280" s="228">
        <v>5</v>
      </c>
      <c r="G280" s="227">
        <v>6</v>
      </c>
      <c r="H280" s="446">
        <v>6</v>
      </c>
      <c r="I280" s="227">
        <v>5.3</v>
      </c>
      <c r="J280" s="226">
        <v>6.3</v>
      </c>
      <c r="K280" s="227">
        <v>6.5</v>
      </c>
      <c r="L280" s="227">
        <v>7</v>
      </c>
      <c r="M280" s="357"/>
      <c r="N280" s="358"/>
    </row>
    <row r="281" spans="1:14" s="359" customFormat="1" x14ac:dyDescent="0.2">
      <c r="A281" s="360"/>
      <c r="B281" s="215">
        <v>630</v>
      </c>
      <c r="C281" s="216"/>
      <c r="D281" s="217" t="s">
        <v>117</v>
      </c>
      <c r="E281" s="227"/>
      <c r="F281" s="228">
        <v>9.3000000000000007</v>
      </c>
      <c r="G281" s="227">
        <v>5.0999999999999996</v>
      </c>
      <c r="H281" s="446">
        <v>7</v>
      </c>
      <c r="I281" s="227">
        <v>8</v>
      </c>
      <c r="J281" s="226">
        <v>7</v>
      </c>
      <c r="K281" s="227">
        <v>7</v>
      </c>
      <c r="L281" s="227">
        <v>7</v>
      </c>
      <c r="M281" s="357"/>
      <c r="N281" s="358"/>
    </row>
    <row r="282" spans="1:14" x14ac:dyDescent="0.2">
      <c r="A282" s="211"/>
      <c r="B282" s="313"/>
      <c r="C282" s="316"/>
      <c r="D282" s="296" t="s">
        <v>707</v>
      </c>
      <c r="E282" s="317" t="s">
        <v>713</v>
      </c>
      <c r="F282" s="315">
        <f t="shared" ref="F282" si="83">SUM(F283:F285)</f>
        <v>26.599999999999998</v>
      </c>
      <c r="G282" s="298">
        <f t="shared" ref="G282:L282" si="84">SUM(G283:G285)</f>
        <v>14.399999999999999</v>
      </c>
      <c r="H282" s="334">
        <f t="shared" si="84"/>
        <v>29.9</v>
      </c>
      <c r="I282" s="298">
        <f t="shared" si="84"/>
        <v>10</v>
      </c>
      <c r="J282" s="297">
        <f t="shared" si="84"/>
        <v>35.500000000000007</v>
      </c>
      <c r="K282" s="297">
        <f t="shared" si="84"/>
        <v>39.900000000000006</v>
      </c>
      <c r="L282" s="297">
        <f t="shared" si="84"/>
        <v>44.900000000000006</v>
      </c>
      <c r="M282" s="210"/>
    </row>
    <row r="283" spans="1:14" s="359" customFormat="1" x14ac:dyDescent="0.2">
      <c r="A283" s="360"/>
      <c r="B283" s="215">
        <v>610</v>
      </c>
      <c r="C283" s="216"/>
      <c r="D283" s="217" t="s">
        <v>115</v>
      </c>
      <c r="E283" s="226"/>
      <c r="F283" s="308">
        <v>0</v>
      </c>
      <c r="G283" s="227">
        <v>0.2</v>
      </c>
      <c r="H283" s="446">
        <v>0.4</v>
      </c>
      <c r="I283" s="227">
        <v>0.2</v>
      </c>
      <c r="J283" s="226">
        <v>0.4</v>
      </c>
      <c r="K283" s="226">
        <v>0.4</v>
      </c>
      <c r="L283" s="226">
        <v>0.4</v>
      </c>
      <c r="M283" s="357"/>
      <c r="N283" s="358"/>
    </row>
    <row r="284" spans="1:14" s="359" customFormat="1" x14ac:dyDescent="0.2">
      <c r="A284" s="356"/>
      <c r="B284" s="215">
        <v>620</v>
      </c>
      <c r="C284" s="216"/>
      <c r="D284" s="217" t="s">
        <v>116</v>
      </c>
      <c r="E284" s="226"/>
      <c r="F284" s="308">
        <v>0</v>
      </c>
      <c r="G284" s="227">
        <v>0.1</v>
      </c>
      <c r="H284" s="446">
        <v>0.1</v>
      </c>
      <c r="I284" s="227">
        <v>0.1</v>
      </c>
      <c r="J284" s="226">
        <v>0.1</v>
      </c>
      <c r="K284" s="226">
        <v>0.1</v>
      </c>
      <c r="L284" s="226">
        <v>0.1</v>
      </c>
      <c r="M284" s="357"/>
      <c r="N284" s="358"/>
    </row>
    <row r="285" spans="1:14" x14ac:dyDescent="0.2">
      <c r="A285" s="211"/>
      <c r="B285" s="215">
        <v>630</v>
      </c>
      <c r="C285" s="216"/>
      <c r="D285" s="225" t="s">
        <v>117</v>
      </c>
      <c r="E285" s="226"/>
      <c r="F285" s="230">
        <f t="shared" ref="F285" si="85">SUM(F286:F295)</f>
        <v>26.599999999999998</v>
      </c>
      <c r="G285" s="207">
        <f t="shared" ref="G285:L285" si="86">SUM(G286:G295)</f>
        <v>14.099999999999998</v>
      </c>
      <c r="H285" s="257">
        <f t="shared" si="86"/>
        <v>29.4</v>
      </c>
      <c r="I285" s="207">
        <f t="shared" si="86"/>
        <v>9.6999999999999993</v>
      </c>
      <c r="J285" s="229">
        <f t="shared" si="86"/>
        <v>35.000000000000007</v>
      </c>
      <c r="K285" s="229">
        <f t="shared" si="86"/>
        <v>39.400000000000006</v>
      </c>
      <c r="L285" s="229">
        <f t="shared" si="86"/>
        <v>44.400000000000006</v>
      </c>
    </row>
    <row r="286" spans="1:14" s="359" customFormat="1" x14ac:dyDescent="0.2">
      <c r="A286" s="356"/>
      <c r="B286" s="219"/>
      <c r="C286" s="216">
        <v>633004</v>
      </c>
      <c r="D286" s="217" t="s">
        <v>648</v>
      </c>
      <c r="E286" s="436"/>
      <c r="F286" s="228">
        <v>0.2</v>
      </c>
      <c r="G286" s="227">
        <v>0.1</v>
      </c>
      <c r="H286" s="446">
        <v>0.2</v>
      </c>
      <c r="I286" s="227">
        <v>0</v>
      </c>
      <c r="J286" s="226">
        <v>0.2</v>
      </c>
      <c r="K286" s="227">
        <v>0.2</v>
      </c>
      <c r="L286" s="227">
        <v>0.2</v>
      </c>
      <c r="M286" s="357"/>
      <c r="N286" s="358"/>
    </row>
    <row r="287" spans="1:14" s="359" customFormat="1" x14ac:dyDescent="0.2">
      <c r="A287" s="360"/>
      <c r="B287" s="215"/>
      <c r="C287" s="216">
        <v>633006</v>
      </c>
      <c r="D287" s="217" t="s">
        <v>134</v>
      </c>
      <c r="E287" s="436"/>
      <c r="F287" s="228">
        <v>8.1999999999999993</v>
      </c>
      <c r="G287" s="227">
        <v>1.6</v>
      </c>
      <c r="H287" s="446">
        <v>12</v>
      </c>
      <c r="I287" s="227">
        <v>1.6</v>
      </c>
      <c r="J287" s="226">
        <v>12</v>
      </c>
      <c r="K287" s="227">
        <v>12</v>
      </c>
      <c r="L287" s="227">
        <v>12</v>
      </c>
      <c r="M287" s="357"/>
      <c r="N287" s="358"/>
    </row>
    <row r="288" spans="1:14" s="359" customFormat="1" x14ac:dyDescent="0.2">
      <c r="A288" s="360"/>
      <c r="B288" s="215"/>
      <c r="C288" s="216">
        <v>634004</v>
      </c>
      <c r="D288" s="217" t="s">
        <v>80</v>
      </c>
      <c r="E288" s="436"/>
      <c r="F288" s="228">
        <v>0</v>
      </c>
      <c r="G288" s="227">
        <v>0</v>
      </c>
      <c r="H288" s="446">
        <v>0.5</v>
      </c>
      <c r="I288" s="227">
        <v>0</v>
      </c>
      <c r="J288" s="226">
        <v>0.5</v>
      </c>
      <c r="K288" s="227">
        <v>0.5</v>
      </c>
      <c r="L288" s="227">
        <v>0.5</v>
      </c>
      <c r="M288" s="357"/>
      <c r="N288" s="358"/>
    </row>
    <row r="289" spans="1:14" s="359" customFormat="1" x14ac:dyDescent="0.2">
      <c r="A289" s="360"/>
      <c r="B289" s="215"/>
      <c r="C289" s="216">
        <v>635006</v>
      </c>
      <c r="D289" s="217" t="s">
        <v>150</v>
      </c>
      <c r="E289" s="265"/>
      <c r="F289" s="228">
        <v>17.7</v>
      </c>
      <c r="G289" s="227">
        <v>12.2</v>
      </c>
      <c r="H289" s="446">
        <v>15</v>
      </c>
      <c r="I289" s="227">
        <v>7.8</v>
      </c>
      <c r="J289" s="226">
        <v>20</v>
      </c>
      <c r="K289" s="227">
        <v>25</v>
      </c>
      <c r="L289" s="227">
        <v>30</v>
      </c>
      <c r="M289" s="357"/>
      <c r="N289" s="358"/>
    </row>
    <row r="290" spans="1:14" s="359" customFormat="1" x14ac:dyDescent="0.2">
      <c r="A290" s="360"/>
      <c r="B290" s="215"/>
      <c r="C290" s="216">
        <v>636001</v>
      </c>
      <c r="D290" s="217" t="s">
        <v>791</v>
      </c>
      <c r="E290" s="436"/>
      <c r="F290" s="228">
        <v>0.2</v>
      </c>
      <c r="G290" s="227">
        <v>0</v>
      </c>
      <c r="H290" s="446">
        <v>0.2</v>
      </c>
      <c r="I290" s="227">
        <v>0</v>
      </c>
      <c r="J290" s="226">
        <v>0.2</v>
      </c>
      <c r="K290" s="227">
        <v>0.2</v>
      </c>
      <c r="L290" s="227">
        <v>0.2</v>
      </c>
      <c r="M290" s="357"/>
      <c r="N290" s="358"/>
    </row>
    <row r="291" spans="1:14" s="359" customFormat="1" x14ac:dyDescent="0.2">
      <c r="A291" s="360"/>
      <c r="B291" s="215"/>
      <c r="C291" s="216">
        <v>636002</v>
      </c>
      <c r="D291" s="217" t="s">
        <v>608</v>
      </c>
      <c r="E291" s="436"/>
      <c r="F291" s="228">
        <v>0.2</v>
      </c>
      <c r="G291" s="227">
        <v>0</v>
      </c>
      <c r="H291" s="446">
        <v>0.4</v>
      </c>
      <c r="I291" s="227">
        <v>0</v>
      </c>
      <c r="J291" s="226">
        <v>0.4</v>
      </c>
      <c r="K291" s="227">
        <v>0.4</v>
      </c>
      <c r="L291" s="227">
        <v>0.4</v>
      </c>
      <c r="M291" s="357"/>
      <c r="N291" s="358"/>
    </row>
    <row r="292" spans="1:14" s="359" customFormat="1" x14ac:dyDescent="0.2">
      <c r="A292" s="360"/>
      <c r="B292" s="215"/>
      <c r="C292" s="216">
        <v>637004</v>
      </c>
      <c r="D292" s="217" t="s">
        <v>596</v>
      </c>
      <c r="E292" s="436"/>
      <c r="F292" s="228">
        <v>0</v>
      </c>
      <c r="G292" s="227">
        <v>0</v>
      </c>
      <c r="H292" s="446">
        <v>0.1</v>
      </c>
      <c r="I292" s="227">
        <v>0</v>
      </c>
      <c r="J292" s="226">
        <v>0.1</v>
      </c>
      <c r="K292" s="227">
        <v>0.1</v>
      </c>
      <c r="L292" s="227">
        <v>0.1</v>
      </c>
      <c r="M292" s="357"/>
      <c r="N292" s="358"/>
    </row>
    <row r="293" spans="1:14" s="359" customFormat="1" x14ac:dyDescent="0.2">
      <c r="A293" s="360"/>
      <c r="B293" s="215"/>
      <c r="C293" s="216">
        <v>637011</v>
      </c>
      <c r="D293" s="217" t="s">
        <v>433</v>
      </c>
      <c r="E293" s="436"/>
      <c r="F293" s="228">
        <v>0.1</v>
      </c>
      <c r="G293" s="227">
        <v>0.2</v>
      </c>
      <c r="H293" s="446">
        <v>0.5</v>
      </c>
      <c r="I293" s="227">
        <v>0.1</v>
      </c>
      <c r="J293" s="226">
        <v>0.5</v>
      </c>
      <c r="K293" s="227">
        <v>0.5</v>
      </c>
      <c r="L293" s="227">
        <v>0.5</v>
      </c>
      <c r="M293" s="357"/>
      <c r="N293" s="358"/>
    </row>
    <row r="294" spans="1:14" s="359" customFormat="1" x14ac:dyDescent="0.2">
      <c r="A294" s="360"/>
      <c r="B294" s="215"/>
      <c r="C294" s="216">
        <v>637027</v>
      </c>
      <c r="D294" s="217" t="s">
        <v>609</v>
      </c>
      <c r="E294" s="436"/>
      <c r="F294" s="228">
        <v>0</v>
      </c>
      <c r="G294" s="227">
        <v>0</v>
      </c>
      <c r="H294" s="446">
        <v>0.5</v>
      </c>
      <c r="I294" s="227">
        <v>0</v>
      </c>
      <c r="J294" s="226">
        <v>0.5</v>
      </c>
      <c r="K294" s="227">
        <v>0.5</v>
      </c>
      <c r="L294" s="227">
        <v>0.5</v>
      </c>
      <c r="M294" s="357"/>
      <c r="N294" s="358"/>
    </row>
    <row r="295" spans="1:14" s="359" customFormat="1" x14ac:dyDescent="0.2">
      <c r="A295" s="360"/>
      <c r="B295" s="215"/>
      <c r="C295" s="216">
        <v>644001</v>
      </c>
      <c r="D295" s="217" t="s">
        <v>151</v>
      </c>
      <c r="E295" s="436"/>
      <c r="F295" s="228">
        <v>0</v>
      </c>
      <c r="G295" s="227">
        <v>0</v>
      </c>
      <c r="H295" s="446">
        <v>0</v>
      </c>
      <c r="I295" s="227">
        <v>0.2</v>
      </c>
      <c r="J295" s="226">
        <v>0.6</v>
      </c>
      <c r="K295" s="227">
        <v>0</v>
      </c>
      <c r="L295" s="227">
        <v>0</v>
      </c>
      <c r="M295" s="357"/>
      <c r="N295" s="358"/>
    </row>
    <row r="296" spans="1:14" x14ac:dyDescent="0.2">
      <c r="A296" s="211"/>
      <c r="B296" s="317"/>
      <c r="C296" s="314"/>
      <c r="D296" s="296" t="s">
        <v>752</v>
      </c>
      <c r="E296" s="317" t="s">
        <v>755</v>
      </c>
      <c r="F296" s="315">
        <f t="shared" ref="F296:L296" si="87">SUM(F297:F314)</f>
        <v>206.3</v>
      </c>
      <c r="G296" s="298">
        <f t="shared" si="87"/>
        <v>261.2</v>
      </c>
      <c r="H296" s="334">
        <f t="shared" si="87"/>
        <v>268.8</v>
      </c>
      <c r="I296" s="298">
        <f t="shared" si="87"/>
        <v>234.9</v>
      </c>
      <c r="J296" s="297">
        <f t="shared" si="87"/>
        <v>189.39999999999998</v>
      </c>
      <c r="K296" s="297">
        <f t="shared" si="87"/>
        <v>190.49999999999997</v>
      </c>
      <c r="L296" s="297">
        <f t="shared" si="87"/>
        <v>191.99999999999997</v>
      </c>
      <c r="M296" s="210"/>
    </row>
    <row r="297" spans="1:14" s="359" customFormat="1" x14ac:dyDescent="0.2">
      <c r="A297" s="360"/>
      <c r="B297" s="215"/>
      <c r="C297" s="216">
        <v>610</v>
      </c>
      <c r="D297" s="217" t="s">
        <v>115</v>
      </c>
      <c r="E297" s="436"/>
      <c r="F297" s="228">
        <v>13.4</v>
      </c>
      <c r="G297" s="227">
        <v>14.7</v>
      </c>
      <c r="H297" s="446">
        <v>16.8</v>
      </c>
      <c r="I297" s="227">
        <v>15.1</v>
      </c>
      <c r="J297" s="226">
        <v>16.2</v>
      </c>
      <c r="K297" s="227">
        <v>17</v>
      </c>
      <c r="L297" s="227">
        <v>18</v>
      </c>
      <c r="M297" s="357"/>
      <c r="N297" s="358"/>
    </row>
    <row r="298" spans="1:14" s="359" customFormat="1" x14ac:dyDescent="0.2">
      <c r="A298" s="356"/>
      <c r="B298" s="215"/>
      <c r="C298" s="216">
        <v>620</v>
      </c>
      <c r="D298" s="217" t="s">
        <v>51</v>
      </c>
      <c r="E298" s="436"/>
      <c r="F298" s="228">
        <v>4.8</v>
      </c>
      <c r="G298" s="227">
        <v>5.4</v>
      </c>
      <c r="H298" s="446">
        <v>5.9</v>
      </c>
      <c r="I298" s="227">
        <v>5.5</v>
      </c>
      <c r="J298" s="226">
        <v>5.7</v>
      </c>
      <c r="K298" s="227">
        <v>6</v>
      </c>
      <c r="L298" s="227">
        <v>6.5</v>
      </c>
      <c r="M298" s="357"/>
      <c r="N298" s="358"/>
    </row>
    <row r="299" spans="1:14" s="359" customFormat="1" x14ac:dyDescent="0.2">
      <c r="A299" s="360"/>
      <c r="B299" s="215"/>
      <c r="C299" s="216">
        <v>631001</v>
      </c>
      <c r="D299" s="217" t="s">
        <v>794</v>
      </c>
      <c r="E299" s="436"/>
      <c r="F299" s="228">
        <v>6.7</v>
      </c>
      <c r="G299" s="227">
        <v>0.1</v>
      </c>
      <c r="H299" s="446">
        <v>0.1</v>
      </c>
      <c r="I299" s="227">
        <v>0.1</v>
      </c>
      <c r="J299" s="226">
        <v>0.1</v>
      </c>
      <c r="K299" s="227">
        <v>0.1</v>
      </c>
      <c r="L299" s="227">
        <v>0.1</v>
      </c>
      <c r="M299" s="357"/>
      <c r="N299" s="358"/>
    </row>
    <row r="300" spans="1:14" s="359" customFormat="1" x14ac:dyDescent="0.2">
      <c r="A300" s="360"/>
      <c r="B300" s="215"/>
      <c r="C300" s="216">
        <v>6320035</v>
      </c>
      <c r="D300" s="217" t="s">
        <v>830</v>
      </c>
      <c r="E300" s="436"/>
      <c r="F300" s="228">
        <v>0.2</v>
      </c>
      <c r="G300" s="227">
        <v>7.6</v>
      </c>
      <c r="H300" s="446">
        <v>8</v>
      </c>
      <c r="I300" s="227">
        <v>7.6</v>
      </c>
      <c r="J300" s="226">
        <v>8</v>
      </c>
      <c r="K300" s="227">
        <v>8</v>
      </c>
      <c r="L300" s="227">
        <v>8</v>
      </c>
      <c r="M300" s="357"/>
      <c r="N300" s="358"/>
    </row>
    <row r="301" spans="1:14" s="359" customFormat="1" x14ac:dyDescent="0.2">
      <c r="A301" s="360"/>
      <c r="B301" s="215"/>
      <c r="C301" s="216">
        <v>633004</v>
      </c>
      <c r="D301" s="217" t="s">
        <v>697</v>
      </c>
      <c r="E301" s="436"/>
      <c r="F301" s="228">
        <v>1</v>
      </c>
      <c r="G301" s="227">
        <v>0</v>
      </c>
      <c r="H301" s="446">
        <v>0.5</v>
      </c>
      <c r="I301" s="227">
        <v>0.5</v>
      </c>
      <c r="J301" s="226">
        <v>0.5</v>
      </c>
      <c r="K301" s="227">
        <v>0.5</v>
      </c>
      <c r="L301" s="227">
        <v>0.5</v>
      </c>
      <c r="M301" s="357"/>
      <c r="N301" s="358"/>
    </row>
    <row r="302" spans="1:14" s="359" customFormat="1" x14ac:dyDescent="0.2">
      <c r="A302" s="360"/>
      <c r="B302" s="215"/>
      <c r="C302" s="216">
        <v>633006</v>
      </c>
      <c r="D302" s="217" t="s">
        <v>154</v>
      </c>
      <c r="E302" s="436"/>
      <c r="F302" s="228">
        <v>0.3</v>
      </c>
      <c r="G302" s="227">
        <v>3.2</v>
      </c>
      <c r="H302" s="446">
        <v>3</v>
      </c>
      <c r="I302" s="227">
        <v>1.2</v>
      </c>
      <c r="J302" s="226">
        <v>1</v>
      </c>
      <c r="K302" s="227">
        <v>1</v>
      </c>
      <c r="L302" s="227">
        <v>1</v>
      </c>
      <c r="M302" s="357"/>
      <c r="N302" s="358"/>
    </row>
    <row r="303" spans="1:14" s="359" customFormat="1" x14ac:dyDescent="0.2">
      <c r="A303" s="360"/>
      <c r="B303" s="215"/>
      <c r="C303" s="216">
        <v>6330062</v>
      </c>
      <c r="D303" s="217" t="s">
        <v>546</v>
      </c>
      <c r="E303" s="436"/>
      <c r="F303" s="228">
        <v>1.9</v>
      </c>
      <c r="G303" s="227">
        <v>0</v>
      </c>
      <c r="H303" s="446">
        <v>0.1</v>
      </c>
      <c r="I303" s="227">
        <v>0</v>
      </c>
      <c r="J303" s="226">
        <v>0.1</v>
      </c>
      <c r="K303" s="227">
        <v>0.1</v>
      </c>
      <c r="L303" s="227">
        <v>0.1</v>
      </c>
      <c r="M303" s="357"/>
      <c r="N303" s="358"/>
    </row>
    <row r="304" spans="1:14" s="359" customFormat="1" x14ac:dyDescent="0.2">
      <c r="A304" s="360"/>
      <c r="B304" s="215"/>
      <c r="C304" s="216">
        <v>6330063</v>
      </c>
      <c r="D304" s="217" t="s">
        <v>638</v>
      </c>
      <c r="E304" s="436"/>
      <c r="F304" s="228">
        <v>1.9</v>
      </c>
      <c r="G304" s="227">
        <v>0</v>
      </c>
      <c r="H304" s="446">
        <v>0</v>
      </c>
      <c r="I304" s="227">
        <v>0.1</v>
      </c>
      <c r="J304" s="226">
        <v>0</v>
      </c>
      <c r="K304" s="227">
        <v>0</v>
      </c>
      <c r="L304" s="227">
        <v>0</v>
      </c>
      <c r="M304" s="357"/>
      <c r="N304" s="358"/>
    </row>
    <row r="305" spans="1:14" s="359" customFormat="1" x14ac:dyDescent="0.2">
      <c r="A305" s="360"/>
      <c r="B305" s="215"/>
      <c r="C305" s="216">
        <v>6330064</v>
      </c>
      <c r="D305" s="217" t="s">
        <v>134</v>
      </c>
      <c r="E305" s="436"/>
      <c r="F305" s="228">
        <v>0.3</v>
      </c>
      <c r="G305" s="227">
        <v>0.4</v>
      </c>
      <c r="H305" s="446">
        <v>0.5</v>
      </c>
      <c r="I305" s="227">
        <v>0.1</v>
      </c>
      <c r="J305" s="226">
        <v>0.5</v>
      </c>
      <c r="K305" s="227">
        <v>0.5</v>
      </c>
      <c r="L305" s="227">
        <v>0.5</v>
      </c>
      <c r="M305" s="357"/>
      <c r="N305" s="358"/>
    </row>
    <row r="306" spans="1:14" s="359" customFormat="1" x14ac:dyDescent="0.2">
      <c r="A306" s="360"/>
      <c r="B306" s="215"/>
      <c r="C306" s="216">
        <v>637001</v>
      </c>
      <c r="D306" s="217" t="s">
        <v>89</v>
      </c>
      <c r="E306" s="436"/>
      <c r="F306" s="228">
        <v>0</v>
      </c>
      <c r="G306" s="227">
        <v>0.2</v>
      </c>
      <c r="H306" s="446">
        <v>0</v>
      </c>
      <c r="I306" s="227">
        <v>0.1</v>
      </c>
      <c r="J306" s="226">
        <v>0</v>
      </c>
      <c r="K306" s="227">
        <v>0</v>
      </c>
      <c r="L306" s="227">
        <v>0</v>
      </c>
      <c r="M306" s="357"/>
      <c r="N306" s="358"/>
    </row>
    <row r="307" spans="1:14" s="359" customFormat="1" x14ac:dyDescent="0.2">
      <c r="A307" s="360"/>
      <c r="B307" s="215"/>
      <c r="C307" s="216">
        <v>637004</v>
      </c>
      <c r="D307" s="217" t="s">
        <v>589</v>
      </c>
      <c r="E307" s="265"/>
      <c r="F307" s="228">
        <v>149.30000000000001</v>
      </c>
      <c r="G307" s="227">
        <v>216.5</v>
      </c>
      <c r="H307" s="446">
        <v>140</v>
      </c>
      <c r="I307" s="227">
        <v>125.9</v>
      </c>
      <c r="J307" s="226">
        <v>140</v>
      </c>
      <c r="K307" s="227">
        <v>140</v>
      </c>
      <c r="L307" s="227">
        <v>140</v>
      </c>
      <c r="M307" s="357"/>
      <c r="N307" s="358"/>
    </row>
    <row r="308" spans="1:14" s="359" customFormat="1" x14ac:dyDescent="0.2">
      <c r="A308" s="360"/>
      <c r="B308" s="215"/>
      <c r="C308" s="216">
        <v>637004</v>
      </c>
      <c r="D308" s="217" t="s">
        <v>753</v>
      </c>
      <c r="E308" s="436"/>
      <c r="F308" s="228">
        <v>0</v>
      </c>
      <c r="G308" s="227">
        <v>0</v>
      </c>
      <c r="H308" s="446">
        <v>17</v>
      </c>
      <c r="I308" s="227">
        <v>25.6</v>
      </c>
      <c r="J308" s="226">
        <v>0</v>
      </c>
      <c r="K308" s="227">
        <v>0</v>
      </c>
      <c r="L308" s="227">
        <v>0</v>
      </c>
      <c r="M308" s="357"/>
      <c r="N308" s="358"/>
    </row>
    <row r="309" spans="1:14" s="359" customFormat="1" x14ac:dyDescent="0.2">
      <c r="A309" s="360"/>
      <c r="B309" s="215"/>
      <c r="C309" s="216" t="s">
        <v>590</v>
      </c>
      <c r="D309" s="217" t="s">
        <v>754</v>
      </c>
      <c r="E309" s="436"/>
      <c r="F309" s="228">
        <v>25</v>
      </c>
      <c r="G309" s="227">
        <v>11.9</v>
      </c>
      <c r="H309" s="446">
        <v>15</v>
      </c>
      <c r="I309" s="227">
        <v>6.9</v>
      </c>
      <c r="J309" s="226">
        <v>15</v>
      </c>
      <c r="K309" s="227">
        <v>15</v>
      </c>
      <c r="L309" s="227">
        <v>15</v>
      </c>
      <c r="M309" s="357"/>
      <c r="N309" s="358"/>
    </row>
    <row r="310" spans="1:14" s="359" customFormat="1" x14ac:dyDescent="0.2">
      <c r="A310" s="360"/>
      <c r="B310" s="215"/>
      <c r="C310" s="216" t="s">
        <v>591</v>
      </c>
      <c r="D310" s="217" t="s">
        <v>529</v>
      </c>
      <c r="E310" s="436"/>
      <c r="F310" s="228">
        <v>0.3</v>
      </c>
      <c r="G310" s="227">
        <v>0</v>
      </c>
      <c r="H310" s="446">
        <v>59.6</v>
      </c>
      <c r="I310" s="227">
        <v>45</v>
      </c>
      <c r="J310" s="226">
        <v>0</v>
      </c>
      <c r="K310" s="227">
        <v>0</v>
      </c>
      <c r="L310" s="227">
        <v>0</v>
      </c>
      <c r="M310" s="357"/>
      <c r="N310" s="358"/>
    </row>
    <row r="311" spans="1:14" s="359" customFormat="1" x14ac:dyDescent="0.2">
      <c r="A311" s="360"/>
      <c r="B311" s="215"/>
      <c r="C311" s="216">
        <v>637005</v>
      </c>
      <c r="D311" s="217" t="s">
        <v>263</v>
      </c>
      <c r="E311" s="436"/>
      <c r="F311" s="228">
        <v>0</v>
      </c>
      <c r="G311" s="227">
        <v>0.1</v>
      </c>
      <c r="H311" s="446">
        <v>1</v>
      </c>
      <c r="I311" s="227">
        <v>0</v>
      </c>
      <c r="J311" s="226">
        <v>1</v>
      </c>
      <c r="K311" s="227">
        <v>1</v>
      </c>
      <c r="L311" s="227">
        <v>1</v>
      </c>
      <c r="M311" s="357"/>
      <c r="N311" s="358"/>
    </row>
    <row r="312" spans="1:14" s="359" customFormat="1" x14ac:dyDescent="0.2">
      <c r="A312" s="360"/>
      <c r="B312" s="215"/>
      <c r="C312" s="216">
        <v>637014</v>
      </c>
      <c r="D312" s="217" t="s">
        <v>553</v>
      </c>
      <c r="E312" s="438"/>
      <c r="F312" s="308">
        <v>0.9</v>
      </c>
      <c r="G312" s="227">
        <v>0.9</v>
      </c>
      <c r="H312" s="446">
        <v>1</v>
      </c>
      <c r="I312" s="227">
        <v>1</v>
      </c>
      <c r="J312" s="226">
        <v>1</v>
      </c>
      <c r="K312" s="226">
        <v>1</v>
      </c>
      <c r="L312" s="226">
        <v>1</v>
      </c>
      <c r="M312" s="357"/>
      <c r="N312" s="358"/>
    </row>
    <row r="313" spans="1:14" s="359" customFormat="1" x14ac:dyDescent="0.2">
      <c r="A313" s="360"/>
      <c r="B313" s="215"/>
      <c r="C313" s="216">
        <v>637016</v>
      </c>
      <c r="D313" s="217" t="s">
        <v>103</v>
      </c>
      <c r="E313" s="438"/>
      <c r="F313" s="308">
        <v>0.2</v>
      </c>
      <c r="G313" s="227">
        <v>0.2</v>
      </c>
      <c r="H313" s="446">
        <v>0.2</v>
      </c>
      <c r="I313" s="227">
        <v>0.2</v>
      </c>
      <c r="J313" s="226">
        <v>0.2</v>
      </c>
      <c r="K313" s="226">
        <v>0.2</v>
      </c>
      <c r="L313" s="226">
        <v>0.2</v>
      </c>
      <c r="M313" s="357"/>
      <c r="N313" s="358"/>
    </row>
    <row r="314" spans="1:14" s="359" customFormat="1" x14ac:dyDescent="0.2">
      <c r="A314" s="360"/>
      <c r="B314" s="215"/>
      <c r="C314" s="216">
        <v>642015</v>
      </c>
      <c r="D314" s="217" t="s">
        <v>111</v>
      </c>
      <c r="E314" s="438"/>
      <c r="F314" s="308">
        <v>0.1</v>
      </c>
      <c r="G314" s="227">
        <v>0</v>
      </c>
      <c r="H314" s="446">
        <v>0.1</v>
      </c>
      <c r="I314" s="227">
        <v>0</v>
      </c>
      <c r="J314" s="226">
        <v>0.1</v>
      </c>
      <c r="K314" s="226">
        <v>0.1</v>
      </c>
      <c r="L314" s="226">
        <v>0.1</v>
      </c>
      <c r="M314" s="357"/>
      <c r="N314" s="358"/>
    </row>
    <row r="315" spans="1:14" x14ac:dyDescent="0.2">
      <c r="A315" s="211"/>
      <c r="B315" s="313"/>
      <c r="C315" s="314"/>
      <c r="D315" s="296" t="s">
        <v>756</v>
      </c>
      <c r="E315" s="313" t="s">
        <v>714</v>
      </c>
      <c r="F315" s="315">
        <f>SUM(F316:F323)</f>
        <v>42.7</v>
      </c>
      <c r="G315" s="298">
        <f t="shared" ref="G315:L315" si="88">SUM(G316:G324)</f>
        <v>44.500000000000007</v>
      </c>
      <c r="H315" s="334">
        <f t="shared" si="88"/>
        <v>42.7</v>
      </c>
      <c r="I315" s="298">
        <f>SUM(I316:I324)</f>
        <v>39.1</v>
      </c>
      <c r="J315" s="297">
        <f t="shared" si="88"/>
        <v>43.2</v>
      </c>
      <c r="K315" s="297">
        <f t="shared" si="88"/>
        <v>42.7</v>
      </c>
      <c r="L315" s="297">
        <f t="shared" si="88"/>
        <v>42.7</v>
      </c>
      <c r="M315" s="210"/>
    </row>
    <row r="316" spans="1:14" s="359" customFormat="1" x14ac:dyDescent="0.2">
      <c r="A316" s="360"/>
      <c r="B316" s="215"/>
      <c r="C316" s="216">
        <v>632001</v>
      </c>
      <c r="D316" s="217" t="s">
        <v>831</v>
      </c>
      <c r="E316" s="436"/>
      <c r="F316" s="228">
        <v>1.7</v>
      </c>
      <c r="G316" s="227">
        <v>1.2</v>
      </c>
      <c r="H316" s="446">
        <v>0.5</v>
      </c>
      <c r="I316" s="227">
        <v>1.9</v>
      </c>
      <c r="J316" s="226">
        <v>1</v>
      </c>
      <c r="K316" s="227">
        <v>0.5</v>
      </c>
      <c r="L316" s="227">
        <v>0.5</v>
      </c>
      <c r="M316" s="357"/>
      <c r="N316" s="358"/>
    </row>
    <row r="317" spans="1:14" s="359" customFormat="1" x14ac:dyDescent="0.2">
      <c r="A317" s="356"/>
      <c r="B317" s="215"/>
      <c r="C317" s="216">
        <v>632002</v>
      </c>
      <c r="D317" s="217" t="s">
        <v>832</v>
      </c>
      <c r="E317" s="436"/>
      <c r="F317" s="228">
        <v>37.9</v>
      </c>
      <c r="G317" s="227">
        <v>36.299999999999997</v>
      </c>
      <c r="H317" s="446">
        <v>36</v>
      </c>
      <c r="I317" s="227">
        <v>35</v>
      </c>
      <c r="J317" s="226">
        <v>36</v>
      </c>
      <c r="K317" s="227">
        <v>36</v>
      </c>
      <c r="L317" s="227">
        <v>36</v>
      </c>
      <c r="M317" s="357"/>
      <c r="N317" s="358"/>
    </row>
    <row r="318" spans="1:14" s="359" customFormat="1" x14ac:dyDescent="0.2">
      <c r="A318" s="360"/>
      <c r="B318" s="215"/>
      <c r="C318" s="216">
        <v>633006</v>
      </c>
      <c r="D318" s="217" t="s">
        <v>134</v>
      </c>
      <c r="E318" s="436"/>
      <c r="F318" s="228">
        <v>0.6</v>
      </c>
      <c r="G318" s="227">
        <v>0</v>
      </c>
      <c r="H318" s="446">
        <v>2</v>
      </c>
      <c r="I318" s="227">
        <v>0</v>
      </c>
      <c r="J318" s="226">
        <v>2</v>
      </c>
      <c r="K318" s="227">
        <v>2</v>
      </c>
      <c r="L318" s="227">
        <v>2</v>
      </c>
      <c r="M318" s="357"/>
      <c r="N318" s="358"/>
    </row>
    <row r="319" spans="1:14" s="359" customFormat="1" x14ac:dyDescent="0.2">
      <c r="A319" s="360"/>
      <c r="B319" s="215"/>
      <c r="C319" s="216">
        <v>634001</v>
      </c>
      <c r="D319" s="217" t="s">
        <v>530</v>
      </c>
      <c r="E319" s="436"/>
      <c r="F319" s="228">
        <v>0</v>
      </c>
      <c r="G319" s="227">
        <v>0.1</v>
      </c>
      <c r="H319" s="446">
        <v>0.2</v>
      </c>
      <c r="I319" s="227">
        <v>0</v>
      </c>
      <c r="J319" s="226">
        <v>0.2</v>
      </c>
      <c r="K319" s="227">
        <v>0.2</v>
      </c>
      <c r="L319" s="227">
        <v>0.2</v>
      </c>
      <c r="M319" s="357"/>
      <c r="N319" s="358"/>
    </row>
    <row r="320" spans="1:14" s="359" customFormat="1" x14ac:dyDescent="0.2">
      <c r="A320" s="360"/>
      <c r="B320" s="215"/>
      <c r="C320" s="216">
        <v>63500614</v>
      </c>
      <c r="D320" s="217" t="s">
        <v>157</v>
      </c>
      <c r="E320" s="436"/>
      <c r="F320" s="228">
        <v>1.5</v>
      </c>
      <c r="G320" s="227">
        <v>1.1000000000000001</v>
      </c>
      <c r="H320" s="446">
        <v>2</v>
      </c>
      <c r="I320" s="227">
        <v>0.4</v>
      </c>
      <c r="J320" s="226">
        <v>2</v>
      </c>
      <c r="K320" s="227">
        <v>2</v>
      </c>
      <c r="L320" s="227">
        <v>2</v>
      </c>
      <c r="M320" s="357"/>
      <c r="N320" s="358"/>
    </row>
    <row r="321" spans="1:14" s="359" customFormat="1" x14ac:dyDescent="0.2">
      <c r="A321" s="360"/>
      <c r="B321" s="215"/>
      <c r="C321" s="216">
        <v>637004</v>
      </c>
      <c r="D321" s="217" t="s">
        <v>592</v>
      </c>
      <c r="E321" s="436"/>
      <c r="F321" s="228">
        <v>1</v>
      </c>
      <c r="G321" s="227">
        <v>0.1</v>
      </c>
      <c r="H321" s="446">
        <v>2</v>
      </c>
      <c r="I321" s="227">
        <v>1.6</v>
      </c>
      <c r="J321" s="226">
        <v>2</v>
      </c>
      <c r="K321" s="227">
        <v>2</v>
      </c>
      <c r="L321" s="227">
        <v>2</v>
      </c>
      <c r="M321" s="357"/>
      <c r="N321" s="358"/>
    </row>
    <row r="322" spans="1:14" s="359" customFormat="1" x14ac:dyDescent="0.2">
      <c r="A322" s="360"/>
      <c r="B322" s="215"/>
      <c r="C322" s="216">
        <v>637011</v>
      </c>
      <c r="D322" s="217" t="s">
        <v>413</v>
      </c>
      <c r="E322" s="436"/>
      <c r="F322" s="228">
        <v>0</v>
      </c>
      <c r="G322" s="227">
        <v>3</v>
      </c>
      <c r="H322" s="446">
        <v>0</v>
      </c>
      <c r="I322" s="227">
        <v>0.2</v>
      </c>
      <c r="J322" s="226">
        <v>0</v>
      </c>
      <c r="K322" s="227">
        <v>0</v>
      </c>
      <c r="L322" s="227">
        <v>0</v>
      </c>
      <c r="M322" s="357"/>
      <c r="N322" s="358"/>
    </row>
    <row r="323" spans="1:14" s="359" customFormat="1" x14ac:dyDescent="0.2">
      <c r="A323" s="360"/>
      <c r="B323" s="215"/>
      <c r="C323" s="216">
        <v>6370114</v>
      </c>
      <c r="D323" s="217" t="s">
        <v>683</v>
      </c>
      <c r="E323" s="436"/>
      <c r="F323" s="228">
        <v>0</v>
      </c>
      <c r="G323" s="227">
        <v>2.5</v>
      </c>
      <c r="H323" s="446">
        <v>0</v>
      </c>
      <c r="I323" s="227">
        <v>0</v>
      </c>
      <c r="J323" s="226">
        <v>0</v>
      </c>
      <c r="K323" s="227">
        <v>0</v>
      </c>
      <c r="L323" s="227">
        <v>0</v>
      </c>
      <c r="M323" s="357"/>
      <c r="N323" s="358"/>
    </row>
    <row r="324" spans="1:14" s="359" customFormat="1" x14ac:dyDescent="0.2">
      <c r="A324" s="360"/>
      <c r="B324" s="215"/>
      <c r="C324" s="216">
        <v>637027</v>
      </c>
      <c r="D324" s="217" t="s">
        <v>669</v>
      </c>
      <c r="E324" s="438"/>
      <c r="F324" s="308">
        <v>0</v>
      </c>
      <c r="G324" s="227">
        <v>0.2</v>
      </c>
      <c r="H324" s="446">
        <v>0</v>
      </c>
      <c r="I324" s="227">
        <v>0</v>
      </c>
      <c r="J324" s="226">
        <v>0</v>
      </c>
      <c r="K324" s="226">
        <v>0</v>
      </c>
      <c r="L324" s="226">
        <v>0</v>
      </c>
      <c r="M324" s="357"/>
      <c r="N324" s="358"/>
    </row>
    <row r="325" spans="1:14" x14ac:dyDescent="0.2">
      <c r="A325" s="211"/>
      <c r="B325" s="313"/>
      <c r="C325" s="314"/>
      <c r="D325" s="296" t="s">
        <v>159</v>
      </c>
      <c r="E325" s="313" t="s">
        <v>719</v>
      </c>
      <c r="F325" s="315">
        <f t="shared" ref="F325" si="89">SUM(F326:F332)</f>
        <v>7.7</v>
      </c>
      <c r="G325" s="298">
        <f>SUM(G326:G332)</f>
        <v>1.2</v>
      </c>
      <c r="H325" s="334">
        <f t="shared" ref="H325:I325" si="90">SUM(H326:H332)</f>
        <v>2.2000000000000002</v>
      </c>
      <c r="I325" s="298">
        <f t="shared" si="90"/>
        <v>1.2</v>
      </c>
      <c r="J325" s="297">
        <f>SUM(J326:J332)</f>
        <v>2.2000000000000002</v>
      </c>
      <c r="K325" s="297">
        <f t="shared" ref="K325:L325" si="91">SUM(K326:K332)</f>
        <v>2.2000000000000002</v>
      </c>
      <c r="L325" s="297">
        <f t="shared" si="91"/>
        <v>2.2000000000000002</v>
      </c>
      <c r="M325" s="210"/>
    </row>
    <row r="326" spans="1:14" s="359" customFormat="1" x14ac:dyDescent="0.2">
      <c r="A326" s="360"/>
      <c r="B326" s="219"/>
      <c r="C326" s="216">
        <v>632001</v>
      </c>
      <c r="D326" s="217" t="s">
        <v>833</v>
      </c>
      <c r="E326" s="438"/>
      <c r="F326" s="308">
        <v>0</v>
      </c>
      <c r="G326" s="227">
        <v>0</v>
      </c>
      <c r="H326" s="446">
        <v>0.2</v>
      </c>
      <c r="I326" s="227">
        <v>0</v>
      </c>
      <c r="J326" s="226">
        <v>0.2</v>
      </c>
      <c r="K326" s="226">
        <v>0.2</v>
      </c>
      <c r="L326" s="226">
        <v>0.2</v>
      </c>
      <c r="M326" s="357"/>
      <c r="N326" s="358"/>
    </row>
    <row r="327" spans="1:14" s="359" customFormat="1" x14ac:dyDescent="0.2">
      <c r="A327" s="356"/>
      <c r="B327" s="215"/>
      <c r="C327" s="216">
        <v>633006</v>
      </c>
      <c r="D327" s="217" t="s">
        <v>834</v>
      </c>
      <c r="E327" s="436"/>
      <c r="F327" s="228">
        <v>0.3</v>
      </c>
      <c r="G327" s="227">
        <v>0</v>
      </c>
      <c r="H327" s="446">
        <v>0.2</v>
      </c>
      <c r="I327" s="227">
        <v>0</v>
      </c>
      <c r="J327" s="226">
        <v>0.2</v>
      </c>
      <c r="K327" s="227">
        <v>0.2</v>
      </c>
      <c r="L327" s="227">
        <v>0.2</v>
      </c>
      <c r="M327" s="357"/>
      <c r="N327" s="358"/>
    </row>
    <row r="328" spans="1:14" s="359" customFormat="1" x14ac:dyDescent="0.2">
      <c r="A328" s="360"/>
      <c r="B328" s="215"/>
      <c r="C328" s="216">
        <v>63500610</v>
      </c>
      <c r="D328" s="217" t="s">
        <v>337</v>
      </c>
      <c r="E328" s="436"/>
      <c r="F328" s="228">
        <v>0</v>
      </c>
      <c r="G328" s="227">
        <v>0</v>
      </c>
      <c r="H328" s="446">
        <v>0.3</v>
      </c>
      <c r="I328" s="227">
        <v>0</v>
      </c>
      <c r="J328" s="226">
        <v>0.3</v>
      </c>
      <c r="K328" s="227">
        <v>0.3</v>
      </c>
      <c r="L328" s="227">
        <v>0.3</v>
      </c>
      <c r="M328" s="357"/>
      <c r="N328" s="358"/>
    </row>
    <row r="329" spans="1:14" s="359" customFormat="1" x14ac:dyDescent="0.2">
      <c r="A329" s="360"/>
      <c r="B329" s="215"/>
      <c r="C329" s="216">
        <v>637011</v>
      </c>
      <c r="D329" s="217" t="s">
        <v>610</v>
      </c>
      <c r="E329" s="436"/>
      <c r="F329" s="228">
        <v>3.4</v>
      </c>
      <c r="G329" s="227">
        <v>0</v>
      </c>
      <c r="H329" s="446">
        <v>0</v>
      </c>
      <c r="I329" s="227">
        <v>0</v>
      </c>
      <c r="J329" s="226">
        <v>0</v>
      </c>
      <c r="K329" s="227">
        <v>0</v>
      </c>
      <c r="L329" s="227">
        <v>0</v>
      </c>
      <c r="M329" s="357"/>
      <c r="N329" s="358"/>
    </row>
    <row r="330" spans="1:14" s="359" customFormat="1" x14ac:dyDescent="0.2">
      <c r="A330" s="360" t="s">
        <v>442</v>
      </c>
      <c r="B330" s="215"/>
      <c r="C330" s="216">
        <v>637015</v>
      </c>
      <c r="D330" s="217" t="s">
        <v>418</v>
      </c>
      <c r="E330" s="436"/>
      <c r="F330" s="228">
        <v>1.1000000000000001</v>
      </c>
      <c r="G330" s="227">
        <v>1.2</v>
      </c>
      <c r="H330" s="446">
        <v>1.5</v>
      </c>
      <c r="I330" s="227">
        <v>1.2</v>
      </c>
      <c r="J330" s="226">
        <v>1.5</v>
      </c>
      <c r="K330" s="227">
        <v>1.5</v>
      </c>
      <c r="L330" s="227">
        <v>1.5</v>
      </c>
      <c r="M330" s="357"/>
      <c r="N330" s="358"/>
    </row>
    <row r="331" spans="1:14" s="359" customFormat="1" x14ac:dyDescent="0.2">
      <c r="A331" s="360"/>
      <c r="B331" s="219"/>
      <c r="C331" s="216">
        <v>637027</v>
      </c>
      <c r="D331" s="217" t="s">
        <v>171</v>
      </c>
      <c r="E331" s="436"/>
      <c r="F331" s="228">
        <v>2.2000000000000002</v>
      </c>
      <c r="G331" s="227">
        <v>0</v>
      </c>
      <c r="H331" s="446">
        <v>0</v>
      </c>
      <c r="I331" s="227">
        <v>0</v>
      </c>
      <c r="J331" s="226">
        <v>0</v>
      </c>
      <c r="K331" s="227">
        <v>0</v>
      </c>
      <c r="L331" s="227">
        <v>0</v>
      </c>
      <c r="M331" s="357"/>
      <c r="N331" s="358"/>
    </row>
    <row r="332" spans="1:14" s="359" customFormat="1" x14ac:dyDescent="0.2">
      <c r="A332" s="360"/>
      <c r="B332" s="219"/>
      <c r="C332" s="216">
        <v>620</v>
      </c>
      <c r="D332" s="217" t="s">
        <v>639</v>
      </c>
      <c r="E332" s="438"/>
      <c r="F332" s="308">
        <v>0.7</v>
      </c>
      <c r="G332" s="227">
        <v>0</v>
      </c>
      <c r="H332" s="446">
        <v>0</v>
      </c>
      <c r="I332" s="227">
        <v>0</v>
      </c>
      <c r="J332" s="226">
        <v>0</v>
      </c>
      <c r="K332" s="226">
        <v>0</v>
      </c>
      <c r="L332" s="226">
        <v>0</v>
      </c>
      <c r="M332" s="357"/>
      <c r="N332" s="358"/>
    </row>
    <row r="333" spans="1:14" x14ac:dyDescent="0.2">
      <c r="A333" s="211"/>
      <c r="B333" s="313"/>
      <c r="C333" s="314"/>
      <c r="D333" s="296" t="s">
        <v>161</v>
      </c>
      <c r="E333" s="313" t="s">
        <v>720</v>
      </c>
      <c r="F333" s="315">
        <f t="shared" ref="F333" si="92">SUM(F334:F336)</f>
        <v>167.8</v>
      </c>
      <c r="G333" s="298">
        <f t="shared" ref="G333:L333" si="93">SUM(G334:G336)</f>
        <v>150</v>
      </c>
      <c r="H333" s="334">
        <f t="shared" si="93"/>
        <v>180.59999999999997</v>
      </c>
      <c r="I333" s="298">
        <f t="shared" si="93"/>
        <v>153.1</v>
      </c>
      <c r="J333" s="297">
        <f t="shared" si="93"/>
        <v>196.79999999999998</v>
      </c>
      <c r="K333" s="297">
        <f t="shared" si="93"/>
        <v>194.79999999999998</v>
      </c>
      <c r="L333" s="297">
        <f t="shared" si="93"/>
        <v>197.29999999999998</v>
      </c>
      <c r="M333" s="210"/>
    </row>
    <row r="334" spans="1:14" s="359" customFormat="1" x14ac:dyDescent="0.2">
      <c r="A334" s="360"/>
      <c r="B334" s="215">
        <v>610</v>
      </c>
      <c r="C334" s="216"/>
      <c r="D334" s="217" t="s">
        <v>115</v>
      </c>
      <c r="E334" s="436"/>
      <c r="F334" s="228">
        <v>71.099999999999994</v>
      </c>
      <c r="G334" s="227">
        <v>69.5</v>
      </c>
      <c r="H334" s="446">
        <v>75</v>
      </c>
      <c r="I334" s="227">
        <v>70.099999999999994</v>
      </c>
      <c r="J334" s="226">
        <v>85</v>
      </c>
      <c r="K334" s="227">
        <v>87</v>
      </c>
      <c r="L334" s="227">
        <v>89</v>
      </c>
      <c r="M334" s="357"/>
      <c r="N334" s="358"/>
    </row>
    <row r="335" spans="1:14" s="359" customFormat="1" x14ac:dyDescent="0.2">
      <c r="A335" s="356"/>
      <c r="B335" s="215">
        <v>620</v>
      </c>
      <c r="C335" s="216"/>
      <c r="D335" s="217" t="s">
        <v>116</v>
      </c>
      <c r="E335" s="436"/>
      <c r="F335" s="228">
        <v>25.5</v>
      </c>
      <c r="G335" s="227">
        <v>24.8</v>
      </c>
      <c r="H335" s="446">
        <v>27</v>
      </c>
      <c r="I335" s="227">
        <v>24.9</v>
      </c>
      <c r="J335" s="226">
        <v>29.7</v>
      </c>
      <c r="K335" s="227">
        <v>31</v>
      </c>
      <c r="L335" s="227">
        <v>31.5</v>
      </c>
      <c r="M335" s="357"/>
      <c r="N335" s="358"/>
    </row>
    <row r="336" spans="1:14" x14ac:dyDescent="0.2">
      <c r="A336" s="211"/>
      <c r="B336" s="215">
        <v>630</v>
      </c>
      <c r="C336" s="224"/>
      <c r="D336" s="225" t="s">
        <v>162</v>
      </c>
      <c r="E336" s="266"/>
      <c r="F336" s="230">
        <f t="shared" ref="F336:L336" si="94">SUM(F337:F376)</f>
        <v>71.200000000000017</v>
      </c>
      <c r="G336" s="207">
        <f t="shared" si="94"/>
        <v>55.699999999999996</v>
      </c>
      <c r="H336" s="257">
        <f t="shared" si="94"/>
        <v>78.599999999999966</v>
      </c>
      <c r="I336" s="207">
        <f t="shared" si="94"/>
        <v>58.1</v>
      </c>
      <c r="J336" s="229">
        <f t="shared" si="94"/>
        <v>82.09999999999998</v>
      </c>
      <c r="K336" s="229">
        <f t="shared" si="94"/>
        <v>76.799999999999983</v>
      </c>
      <c r="L336" s="229">
        <f t="shared" si="94"/>
        <v>76.799999999999983</v>
      </c>
    </row>
    <row r="337" spans="1:14" s="359" customFormat="1" x14ac:dyDescent="0.2">
      <c r="A337" s="360"/>
      <c r="B337" s="219"/>
      <c r="C337" s="216">
        <v>631001</v>
      </c>
      <c r="D337" s="217" t="s">
        <v>129</v>
      </c>
      <c r="E337" s="436"/>
      <c r="F337" s="308">
        <v>0.1</v>
      </c>
      <c r="G337" s="227">
        <v>0</v>
      </c>
      <c r="H337" s="446">
        <v>0.5</v>
      </c>
      <c r="I337" s="227">
        <v>0</v>
      </c>
      <c r="J337" s="226">
        <v>0.5</v>
      </c>
      <c r="K337" s="227">
        <v>0.5</v>
      </c>
      <c r="L337" s="227">
        <v>0.5</v>
      </c>
      <c r="M337" s="357"/>
      <c r="N337" s="358"/>
    </row>
    <row r="338" spans="1:14" s="359" customFormat="1" x14ac:dyDescent="0.2">
      <c r="A338" s="356"/>
      <c r="B338" s="215"/>
      <c r="C338" s="216">
        <v>6320011</v>
      </c>
      <c r="D338" s="217" t="s">
        <v>835</v>
      </c>
      <c r="E338" s="436"/>
      <c r="F338" s="228">
        <v>1.9</v>
      </c>
      <c r="G338" s="227">
        <v>2.2000000000000002</v>
      </c>
      <c r="H338" s="446">
        <v>2.6</v>
      </c>
      <c r="I338" s="227">
        <v>0.7</v>
      </c>
      <c r="J338" s="226">
        <v>1.6</v>
      </c>
      <c r="K338" s="227">
        <v>2.6</v>
      </c>
      <c r="L338" s="227">
        <v>2.6</v>
      </c>
      <c r="M338" s="357"/>
      <c r="N338" s="358"/>
    </row>
    <row r="339" spans="1:14" s="359" customFormat="1" x14ac:dyDescent="0.2">
      <c r="A339" s="360"/>
      <c r="B339" s="215"/>
      <c r="C339" s="216">
        <v>6320013</v>
      </c>
      <c r="D339" s="217" t="s">
        <v>836</v>
      </c>
      <c r="E339" s="436"/>
      <c r="F339" s="228">
        <v>1.4</v>
      </c>
      <c r="G339" s="227">
        <v>1.5</v>
      </c>
      <c r="H339" s="446">
        <v>2</v>
      </c>
      <c r="I339" s="227">
        <v>1.1000000000000001</v>
      </c>
      <c r="J339" s="226">
        <v>1.1000000000000001</v>
      </c>
      <c r="K339" s="227">
        <v>2</v>
      </c>
      <c r="L339" s="227">
        <v>2</v>
      </c>
      <c r="M339" s="357"/>
      <c r="N339" s="358"/>
    </row>
    <row r="340" spans="1:14" s="359" customFormat="1" x14ac:dyDescent="0.2">
      <c r="A340" s="360"/>
      <c r="B340" s="215"/>
      <c r="C340" s="216">
        <v>632002</v>
      </c>
      <c r="D340" s="217" t="s">
        <v>164</v>
      </c>
      <c r="E340" s="436"/>
      <c r="F340" s="228">
        <v>0.7</v>
      </c>
      <c r="G340" s="227">
        <v>0.5</v>
      </c>
      <c r="H340" s="446">
        <v>0.8</v>
      </c>
      <c r="I340" s="227">
        <v>0.7</v>
      </c>
      <c r="J340" s="226">
        <v>0.8</v>
      </c>
      <c r="K340" s="227">
        <v>0.8</v>
      </c>
      <c r="L340" s="227">
        <v>0.8</v>
      </c>
      <c r="M340" s="357"/>
      <c r="N340" s="358"/>
    </row>
    <row r="341" spans="1:14" s="359" customFormat="1" x14ac:dyDescent="0.2">
      <c r="A341" s="360"/>
      <c r="B341" s="215"/>
      <c r="C341" s="216">
        <v>6320031</v>
      </c>
      <c r="D341" s="217" t="s">
        <v>130</v>
      </c>
      <c r="E341" s="436"/>
      <c r="F341" s="228">
        <v>0.7</v>
      </c>
      <c r="G341" s="227">
        <v>0.6</v>
      </c>
      <c r="H341" s="446">
        <v>0.5</v>
      </c>
      <c r="I341" s="227">
        <v>0.6</v>
      </c>
      <c r="J341" s="226">
        <v>0.7</v>
      </c>
      <c r="K341" s="227">
        <v>0.5</v>
      </c>
      <c r="L341" s="227">
        <v>0.5</v>
      </c>
      <c r="M341" s="357"/>
      <c r="N341" s="358"/>
    </row>
    <row r="342" spans="1:14" s="359" customFormat="1" x14ac:dyDescent="0.2">
      <c r="A342" s="360"/>
      <c r="B342" s="215"/>
      <c r="C342" s="216">
        <v>632004</v>
      </c>
      <c r="D342" s="217" t="s">
        <v>62</v>
      </c>
      <c r="E342" s="436"/>
      <c r="F342" s="228">
        <v>0.2</v>
      </c>
      <c r="G342" s="227">
        <v>0.2</v>
      </c>
      <c r="H342" s="446">
        <v>0</v>
      </c>
      <c r="I342" s="227">
        <v>0.1</v>
      </c>
      <c r="J342" s="226">
        <v>0.2</v>
      </c>
      <c r="K342" s="227">
        <v>0</v>
      </c>
      <c r="L342" s="227">
        <v>0</v>
      </c>
      <c r="M342" s="357"/>
      <c r="N342" s="358"/>
    </row>
    <row r="343" spans="1:14" s="359" customFormat="1" x14ac:dyDescent="0.2">
      <c r="A343" s="360"/>
      <c r="B343" s="215"/>
      <c r="C343" s="216">
        <v>633002</v>
      </c>
      <c r="D343" s="217" t="s">
        <v>132</v>
      </c>
      <c r="E343" s="436"/>
      <c r="F343" s="228">
        <v>0.1</v>
      </c>
      <c r="G343" s="227">
        <v>0</v>
      </c>
      <c r="H343" s="446">
        <v>0.1</v>
      </c>
      <c r="I343" s="227">
        <v>0</v>
      </c>
      <c r="J343" s="226">
        <v>0.2</v>
      </c>
      <c r="K343" s="227">
        <v>0.1</v>
      </c>
      <c r="L343" s="227">
        <v>0.1</v>
      </c>
      <c r="M343" s="357"/>
      <c r="N343" s="358"/>
    </row>
    <row r="344" spans="1:14" s="359" customFormat="1" x14ac:dyDescent="0.2">
      <c r="A344" s="360"/>
      <c r="B344" s="215"/>
      <c r="C344" s="216">
        <v>633004</v>
      </c>
      <c r="D344" s="217" t="s">
        <v>593</v>
      </c>
      <c r="E344" s="436"/>
      <c r="F344" s="228">
        <v>1.5</v>
      </c>
      <c r="G344" s="227">
        <v>0.3</v>
      </c>
      <c r="H344" s="446">
        <v>1</v>
      </c>
      <c r="I344" s="227">
        <v>0.7</v>
      </c>
      <c r="J344" s="226">
        <v>1</v>
      </c>
      <c r="K344" s="227">
        <v>1</v>
      </c>
      <c r="L344" s="227">
        <v>1</v>
      </c>
      <c r="M344" s="357"/>
      <c r="N344" s="358"/>
    </row>
    <row r="345" spans="1:14" s="359" customFormat="1" x14ac:dyDescent="0.2">
      <c r="A345" s="360"/>
      <c r="B345" s="215"/>
      <c r="C345" s="216">
        <v>63300610</v>
      </c>
      <c r="D345" s="217" t="s">
        <v>595</v>
      </c>
      <c r="E345" s="436"/>
      <c r="F345" s="228">
        <v>0.3</v>
      </c>
      <c r="G345" s="227">
        <v>0.2</v>
      </c>
      <c r="H345" s="446">
        <v>5</v>
      </c>
      <c r="I345" s="227">
        <v>0.8</v>
      </c>
      <c r="J345" s="226">
        <v>3</v>
      </c>
      <c r="K345" s="227">
        <v>5</v>
      </c>
      <c r="L345" s="227">
        <v>5</v>
      </c>
      <c r="M345" s="357"/>
      <c r="N345" s="358"/>
    </row>
    <row r="346" spans="1:14" s="359" customFormat="1" x14ac:dyDescent="0.2">
      <c r="A346" s="360"/>
      <c r="B346" s="215"/>
      <c r="C346" s="216">
        <v>63300611</v>
      </c>
      <c r="D346" s="217" t="s">
        <v>809</v>
      </c>
      <c r="E346" s="436"/>
      <c r="F346" s="228">
        <v>8.1</v>
      </c>
      <c r="G346" s="227">
        <v>6.2</v>
      </c>
      <c r="H346" s="446">
        <v>8</v>
      </c>
      <c r="I346" s="227">
        <v>0.9</v>
      </c>
      <c r="J346" s="226">
        <v>8</v>
      </c>
      <c r="K346" s="227">
        <v>8</v>
      </c>
      <c r="L346" s="227">
        <v>8</v>
      </c>
      <c r="M346" s="357"/>
      <c r="N346" s="358"/>
    </row>
    <row r="347" spans="1:14" s="359" customFormat="1" x14ac:dyDescent="0.2">
      <c r="A347" s="360"/>
      <c r="B347" s="215"/>
      <c r="C347" s="216">
        <v>6330064</v>
      </c>
      <c r="D347" s="217" t="s">
        <v>339</v>
      </c>
      <c r="E347" s="436"/>
      <c r="F347" s="228">
        <v>0.1</v>
      </c>
      <c r="G347" s="227">
        <v>0.4</v>
      </c>
      <c r="H347" s="446">
        <v>1</v>
      </c>
      <c r="I347" s="227">
        <v>0</v>
      </c>
      <c r="J347" s="226">
        <v>1.5</v>
      </c>
      <c r="K347" s="227">
        <v>1</v>
      </c>
      <c r="L347" s="227">
        <v>1</v>
      </c>
      <c r="M347" s="357"/>
      <c r="N347" s="358"/>
    </row>
    <row r="348" spans="1:14" s="359" customFormat="1" x14ac:dyDescent="0.2">
      <c r="A348" s="360"/>
      <c r="B348" s="215"/>
      <c r="C348" s="216">
        <v>6330065</v>
      </c>
      <c r="D348" s="217" t="s">
        <v>134</v>
      </c>
      <c r="E348" s="436"/>
      <c r="F348" s="228">
        <v>7</v>
      </c>
      <c r="G348" s="227">
        <v>3.1</v>
      </c>
      <c r="H348" s="446">
        <v>7</v>
      </c>
      <c r="I348" s="227">
        <v>7.3</v>
      </c>
      <c r="J348" s="226">
        <v>7</v>
      </c>
      <c r="K348" s="227">
        <v>7</v>
      </c>
      <c r="L348" s="227">
        <v>7</v>
      </c>
      <c r="M348" s="357"/>
      <c r="N348" s="358"/>
    </row>
    <row r="349" spans="1:14" s="359" customFormat="1" x14ac:dyDescent="0.2">
      <c r="A349" s="360"/>
      <c r="B349" s="215"/>
      <c r="C349" s="216">
        <v>633010</v>
      </c>
      <c r="D349" s="217" t="s">
        <v>299</v>
      </c>
      <c r="E349" s="436"/>
      <c r="F349" s="228">
        <v>1.5</v>
      </c>
      <c r="G349" s="227">
        <v>0.4</v>
      </c>
      <c r="H349" s="446">
        <v>0.5</v>
      </c>
      <c r="I349" s="227">
        <v>1.6</v>
      </c>
      <c r="J349" s="226">
        <v>0.5</v>
      </c>
      <c r="K349" s="227">
        <v>0.5</v>
      </c>
      <c r="L349" s="227">
        <v>0.5</v>
      </c>
      <c r="M349" s="357"/>
      <c r="N349" s="358"/>
    </row>
    <row r="350" spans="1:14" s="359" customFormat="1" x14ac:dyDescent="0.2">
      <c r="A350" s="360"/>
      <c r="B350" s="215"/>
      <c r="C350" s="216">
        <v>634001</v>
      </c>
      <c r="D350" s="217" t="s">
        <v>137</v>
      </c>
      <c r="E350" s="265"/>
      <c r="F350" s="228">
        <v>16.600000000000001</v>
      </c>
      <c r="G350" s="227">
        <v>15.2</v>
      </c>
      <c r="H350" s="446">
        <v>16</v>
      </c>
      <c r="I350" s="227">
        <v>8.4</v>
      </c>
      <c r="J350" s="226">
        <v>12</v>
      </c>
      <c r="K350" s="227">
        <v>16</v>
      </c>
      <c r="L350" s="227">
        <v>16</v>
      </c>
      <c r="M350" s="357"/>
      <c r="N350" s="358"/>
    </row>
    <row r="351" spans="1:14" s="359" customFormat="1" x14ac:dyDescent="0.2">
      <c r="A351" s="360"/>
      <c r="B351" s="215"/>
      <c r="C351" s="216">
        <v>634002</v>
      </c>
      <c r="D351" s="217" t="s">
        <v>594</v>
      </c>
      <c r="E351" s="436"/>
      <c r="F351" s="228">
        <v>8.3000000000000007</v>
      </c>
      <c r="G351" s="227">
        <v>6.1</v>
      </c>
      <c r="H351" s="446">
        <v>5</v>
      </c>
      <c r="I351" s="227">
        <v>9.6</v>
      </c>
      <c r="J351" s="226">
        <v>10</v>
      </c>
      <c r="K351" s="227">
        <v>5</v>
      </c>
      <c r="L351" s="227">
        <v>5</v>
      </c>
      <c r="M351" s="357"/>
      <c r="N351" s="358"/>
    </row>
    <row r="352" spans="1:14" s="359" customFormat="1" x14ac:dyDescent="0.2">
      <c r="A352" s="360"/>
      <c r="B352" s="215"/>
      <c r="C352" s="216">
        <v>634003</v>
      </c>
      <c r="D352" s="217" t="s">
        <v>264</v>
      </c>
      <c r="E352" s="265"/>
      <c r="F352" s="228">
        <v>2.1</v>
      </c>
      <c r="G352" s="227">
        <v>1.6</v>
      </c>
      <c r="H352" s="446">
        <v>2.1</v>
      </c>
      <c r="I352" s="227">
        <v>1.8</v>
      </c>
      <c r="J352" s="226">
        <v>2.1</v>
      </c>
      <c r="K352" s="227">
        <v>2.1</v>
      </c>
      <c r="L352" s="227">
        <v>2.1</v>
      </c>
      <c r="M352" s="357"/>
      <c r="N352" s="358"/>
    </row>
    <row r="353" spans="1:14" s="359" customFormat="1" x14ac:dyDescent="0.2">
      <c r="A353" s="360"/>
      <c r="B353" s="215"/>
      <c r="C353" s="216">
        <v>634004</v>
      </c>
      <c r="D353" s="217" t="s">
        <v>80</v>
      </c>
      <c r="E353" s="436"/>
      <c r="F353" s="228">
        <v>0.1</v>
      </c>
      <c r="G353" s="227">
        <v>0</v>
      </c>
      <c r="H353" s="446">
        <v>0.3</v>
      </c>
      <c r="I353" s="227">
        <v>0.1</v>
      </c>
      <c r="J353" s="226">
        <v>0.5</v>
      </c>
      <c r="K353" s="227">
        <v>0.3</v>
      </c>
      <c r="L353" s="227">
        <v>0.3</v>
      </c>
      <c r="M353" s="357"/>
      <c r="N353" s="358"/>
    </row>
    <row r="354" spans="1:14" s="359" customFormat="1" x14ac:dyDescent="0.2">
      <c r="A354" s="360"/>
      <c r="B354" s="215"/>
      <c r="C354" s="216">
        <v>634005</v>
      </c>
      <c r="D354" s="217" t="s">
        <v>631</v>
      </c>
      <c r="E354" s="436"/>
      <c r="F354" s="228">
        <v>0</v>
      </c>
      <c r="G354" s="227">
        <v>0.2</v>
      </c>
      <c r="H354" s="446">
        <v>0.3</v>
      </c>
      <c r="I354" s="227">
        <v>0.1</v>
      </c>
      <c r="J354" s="226">
        <v>0.3</v>
      </c>
      <c r="K354" s="227">
        <v>0.3</v>
      </c>
      <c r="L354" s="227">
        <v>0.3</v>
      </c>
      <c r="M354" s="357"/>
      <c r="N354" s="358"/>
    </row>
    <row r="355" spans="1:14" s="359" customFormat="1" x14ac:dyDescent="0.2">
      <c r="A355" s="360"/>
      <c r="B355" s="215"/>
      <c r="C355" s="216">
        <v>635004</v>
      </c>
      <c r="D355" s="217" t="s">
        <v>362</v>
      </c>
      <c r="E355" s="436"/>
      <c r="F355" s="228">
        <v>0.5</v>
      </c>
      <c r="G355" s="227">
        <v>0.1</v>
      </c>
      <c r="H355" s="446">
        <v>0.3</v>
      </c>
      <c r="I355" s="227">
        <v>1.1000000000000001</v>
      </c>
      <c r="J355" s="226">
        <v>3</v>
      </c>
      <c r="K355" s="227">
        <v>0.3</v>
      </c>
      <c r="L355" s="227">
        <v>0.3</v>
      </c>
      <c r="M355" s="357"/>
      <c r="N355" s="358"/>
    </row>
    <row r="356" spans="1:14" s="359" customFormat="1" x14ac:dyDescent="0.2">
      <c r="A356" s="360"/>
      <c r="B356" s="215"/>
      <c r="C356" s="216">
        <v>63500611</v>
      </c>
      <c r="D356" s="217" t="s">
        <v>167</v>
      </c>
      <c r="E356" s="436"/>
      <c r="F356" s="228">
        <v>3.6</v>
      </c>
      <c r="G356" s="227">
        <v>1.9</v>
      </c>
      <c r="H356" s="446">
        <v>2.6</v>
      </c>
      <c r="I356" s="227">
        <v>0.4</v>
      </c>
      <c r="J356" s="226">
        <v>2</v>
      </c>
      <c r="K356" s="227">
        <v>1</v>
      </c>
      <c r="L356" s="227">
        <v>1</v>
      </c>
      <c r="M356" s="357"/>
      <c r="N356" s="358"/>
    </row>
    <row r="357" spans="1:14" s="359" customFormat="1" x14ac:dyDescent="0.2">
      <c r="A357" s="360"/>
      <c r="B357" s="215"/>
      <c r="C357" s="216">
        <v>63500612</v>
      </c>
      <c r="D357" s="217" t="s">
        <v>168</v>
      </c>
      <c r="E357" s="436"/>
      <c r="F357" s="228">
        <v>0</v>
      </c>
      <c r="G357" s="227">
        <v>0.1</v>
      </c>
      <c r="H357" s="446">
        <v>0.5</v>
      </c>
      <c r="I357" s="227">
        <v>0</v>
      </c>
      <c r="J357" s="226">
        <v>0.5</v>
      </c>
      <c r="K357" s="227">
        <v>0.5</v>
      </c>
      <c r="L357" s="227">
        <v>0.5</v>
      </c>
      <c r="M357" s="357"/>
      <c r="N357" s="358"/>
    </row>
    <row r="358" spans="1:14" s="359" customFormat="1" x14ac:dyDescent="0.2">
      <c r="A358" s="360"/>
      <c r="B358" s="215"/>
      <c r="C358" s="216">
        <v>63500616</v>
      </c>
      <c r="D358" s="217" t="s">
        <v>613</v>
      </c>
      <c r="E358" s="265"/>
      <c r="F358" s="228">
        <v>0.4</v>
      </c>
      <c r="G358" s="227">
        <v>0</v>
      </c>
      <c r="H358" s="446">
        <v>1</v>
      </c>
      <c r="I358" s="227">
        <v>0</v>
      </c>
      <c r="J358" s="226">
        <v>2</v>
      </c>
      <c r="K358" s="227">
        <v>1</v>
      </c>
      <c r="L358" s="227">
        <v>1</v>
      </c>
      <c r="M358" s="357"/>
      <c r="N358" s="358"/>
    </row>
    <row r="359" spans="1:14" s="359" customFormat="1" x14ac:dyDescent="0.2">
      <c r="A359" s="360"/>
      <c r="B359" s="215"/>
      <c r="C359" s="216">
        <v>63500619</v>
      </c>
      <c r="D359" s="217" t="s">
        <v>611</v>
      </c>
      <c r="E359" s="265"/>
      <c r="F359" s="228">
        <v>1.2</v>
      </c>
      <c r="G359" s="227">
        <v>0.1</v>
      </c>
      <c r="H359" s="446">
        <v>0.5</v>
      </c>
      <c r="I359" s="227">
        <v>0</v>
      </c>
      <c r="J359" s="226">
        <v>0.5</v>
      </c>
      <c r="K359" s="227">
        <v>0.5</v>
      </c>
      <c r="L359" s="227">
        <v>0.5</v>
      </c>
      <c r="M359" s="357"/>
      <c r="N359" s="358"/>
    </row>
    <row r="360" spans="1:14" s="359" customFormat="1" x14ac:dyDescent="0.2">
      <c r="A360" s="360"/>
      <c r="B360" s="215"/>
      <c r="C360" s="216">
        <v>63500620</v>
      </c>
      <c r="D360" s="217" t="s">
        <v>170</v>
      </c>
      <c r="E360" s="265"/>
      <c r="F360" s="228">
        <v>0.1</v>
      </c>
      <c r="G360" s="227">
        <v>0</v>
      </c>
      <c r="H360" s="446">
        <v>2</v>
      </c>
      <c r="I360" s="227">
        <v>0</v>
      </c>
      <c r="J360" s="226">
        <v>0</v>
      </c>
      <c r="K360" s="227">
        <v>2</v>
      </c>
      <c r="L360" s="227">
        <v>2</v>
      </c>
      <c r="M360" s="357"/>
      <c r="N360" s="358"/>
    </row>
    <row r="361" spans="1:14" s="359" customFormat="1" x14ac:dyDescent="0.2">
      <c r="A361" s="360"/>
      <c r="B361" s="215"/>
      <c r="C361" s="216">
        <v>6360011</v>
      </c>
      <c r="D361" s="217" t="s">
        <v>414</v>
      </c>
      <c r="E361" s="436"/>
      <c r="F361" s="228">
        <v>0.1</v>
      </c>
      <c r="G361" s="227">
        <v>0.4</v>
      </c>
      <c r="H361" s="446">
        <v>0.5</v>
      </c>
      <c r="I361" s="227">
        <v>0.4</v>
      </c>
      <c r="J361" s="226">
        <v>0.5</v>
      </c>
      <c r="K361" s="227">
        <v>0.5</v>
      </c>
      <c r="L361" s="227">
        <v>0.5</v>
      </c>
      <c r="M361" s="357"/>
      <c r="N361" s="358"/>
    </row>
    <row r="362" spans="1:14" s="359" customFormat="1" x14ac:dyDescent="0.2">
      <c r="A362" s="360"/>
      <c r="B362" s="215"/>
      <c r="C362" s="216">
        <v>636002</v>
      </c>
      <c r="D362" s="217" t="s">
        <v>547</v>
      </c>
      <c r="E362" s="265"/>
      <c r="F362" s="228">
        <v>1.9</v>
      </c>
      <c r="G362" s="227">
        <v>3.8</v>
      </c>
      <c r="H362" s="446">
        <v>4</v>
      </c>
      <c r="I362" s="227">
        <v>9.5</v>
      </c>
      <c r="J362" s="226">
        <v>8</v>
      </c>
      <c r="K362" s="227">
        <v>5</v>
      </c>
      <c r="L362" s="227">
        <v>5</v>
      </c>
      <c r="M362" s="357"/>
      <c r="N362" s="358"/>
    </row>
    <row r="363" spans="1:14" s="359" customFormat="1" x14ac:dyDescent="0.2">
      <c r="A363" s="360"/>
      <c r="B363" s="215"/>
      <c r="C363" s="216">
        <v>637001</v>
      </c>
      <c r="D363" s="217" t="s">
        <v>89</v>
      </c>
      <c r="E363" s="436"/>
      <c r="F363" s="228">
        <v>0.1</v>
      </c>
      <c r="G363" s="227">
        <v>0</v>
      </c>
      <c r="H363" s="446">
        <v>0.5</v>
      </c>
      <c r="I363" s="227">
        <v>0.3</v>
      </c>
      <c r="J363" s="226">
        <v>0.6</v>
      </c>
      <c r="K363" s="227">
        <v>0.5</v>
      </c>
      <c r="L363" s="227">
        <v>0.5</v>
      </c>
      <c r="M363" s="357"/>
      <c r="N363" s="358"/>
    </row>
    <row r="364" spans="1:14" s="359" customFormat="1" x14ac:dyDescent="0.2">
      <c r="A364" s="360"/>
      <c r="B364" s="215"/>
      <c r="C364" s="216">
        <v>637004</v>
      </c>
      <c r="D364" s="217" t="s">
        <v>837</v>
      </c>
      <c r="E364" s="436"/>
      <c r="F364" s="228">
        <v>0.7</v>
      </c>
      <c r="G364" s="227">
        <v>0.1</v>
      </c>
      <c r="H364" s="446">
        <v>1</v>
      </c>
      <c r="I364" s="227">
        <v>0.2</v>
      </c>
      <c r="J364" s="226">
        <v>0</v>
      </c>
      <c r="K364" s="227">
        <v>1</v>
      </c>
      <c r="L364" s="227">
        <v>1</v>
      </c>
      <c r="M364" s="357"/>
      <c r="N364" s="358"/>
    </row>
    <row r="365" spans="1:14" s="359" customFormat="1" x14ac:dyDescent="0.2">
      <c r="A365" s="360"/>
      <c r="B365" s="215"/>
      <c r="C365" s="216">
        <v>6370042</v>
      </c>
      <c r="D365" s="217" t="s">
        <v>298</v>
      </c>
      <c r="E365" s="436"/>
      <c r="F365" s="228">
        <v>1.1000000000000001</v>
      </c>
      <c r="G365" s="227">
        <v>1.3</v>
      </c>
      <c r="H365" s="446">
        <v>1</v>
      </c>
      <c r="I365" s="227">
        <v>1.6</v>
      </c>
      <c r="J365" s="226">
        <v>1.5</v>
      </c>
      <c r="K365" s="227">
        <v>1.5</v>
      </c>
      <c r="L365" s="227">
        <v>1.5</v>
      </c>
      <c r="M365" s="357"/>
      <c r="N365" s="358"/>
    </row>
    <row r="366" spans="1:14" s="359" customFormat="1" x14ac:dyDescent="0.2">
      <c r="A366" s="360"/>
      <c r="B366" s="215"/>
      <c r="C366" s="216">
        <v>6370043</v>
      </c>
      <c r="D366" s="217" t="s">
        <v>91</v>
      </c>
      <c r="E366" s="436"/>
      <c r="F366" s="228">
        <v>0.1</v>
      </c>
      <c r="G366" s="227">
        <v>0.2</v>
      </c>
      <c r="H366" s="446">
        <v>0.5</v>
      </c>
      <c r="I366" s="227">
        <v>0.5</v>
      </c>
      <c r="J366" s="226">
        <v>0.5</v>
      </c>
      <c r="K366" s="227">
        <v>0.5</v>
      </c>
      <c r="L366" s="227">
        <v>0.5</v>
      </c>
      <c r="M366" s="357"/>
      <c r="N366" s="358"/>
    </row>
    <row r="367" spans="1:14" s="359" customFormat="1" x14ac:dyDescent="0.2">
      <c r="A367" s="360"/>
      <c r="B367" s="215"/>
      <c r="C367" s="216">
        <v>637005</v>
      </c>
      <c r="D367" s="217" t="s">
        <v>141</v>
      </c>
      <c r="E367" s="436"/>
      <c r="F367" s="228">
        <v>0.2</v>
      </c>
      <c r="G367" s="227">
        <v>0.4</v>
      </c>
      <c r="H367" s="446">
        <v>0.3</v>
      </c>
      <c r="I367" s="227">
        <v>0</v>
      </c>
      <c r="J367" s="226">
        <v>0.3</v>
      </c>
      <c r="K367" s="227">
        <v>0.3</v>
      </c>
      <c r="L367" s="227">
        <v>0.3</v>
      </c>
      <c r="M367" s="357"/>
      <c r="N367" s="358"/>
    </row>
    <row r="368" spans="1:14" s="359" customFormat="1" x14ac:dyDescent="0.2">
      <c r="A368" s="360"/>
      <c r="B368" s="215"/>
      <c r="C368" s="216">
        <v>637006</v>
      </c>
      <c r="D368" s="217" t="s">
        <v>632</v>
      </c>
      <c r="E368" s="436"/>
      <c r="F368" s="228">
        <v>0</v>
      </c>
      <c r="G368" s="227">
        <v>0</v>
      </c>
      <c r="H368" s="446">
        <v>0.1</v>
      </c>
      <c r="I368" s="227">
        <v>0.1</v>
      </c>
      <c r="J368" s="226">
        <v>0.2</v>
      </c>
      <c r="K368" s="227">
        <v>0.1</v>
      </c>
      <c r="L368" s="227">
        <v>0.1</v>
      </c>
      <c r="M368" s="357"/>
      <c r="N368" s="358"/>
    </row>
    <row r="369" spans="1:14" s="359" customFormat="1" x14ac:dyDescent="0.2">
      <c r="A369" s="360"/>
      <c r="B369" s="215"/>
      <c r="C369" s="216">
        <v>637011</v>
      </c>
      <c r="D369" s="217" t="s">
        <v>357</v>
      </c>
      <c r="E369" s="436"/>
      <c r="F369" s="228">
        <v>2.1</v>
      </c>
      <c r="G369" s="227">
        <v>0.4</v>
      </c>
      <c r="H369" s="446">
        <v>1</v>
      </c>
      <c r="I369" s="227">
        <v>0.1</v>
      </c>
      <c r="J369" s="226">
        <v>1</v>
      </c>
      <c r="K369" s="227">
        <v>1</v>
      </c>
      <c r="L369" s="227">
        <v>1</v>
      </c>
      <c r="M369" s="357"/>
      <c r="N369" s="358"/>
    </row>
    <row r="370" spans="1:14" s="359" customFormat="1" x14ac:dyDescent="0.2">
      <c r="A370" s="360"/>
      <c r="B370" s="215"/>
      <c r="C370" s="216">
        <v>637012</v>
      </c>
      <c r="D370" s="217" t="s">
        <v>567</v>
      </c>
      <c r="E370" s="436"/>
      <c r="F370" s="228">
        <v>0.1</v>
      </c>
      <c r="G370" s="227">
        <v>0</v>
      </c>
      <c r="H370" s="446">
        <v>0.1</v>
      </c>
      <c r="I370" s="227">
        <v>0</v>
      </c>
      <c r="J370" s="226">
        <v>0.1</v>
      </c>
      <c r="K370" s="227">
        <v>0.1</v>
      </c>
      <c r="L370" s="227">
        <v>0.1</v>
      </c>
      <c r="M370" s="357"/>
      <c r="N370" s="358"/>
    </row>
    <row r="371" spans="1:14" s="359" customFormat="1" x14ac:dyDescent="0.2">
      <c r="A371" s="360"/>
      <c r="B371" s="215"/>
      <c r="C371" s="216">
        <v>637014</v>
      </c>
      <c r="D371" s="217" t="s">
        <v>101</v>
      </c>
      <c r="E371" s="436"/>
      <c r="F371" s="228">
        <v>4.9000000000000004</v>
      </c>
      <c r="G371" s="227">
        <v>4.9000000000000004</v>
      </c>
      <c r="H371" s="446">
        <v>5</v>
      </c>
      <c r="I371" s="227">
        <v>5.2</v>
      </c>
      <c r="J371" s="226">
        <v>6</v>
      </c>
      <c r="K371" s="227">
        <v>5</v>
      </c>
      <c r="L371" s="227">
        <v>5</v>
      </c>
      <c r="M371" s="357"/>
      <c r="N371" s="358"/>
    </row>
    <row r="372" spans="1:14" s="359" customFormat="1" x14ac:dyDescent="0.2">
      <c r="A372" s="360"/>
      <c r="B372" s="215"/>
      <c r="C372" s="216">
        <v>637016</v>
      </c>
      <c r="D372" s="217" t="s">
        <v>103</v>
      </c>
      <c r="E372" s="436"/>
      <c r="F372" s="228">
        <v>0.8</v>
      </c>
      <c r="G372" s="227">
        <v>0.8</v>
      </c>
      <c r="H372" s="446">
        <v>1.3</v>
      </c>
      <c r="I372" s="227">
        <v>0.8</v>
      </c>
      <c r="J372" s="226">
        <v>1.3</v>
      </c>
      <c r="K372" s="227">
        <v>1.3</v>
      </c>
      <c r="L372" s="227">
        <v>1.3</v>
      </c>
      <c r="M372" s="357"/>
      <c r="N372" s="358"/>
    </row>
    <row r="373" spans="1:14" s="359" customFormat="1" x14ac:dyDescent="0.2">
      <c r="A373" s="360"/>
      <c r="B373" s="215"/>
      <c r="C373" s="216">
        <v>637023</v>
      </c>
      <c r="D373" s="217" t="s">
        <v>490</v>
      </c>
      <c r="E373" s="436"/>
      <c r="F373" s="228">
        <v>0</v>
      </c>
      <c r="G373" s="227">
        <v>0</v>
      </c>
      <c r="H373" s="446">
        <v>0.1</v>
      </c>
      <c r="I373" s="227">
        <v>0</v>
      </c>
      <c r="J373" s="226">
        <v>0</v>
      </c>
      <c r="K373" s="227">
        <v>0</v>
      </c>
      <c r="L373" s="227">
        <v>0</v>
      </c>
      <c r="M373" s="357"/>
      <c r="N373" s="358"/>
    </row>
    <row r="374" spans="1:14" s="359" customFormat="1" x14ac:dyDescent="0.2">
      <c r="A374" s="360"/>
      <c r="B374" s="215"/>
      <c r="C374" s="216">
        <v>637027</v>
      </c>
      <c r="D374" s="217" t="s">
        <v>171</v>
      </c>
      <c r="E374" s="436"/>
      <c r="F374" s="228">
        <v>2.6</v>
      </c>
      <c r="G374" s="227">
        <v>1.9</v>
      </c>
      <c r="H374" s="446">
        <v>2.6</v>
      </c>
      <c r="I374" s="227">
        <v>0.3</v>
      </c>
      <c r="J374" s="226">
        <v>2.6</v>
      </c>
      <c r="K374" s="227">
        <v>1</v>
      </c>
      <c r="L374" s="227">
        <v>1</v>
      </c>
      <c r="M374" s="357"/>
      <c r="N374" s="358"/>
    </row>
    <row r="375" spans="1:14" s="359" customFormat="1" x14ac:dyDescent="0.2">
      <c r="A375" s="360"/>
      <c r="B375" s="215"/>
      <c r="C375" s="216">
        <v>642012</v>
      </c>
      <c r="D375" s="217" t="s">
        <v>110</v>
      </c>
      <c r="E375" s="436"/>
      <c r="F375" s="228">
        <v>0</v>
      </c>
      <c r="G375" s="227">
        <v>0</v>
      </c>
      <c r="H375" s="446">
        <v>0</v>
      </c>
      <c r="I375" s="227">
        <v>2.4</v>
      </c>
      <c r="J375" s="226">
        <v>0</v>
      </c>
      <c r="K375" s="227">
        <v>0</v>
      </c>
      <c r="L375" s="227">
        <v>0</v>
      </c>
      <c r="M375" s="357"/>
      <c r="N375" s="358"/>
    </row>
    <row r="376" spans="1:14" s="359" customFormat="1" x14ac:dyDescent="0.2">
      <c r="A376" s="360"/>
      <c r="B376" s="215"/>
      <c r="C376" s="216">
        <v>642015</v>
      </c>
      <c r="D376" s="217" t="s">
        <v>111</v>
      </c>
      <c r="E376" s="436"/>
      <c r="F376" s="228">
        <v>0</v>
      </c>
      <c r="G376" s="227">
        <v>0.6</v>
      </c>
      <c r="H376" s="446">
        <v>1</v>
      </c>
      <c r="I376" s="227">
        <v>0.7</v>
      </c>
      <c r="J376" s="226">
        <v>0.5</v>
      </c>
      <c r="K376" s="227">
        <v>1</v>
      </c>
      <c r="L376" s="227">
        <v>1</v>
      </c>
      <c r="M376" s="357"/>
      <c r="N376" s="358"/>
    </row>
    <row r="377" spans="1:14" x14ac:dyDescent="0.2">
      <c r="A377" s="211"/>
      <c r="B377" s="313"/>
      <c r="C377" s="314"/>
      <c r="D377" s="296" t="s">
        <v>174</v>
      </c>
      <c r="E377" s="313" t="s">
        <v>721</v>
      </c>
      <c r="F377" s="315">
        <f t="shared" ref="F377:L377" si="95">SUM(F378:F382)</f>
        <v>46.6</v>
      </c>
      <c r="G377" s="298">
        <f t="shared" si="95"/>
        <v>46.400000000000006</v>
      </c>
      <c r="H377" s="334">
        <f t="shared" si="95"/>
        <v>48.7</v>
      </c>
      <c r="I377" s="298">
        <f t="shared" si="95"/>
        <v>38.1</v>
      </c>
      <c r="J377" s="297">
        <f t="shared" si="95"/>
        <v>44.2</v>
      </c>
      <c r="K377" s="297">
        <f t="shared" si="95"/>
        <v>45.7</v>
      </c>
      <c r="L377" s="297">
        <f t="shared" si="95"/>
        <v>45.7</v>
      </c>
      <c r="M377" s="210"/>
    </row>
    <row r="378" spans="1:14" s="359" customFormat="1" x14ac:dyDescent="0.2">
      <c r="A378" s="356"/>
      <c r="B378" s="215"/>
      <c r="C378" s="216">
        <v>632001</v>
      </c>
      <c r="D378" s="217" t="s">
        <v>175</v>
      </c>
      <c r="E378" s="436"/>
      <c r="F378" s="228">
        <v>41.1</v>
      </c>
      <c r="G378" s="227">
        <v>43</v>
      </c>
      <c r="H378" s="446">
        <v>42</v>
      </c>
      <c r="I378" s="227">
        <v>34.700000000000003</v>
      </c>
      <c r="J378" s="226">
        <v>42</v>
      </c>
      <c r="K378" s="227">
        <v>42</v>
      </c>
      <c r="L378" s="227">
        <v>42</v>
      </c>
      <c r="M378" s="357"/>
      <c r="N378" s="358"/>
    </row>
    <row r="379" spans="1:14" s="359" customFormat="1" x14ac:dyDescent="0.2">
      <c r="A379" s="360"/>
      <c r="B379" s="215"/>
      <c r="C379" s="216">
        <v>63300614</v>
      </c>
      <c r="D379" s="217" t="s">
        <v>435</v>
      </c>
      <c r="E379" s="436"/>
      <c r="F379" s="228">
        <v>0.3</v>
      </c>
      <c r="G379" s="227">
        <v>0.1</v>
      </c>
      <c r="H379" s="446">
        <v>3.6</v>
      </c>
      <c r="I379" s="227">
        <v>2.5</v>
      </c>
      <c r="J379" s="226">
        <v>0.7</v>
      </c>
      <c r="K379" s="227">
        <v>0.6</v>
      </c>
      <c r="L379" s="227">
        <v>0.6</v>
      </c>
      <c r="M379" s="357"/>
      <c r="N379" s="358"/>
    </row>
    <row r="380" spans="1:14" s="359" customFormat="1" x14ac:dyDescent="0.2">
      <c r="A380" s="360"/>
      <c r="B380" s="215"/>
      <c r="C380" s="216">
        <v>6330065</v>
      </c>
      <c r="D380" s="217" t="s">
        <v>134</v>
      </c>
      <c r="E380" s="436"/>
      <c r="F380" s="228">
        <v>2</v>
      </c>
      <c r="G380" s="227">
        <v>1.1000000000000001</v>
      </c>
      <c r="H380" s="446">
        <v>1.5</v>
      </c>
      <c r="I380" s="227">
        <v>0.6</v>
      </c>
      <c r="J380" s="226">
        <v>1</v>
      </c>
      <c r="K380" s="227">
        <v>1.5</v>
      </c>
      <c r="L380" s="227">
        <v>1.5</v>
      </c>
      <c r="M380" s="357"/>
      <c r="N380" s="358"/>
    </row>
    <row r="381" spans="1:14" s="359" customFormat="1" x14ac:dyDescent="0.2">
      <c r="A381" s="360"/>
      <c r="B381" s="215"/>
      <c r="C381" s="216">
        <v>63500612</v>
      </c>
      <c r="D381" s="217" t="s">
        <v>176</v>
      </c>
      <c r="E381" s="436"/>
      <c r="F381" s="228">
        <v>1.5</v>
      </c>
      <c r="G381" s="227">
        <v>2</v>
      </c>
      <c r="H381" s="446">
        <v>1.1000000000000001</v>
      </c>
      <c r="I381" s="227">
        <v>0.3</v>
      </c>
      <c r="J381" s="226">
        <v>0.5</v>
      </c>
      <c r="K381" s="227">
        <v>1.1000000000000001</v>
      </c>
      <c r="L381" s="227">
        <v>1.1000000000000001</v>
      </c>
      <c r="M381" s="357"/>
      <c r="N381" s="358"/>
    </row>
    <row r="382" spans="1:14" s="359" customFormat="1" x14ac:dyDescent="0.2">
      <c r="A382" s="355"/>
      <c r="B382" s="215"/>
      <c r="C382" s="216">
        <v>636004</v>
      </c>
      <c r="D382" s="217" t="s">
        <v>547</v>
      </c>
      <c r="E382" s="436"/>
      <c r="F382" s="228">
        <v>1.7</v>
      </c>
      <c r="G382" s="227">
        <v>0.2</v>
      </c>
      <c r="H382" s="446">
        <v>0.5</v>
      </c>
      <c r="I382" s="227">
        <v>0</v>
      </c>
      <c r="J382" s="226">
        <v>0</v>
      </c>
      <c r="K382" s="227">
        <v>0.5</v>
      </c>
      <c r="L382" s="227">
        <v>0.5</v>
      </c>
      <c r="M382" s="357"/>
      <c r="N382" s="358"/>
    </row>
    <row r="383" spans="1:14" x14ac:dyDescent="0.2">
      <c r="A383" s="215"/>
      <c r="B383" s="318"/>
      <c r="C383" s="319"/>
      <c r="D383" s="296" t="s">
        <v>503</v>
      </c>
      <c r="E383" s="318" t="s">
        <v>722</v>
      </c>
      <c r="F383" s="315">
        <f t="shared" ref="F383" si="96">SUM(F384:F386)</f>
        <v>385.4</v>
      </c>
      <c r="G383" s="298">
        <f t="shared" ref="G383:L383" si="97">SUM(G384:G386)</f>
        <v>337.4</v>
      </c>
      <c r="H383" s="334">
        <f t="shared" si="97"/>
        <v>345.5</v>
      </c>
      <c r="I383" s="298">
        <f t="shared" si="97"/>
        <v>356</v>
      </c>
      <c r="J383" s="297">
        <f t="shared" si="97"/>
        <v>343.1</v>
      </c>
      <c r="K383" s="297">
        <f t="shared" si="97"/>
        <v>343.09999999999997</v>
      </c>
      <c r="L383" s="297">
        <f t="shared" si="97"/>
        <v>344.59999999999997</v>
      </c>
      <c r="M383" s="210"/>
    </row>
    <row r="384" spans="1:14" s="359" customFormat="1" x14ac:dyDescent="0.2">
      <c r="A384" s="355"/>
      <c r="B384" s="215">
        <v>610</v>
      </c>
      <c r="C384" s="216"/>
      <c r="D384" s="217" t="s">
        <v>115</v>
      </c>
      <c r="E384" s="436"/>
      <c r="F384" s="308">
        <v>51.6</v>
      </c>
      <c r="G384" s="227">
        <v>54.3</v>
      </c>
      <c r="H384" s="446">
        <v>55</v>
      </c>
      <c r="I384" s="227">
        <v>55.3</v>
      </c>
      <c r="J384" s="226">
        <v>56.4</v>
      </c>
      <c r="K384" s="227">
        <v>57</v>
      </c>
      <c r="L384" s="227">
        <v>58</v>
      </c>
      <c r="M384" s="357"/>
      <c r="N384" s="358"/>
    </row>
    <row r="385" spans="1:14" s="359" customFormat="1" x14ac:dyDescent="0.2">
      <c r="A385" s="356"/>
      <c r="B385" s="215">
        <v>620</v>
      </c>
      <c r="C385" s="216"/>
      <c r="D385" s="217" t="s">
        <v>116</v>
      </c>
      <c r="E385" s="436"/>
      <c r="F385" s="308">
        <v>18.3</v>
      </c>
      <c r="G385" s="227">
        <v>19.899999999999999</v>
      </c>
      <c r="H385" s="446">
        <v>20</v>
      </c>
      <c r="I385" s="227">
        <v>20.100000000000001</v>
      </c>
      <c r="J385" s="226">
        <v>19.7</v>
      </c>
      <c r="K385" s="227">
        <v>20</v>
      </c>
      <c r="L385" s="227">
        <v>20.5</v>
      </c>
      <c r="M385" s="357"/>
      <c r="N385" s="358"/>
    </row>
    <row r="386" spans="1:14" x14ac:dyDescent="0.2">
      <c r="A386" s="208"/>
      <c r="B386" s="215">
        <v>630</v>
      </c>
      <c r="C386" s="224"/>
      <c r="D386" s="225" t="s">
        <v>162</v>
      </c>
      <c r="E386" s="265"/>
      <c r="F386" s="309">
        <f t="shared" ref="F386:L386" si="98">SUM(F387:F416)</f>
        <v>315.5</v>
      </c>
      <c r="G386" s="207">
        <f t="shared" si="98"/>
        <v>263.2</v>
      </c>
      <c r="H386" s="257">
        <f t="shared" si="98"/>
        <v>270.5</v>
      </c>
      <c r="I386" s="207">
        <f t="shared" si="98"/>
        <v>280.59999999999997</v>
      </c>
      <c r="J386" s="229">
        <f t="shared" si="98"/>
        <v>267</v>
      </c>
      <c r="K386" s="207">
        <f t="shared" si="98"/>
        <v>266.09999999999997</v>
      </c>
      <c r="L386" s="207">
        <f t="shared" si="98"/>
        <v>266.09999999999997</v>
      </c>
    </row>
    <row r="387" spans="1:14" s="359" customFormat="1" x14ac:dyDescent="0.2">
      <c r="A387" s="356"/>
      <c r="B387" s="215"/>
      <c r="C387" s="216">
        <v>632001</v>
      </c>
      <c r="D387" s="217" t="s">
        <v>506</v>
      </c>
      <c r="E387" s="436"/>
      <c r="F387" s="228">
        <v>87.2</v>
      </c>
      <c r="G387" s="227">
        <v>82.1</v>
      </c>
      <c r="H387" s="446">
        <v>88</v>
      </c>
      <c r="I387" s="227">
        <v>87</v>
      </c>
      <c r="J387" s="226">
        <v>89</v>
      </c>
      <c r="K387" s="227">
        <v>90</v>
      </c>
      <c r="L387" s="227">
        <v>90</v>
      </c>
      <c r="M387" s="364"/>
      <c r="N387" s="358"/>
    </row>
    <row r="388" spans="1:14" s="361" customFormat="1" x14ac:dyDescent="0.2">
      <c r="A388" s="356"/>
      <c r="B388" s="215"/>
      <c r="C388" s="216">
        <v>632002</v>
      </c>
      <c r="D388" s="217" t="s">
        <v>507</v>
      </c>
      <c r="E388" s="436"/>
      <c r="F388" s="228">
        <v>95.5</v>
      </c>
      <c r="G388" s="227">
        <v>82.4</v>
      </c>
      <c r="H388" s="446">
        <v>80</v>
      </c>
      <c r="I388" s="227">
        <v>93.3</v>
      </c>
      <c r="J388" s="226">
        <v>80</v>
      </c>
      <c r="K388" s="227">
        <v>80</v>
      </c>
      <c r="L388" s="227">
        <v>80</v>
      </c>
      <c r="N388" s="362"/>
    </row>
    <row r="389" spans="1:14" s="359" customFormat="1" x14ac:dyDescent="0.2">
      <c r="A389" s="356"/>
      <c r="B389" s="215"/>
      <c r="C389" s="216">
        <v>632003</v>
      </c>
      <c r="D389" s="217" t="s">
        <v>548</v>
      </c>
      <c r="E389" s="436"/>
      <c r="F389" s="308">
        <v>1.2</v>
      </c>
      <c r="G389" s="227">
        <v>1.1000000000000001</v>
      </c>
      <c r="H389" s="446">
        <v>1.1000000000000001</v>
      </c>
      <c r="I389" s="227">
        <v>0.7</v>
      </c>
      <c r="J389" s="226">
        <v>1.1000000000000001</v>
      </c>
      <c r="K389" s="227">
        <v>1.1000000000000001</v>
      </c>
      <c r="L389" s="227">
        <v>1.1000000000000001</v>
      </c>
      <c r="M389" s="357"/>
      <c r="N389" s="358"/>
    </row>
    <row r="390" spans="1:14" s="359" customFormat="1" x14ac:dyDescent="0.2">
      <c r="A390" s="355"/>
      <c r="B390" s="215"/>
      <c r="C390" s="216">
        <v>633006</v>
      </c>
      <c r="D390" s="217" t="s">
        <v>549</v>
      </c>
      <c r="E390" s="436"/>
      <c r="F390" s="228">
        <v>0</v>
      </c>
      <c r="G390" s="227">
        <v>0</v>
      </c>
      <c r="H390" s="446">
        <v>5</v>
      </c>
      <c r="I390" s="227">
        <v>5.6</v>
      </c>
      <c r="J390" s="226">
        <v>0</v>
      </c>
      <c r="K390" s="227">
        <v>0</v>
      </c>
      <c r="L390" s="227">
        <v>0</v>
      </c>
      <c r="M390" s="357"/>
      <c r="N390" s="358"/>
    </row>
    <row r="391" spans="1:14" s="359" customFormat="1" x14ac:dyDescent="0.2">
      <c r="A391" s="355"/>
      <c r="B391" s="215"/>
      <c r="C391" s="216">
        <v>6330061</v>
      </c>
      <c r="D391" s="217" t="s">
        <v>134</v>
      </c>
      <c r="E391" s="436"/>
      <c r="F391" s="228">
        <v>10.3</v>
      </c>
      <c r="G391" s="227">
        <v>10.199999999999999</v>
      </c>
      <c r="H391" s="446">
        <v>10</v>
      </c>
      <c r="I391" s="227">
        <v>0</v>
      </c>
      <c r="J391" s="226">
        <v>11</v>
      </c>
      <c r="K391" s="227">
        <v>10</v>
      </c>
      <c r="L391" s="227">
        <v>10</v>
      </c>
      <c r="M391" s="357"/>
      <c r="N391" s="358"/>
    </row>
    <row r="392" spans="1:14" s="359" customFormat="1" x14ac:dyDescent="0.2">
      <c r="A392" s="355"/>
      <c r="B392" s="215"/>
      <c r="C392" s="216">
        <v>6330065</v>
      </c>
      <c r="D392" s="217" t="s">
        <v>550</v>
      </c>
      <c r="E392" s="436"/>
      <c r="F392" s="228">
        <v>0.5</v>
      </c>
      <c r="G392" s="227">
        <v>0.2</v>
      </c>
      <c r="H392" s="446">
        <v>0.3</v>
      </c>
      <c r="I392" s="227">
        <v>0.6</v>
      </c>
      <c r="J392" s="226">
        <v>0.5</v>
      </c>
      <c r="K392" s="227">
        <v>0.5</v>
      </c>
      <c r="L392" s="227">
        <v>0.5</v>
      </c>
      <c r="M392" s="357"/>
      <c r="N392" s="358"/>
    </row>
    <row r="393" spans="1:14" s="359" customFormat="1" x14ac:dyDescent="0.2">
      <c r="A393" s="355"/>
      <c r="B393" s="215"/>
      <c r="C393" s="216">
        <v>633009</v>
      </c>
      <c r="D393" s="217" t="s">
        <v>551</v>
      </c>
      <c r="E393" s="436"/>
      <c r="F393" s="228">
        <v>0</v>
      </c>
      <c r="G393" s="227">
        <v>0</v>
      </c>
      <c r="H393" s="446">
        <v>0.1</v>
      </c>
      <c r="I393" s="227">
        <v>0.2</v>
      </c>
      <c r="J393" s="226">
        <v>0.1</v>
      </c>
      <c r="K393" s="227">
        <v>0.1</v>
      </c>
      <c r="L393" s="227">
        <v>0.1</v>
      </c>
      <c r="M393" s="357"/>
      <c r="N393" s="358"/>
    </row>
    <row r="394" spans="1:14" s="359" customFormat="1" x14ac:dyDescent="0.2">
      <c r="A394" s="355"/>
      <c r="B394" s="215"/>
      <c r="C394" s="216">
        <v>634001</v>
      </c>
      <c r="D394" s="217" t="s">
        <v>508</v>
      </c>
      <c r="E394" s="436"/>
      <c r="F394" s="228">
        <v>0.6</v>
      </c>
      <c r="G394" s="227">
        <v>0.5</v>
      </c>
      <c r="H394" s="446">
        <v>1</v>
      </c>
      <c r="I394" s="227">
        <v>0.4</v>
      </c>
      <c r="J394" s="226">
        <v>0.5</v>
      </c>
      <c r="K394" s="227">
        <v>0.5</v>
      </c>
      <c r="L394" s="227">
        <v>0.5</v>
      </c>
      <c r="M394" s="357"/>
      <c r="N394" s="358"/>
    </row>
    <row r="395" spans="1:14" s="359" customFormat="1" x14ac:dyDescent="0.2">
      <c r="A395" s="355"/>
      <c r="B395" s="215"/>
      <c r="C395" s="216">
        <v>6340021</v>
      </c>
      <c r="D395" s="217" t="s">
        <v>78</v>
      </c>
      <c r="E395" s="436"/>
      <c r="F395" s="228">
        <v>0.2</v>
      </c>
      <c r="G395" s="227">
        <v>0.2</v>
      </c>
      <c r="H395" s="446">
        <v>0.7</v>
      </c>
      <c r="I395" s="227">
        <v>0.2</v>
      </c>
      <c r="J395" s="226">
        <v>0.7</v>
      </c>
      <c r="K395" s="227">
        <v>0.7</v>
      </c>
      <c r="L395" s="227">
        <v>0.7</v>
      </c>
      <c r="M395" s="357"/>
      <c r="N395" s="358"/>
    </row>
    <row r="396" spans="1:14" s="359" customFormat="1" x14ac:dyDescent="0.2">
      <c r="A396" s="355"/>
      <c r="B396" s="215"/>
      <c r="C396" s="216">
        <v>6340022</v>
      </c>
      <c r="D396" s="217" t="s">
        <v>79</v>
      </c>
      <c r="E396" s="436"/>
      <c r="F396" s="228">
        <v>0</v>
      </c>
      <c r="G396" s="227">
        <v>0</v>
      </c>
      <c r="H396" s="446">
        <v>0.1</v>
      </c>
      <c r="I396" s="227">
        <v>0</v>
      </c>
      <c r="J396" s="226">
        <v>0.1</v>
      </c>
      <c r="K396" s="227">
        <v>0.1</v>
      </c>
      <c r="L396" s="227">
        <v>0.1</v>
      </c>
      <c r="M396" s="357"/>
      <c r="N396" s="358"/>
    </row>
    <row r="397" spans="1:14" s="359" customFormat="1" x14ac:dyDescent="0.2">
      <c r="A397" s="355"/>
      <c r="B397" s="215"/>
      <c r="C397" s="216">
        <v>634003</v>
      </c>
      <c r="D397" s="217" t="s">
        <v>624</v>
      </c>
      <c r="E397" s="436"/>
      <c r="F397" s="228">
        <v>0.1</v>
      </c>
      <c r="G397" s="227">
        <v>0.1</v>
      </c>
      <c r="H397" s="446">
        <v>0.3</v>
      </c>
      <c r="I397" s="227">
        <v>0.2</v>
      </c>
      <c r="J397" s="226">
        <v>0.3</v>
      </c>
      <c r="K397" s="227">
        <v>0.3</v>
      </c>
      <c r="L397" s="227">
        <v>0.3</v>
      </c>
      <c r="M397" s="357"/>
      <c r="N397" s="358"/>
    </row>
    <row r="398" spans="1:14" s="359" customFormat="1" x14ac:dyDescent="0.2">
      <c r="A398" s="355"/>
      <c r="B398" s="215"/>
      <c r="C398" s="216">
        <v>635002</v>
      </c>
      <c r="D398" s="217" t="s">
        <v>83</v>
      </c>
      <c r="E398" s="436"/>
      <c r="F398" s="228">
        <v>0.2</v>
      </c>
      <c r="G398" s="227">
        <v>0</v>
      </c>
      <c r="H398" s="446">
        <v>1</v>
      </c>
      <c r="I398" s="227">
        <v>0</v>
      </c>
      <c r="J398" s="226">
        <v>0.1</v>
      </c>
      <c r="K398" s="227">
        <v>0.1</v>
      </c>
      <c r="L398" s="227">
        <v>0.1</v>
      </c>
      <c r="M398" s="357"/>
      <c r="N398" s="358"/>
    </row>
    <row r="399" spans="1:14" s="359" customFormat="1" x14ac:dyDescent="0.2">
      <c r="A399" s="355"/>
      <c r="B399" s="215"/>
      <c r="C399" s="216">
        <v>635006</v>
      </c>
      <c r="D399" s="217" t="s">
        <v>552</v>
      </c>
      <c r="E399" s="436"/>
      <c r="F399" s="228">
        <v>12.3</v>
      </c>
      <c r="G399" s="227">
        <v>6.2</v>
      </c>
      <c r="H399" s="446">
        <v>7</v>
      </c>
      <c r="I399" s="227">
        <v>6.7</v>
      </c>
      <c r="J399" s="226">
        <v>7</v>
      </c>
      <c r="K399" s="227">
        <v>7</v>
      </c>
      <c r="L399" s="227">
        <v>7</v>
      </c>
      <c r="M399" s="357"/>
      <c r="N399" s="358"/>
    </row>
    <row r="400" spans="1:14" s="359" customFormat="1" x14ac:dyDescent="0.2">
      <c r="A400" s="355"/>
      <c r="B400" s="215"/>
      <c r="C400" s="216">
        <v>636001</v>
      </c>
      <c r="D400" s="217" t="s">
        <v>597</v>
      </c>
      <c r="E400" s="436"/>
      <c r="F400" s="228">
        <v>1.7</v>
      </c>
      <c r="G400" s="227">
        <v>1.6</v>
      </c>
      <c r="H400" s="446">
        <v>1.7</v>
      </c>
      <c r="I400" s="227">
        <v>0.7</v>
      </c>
      <c r="J400" s="478">
        <v>3</v>
      </c>
      <c r="K400" s="482">
        <v>2.1</v>
      </c>
      <c r="L400" s="482">
        <v>2.1</v>
      </c>
      <c r="M400" s="357" t="s">
        <v>983</v>
      </c>
      <c r="N400" s="358"/>
    </row>
    <row r="401" spans="1:14" s="359" customFormat="1" x14ac:dyDescent="0.2">
      <c r="A401" s="355"/>
      <c r="B401" s="215"/>
      <c r="C401" s="216">
        <v>637004</v>
      </c>
      <c r="D401" s="217" t="s">
        <v>454</v>
      </c>
      <c r="E401" s="436"/>
      <c r="F401" s="228">
        <v>0</v>
      </c>
      <c r="G401" s="227">
        <v>6.8</v>
      </c>
      <c r="H401" s="446">
        <v>0</v>
      </c>
      <c r="I401" s="227">
        <v>0</v>
      </c>
      <c r="J401" s="226">
        <v>0</v>
      </c>
      <c r="K401" s="227">
        <v>0</v>
      </c>
      <c r="L401" s="227">
        <v>0</v>
      </c>
      <c r="M401" s="357"/>
      <c r="N401" s="358"/>
    </row>
    <row r="402" spans="1:14" s="359" customFormat="1" x14ac:dyDescent="0.2">
      <c r="A402" s="355"/>
      <c r="B402" s="215"/>
      <c r="C402" s="216">
        <v>6370041</v>
      </c>
      <c r="D402" s="217" t="s">
        <v>633</v>
      </c>
      <c r="E402" s="436"/>
      <c r="F402" s="228">
        <v>1.8</v>
      </c>
      <c r="G402" s="227">
        <v>1.5</v>
      </c>
      <c r="H402" s="446">
        <v>1.8</v>
      </c>
      <c r="I402" s="227">
        <v>2.5</v>
      </c>
      <c r="J402" s="226">
        <v>1.8</v>
      </c>
      <c r="K402" s="227">
        <v>1.8</v>
      </c>
      <c r="L402" s="227">
        <v>1.8</v>
      </c>
      <c r="M402" s="357"/>
      <c r="N402" s="358"/>
    </row>
    <row r="403" spans="1:14" s="359" customFormat="1" x14ac:dyDescent="0.2">
      <c r="A403" s="356"/>
      <c r="B403" s="215"/>
      <c r="C403" s="216">
        <v>63700499</v>
      </c>
      <c r="D403" s="217" t="s">
        <v>91</v>
      </c>
      <c r="E403" s="436"/>
      <c r="F403" s="228">
        <v>26.5</v>
      </c>
      <c r="G403" s="227">
        <v>17.600000000000001</v>
      </c>
      <c r="H403" s="446">
        <v>20</v>
      </c>
      <c r="I403" s="227">
        <v>27.4</v>
      </c>
      <c r="J403" s="226">
        <v>20</v>
      </c>
      <c r="K403" s="227">
        <v>20</v>
      </c>
      <c r="L403" s="227">
        <v>20</v>
      </c>
      <c r="M403" s="357"/>
      <c r="N403" s="358"/>
    </row>
    <row r="404" spans="1:14" s="359" customFormat="1" x14ac:dyDescent="0.2">
      <c r="A404" s="356"/>
      <c r="B404" s="215"/>
      <c r="C404" s="216">
        <v>6370051</v>
      </c>
      <c r="D404" s="217" t="s">
        <v>95</v>
      </c>
      <c r="E404" s="436"/>
      <c r="F404" s="228">
        <v>3</v>
      </c>
      <c r="G404" s="227">
        <v>3</v>
      </c>
      <c r="H404" s="446">
        <v>3</v>
      </c>
      <c r="I404" s="227">
        <v>0</v>
      </c>
      <c r="J404" s="226">
        <v>3</v>
      </c>
      <c r="K404" s="227">
        <v>3</v>
      </c>
      <c r="L404" s="227">
        <v>3</v>
      </c>
      <c r="M404" s="357"/>
      <c r="N404" s="358"/>
    </row>
    <row r="405" spans="1:14" s="359" customFormat="1" x14ac:dyDescent="0.2">
      <c r="A405" s="356"/>
      <c r="B405" s="215"/>
      <c r="C405" s="216">
        <v>6370055</v>
      </c>
      <c r="D405" s="217" t="s">
        <v>98</v>
      </c>
      <c r="E405" s="436"/>
      <c r="F405" s="228">
        <v>1.6</v>
      </c>
      <c r="G405" s="227">
        <v>1.6</v>
      </c>
      <c r="H405" s="446">
        <v>1.6</v>
      </c>
      <c r="I405" s="227">
        <v>1.6</v>
      </c>
      <c r="J405" s="226">
        <v>1.6</v>
      </c>
      <c r="K405" s="227">
        <v>1.6</v>
      </c>
      <c r="L405" s="227">
        <v>1.6</v>
      </c>
      <c r="M405" s="357"/>
      <c r="N405" s="358"/>
    </row>
    <row r="406" spans="1:14" s="359" customFormat="1" x14ac:dyDescent="0.2">
      <c r="A406" s="356"/>
      <c r="B406" s="215"/>
      <c r="C406" s="216">
        <v>637012</v>
      </c>
      <c r="D406" s="217" t="s">
        <v>625</v>
      </c>
      <c r="E406" s="436"/>
      <c r="F406" s="228">
        <v>0.7</v>
      </c>
      <c r="G406" s="227">
        <v>0.7</v>
      </c>
      <c r="H406" s="446">
        <v>0.7</v>
      </c>
      <c r="I406" s="227">
        <v>0.8</v>
      </c>
      <c r="J406" s="226">
        <v>0.7</v>
      </c>
      <c r="K406" s="227">
        <v>0.7</v>
      </c>
      <c r="L406" s="227">
        <v>0.7</v>
      </c>
      <c r="M406" s="357"/>
      <c r="N406" s="358"/>
    </row>
    <row r="407" spans="1:14" s="359" customFormat="1" x14ac:dyDescent="0.2">
      <c r="A407" s="356"/>
      <c r="B407" s="215"/>
      <c r="C407" s="216">
        <v>637014</v>
      </c>
      <c r="D407" s="217" t="s">
        <v>553</v>
      </c>
      <c r="E407" s="436"/>
      <c r="F407" s="228">
        <v>4</v>
      </c>
      <c r="G407" s="227">
        <v>3.8</v>
      </c>
      <c r="H407" s="446">
        <v>3.7</v>
      </c>
      <c r="I407" s="227">
        <v>4</v>
      </c>
      <c r="J407" s="226">
        <v>3.7</v>
      </c>
      <c r="K407" s="227">
        <v>3.7</v>
      </c>
      <c r="L407" s="227">
        <v>3.7</v>
      </c>
      <c r="M407" s="357"/>
      <c r="N407" s="358"/>
    </row>
    <row r="408" spans="1:14" s="359" customFormat="1" x14ac:dyDescent="0.2">
      <c r="A408" s="356"/>
      <c r="B408" s="215"/>
      <c r="C408" s="216">
        <v>637015</v>
      </c>
      <c r="D408" s="217" t="s">
        <v>102</v>
      </c>
      <c r="E408" s="436"/>
      <c r="F408" s="228">
        <v>2</v>
      </c>
      <c r="G408" s="227">
        <v>2.5</v>
      </c>
      <c r="H408" s="446">
        <v>2</v>
      </c>
      <c r="I408" s="227">
        <v>2.4</v>
      </c>
      <c r="J408" s="226">
        <v>2</v>
      </c>
      <c r="K408" s="227">
        <v>2</v>
      </c>
      <c r="L408" s="227">
        <v>2</v>
      </c>
      <c r="M408" s="357"/>
      <c r="N408" s="358"/>
    </row>
    <row r="409" spans="1:14" s="359" customFormat="1" x14ac:dyDescent="0.2">
      <c r="A409" s="356"/>
      <c r="B409" s="215"/>
      <c r="C409" s="216">
        <v>637016</v>
      </c>
      <c r="D409" s="217" t="s">
        <v>554</v>
      </c>
      <c r="E409" s="436"/>
      <c r="F409" s="228">
        <v>0.5</v>
      </c>
      <c r="G409" s="227">
        <v>0.6</v>
      </c>
      <c r="H409" s="446">
        <v>0.7</v>
      </c>
      <c r="I409" s="227">
        <v>0.6</v>
      </c>
      <c r="J409" s="226">
        <v>0.7</v>
      </c>
      <c r="K409" s="227">
        <v>0.7</v>
      </c>
      <c r="L409" s="227">
        <v>0.7</v>
      </c>
      <c r="M409" s="357"/>
      <c r="N409" s="358"/>
    </row>
    <row r="410" spans="1:14" s="359" customFormat="1" x14ac:dyDescent="0.2">
      <c r="A410" s="356"/>
      <c r="B410" s="215"/>
      <c r="C410" s="216">
        <v>637018</v>
      </c>
      <c r="D410" s="217" t="s">
        <v>428</v>
      </c>
      <c r="E410" s="265"/>
      <c r="F410" s="228">
        <v>62.3</v>
      </c>
      <c r="G410" s="227">
        <v>38.9</v>
      </c>
      <c r="H410" s="446">
        <v>38</v>
      </c>
      <c r="I410" s="227">
        <v>44.3</v>
      </c>
      <c r="J410" s="226">
        <v>38</v>
      </c>
      <c r="K410" s="227">
        <v>38</v>
      </c>
      <c r="L410" s="227">
        <v>38</v>
      </c>
      <c r="M410" s="357"/>
      <c r="N410" s="358"/>
    </row>
    <row r="411" spans="1:14" s="359" customFormat="1" x14ac:dyDescent="0.2">
      <c r="A411" s="356"/>
      <c r="B411" s="215"/>
      <c r="C411" s="216">
        <v>637023</v>
      </c>
      <c r="D411" s="217" t="s">
        <v>555</v>
      </c>
      <c r="E411" s="436"/>
      <c r="F411" s="228">
        <v>0.3</v>
      </c>
      <c r="G411" s="227">
        <v>0.1</v>
      </c>
      <c r="H411" s="446">
        <v>0.2</v>
      </c>
      <c r="I411" s="227">
        <v>0</v>
      </c>
      <c r="J411" s="226">
        <v>0</v>
      </c>
      <c r="K411" s="227">
        <v>0</v>
      </c>
      <c r="L411" s="227">
        <v>0</v>
      </c>
      <c r="M411" s="357"/>
      <c r="N411" s="358"/>
    </row>
    <row r="412" spans="1:14" s="359" customFormat="1" x14ac:dyDescent="0.2">
      <c r="A412" s="356"/>
      <c r="B412" s="215"/>
      <c r="C412" s="216">
        <v>637026</v>
      </c>
      <c r="D412" s="217" t="s">
        <v>556</v>
      </c>
      <c r="E412" s="436"/>
      <c r="F412" s="228">
        <v>1.6</v>
      </c>
      <c r="G412" s="227">
        <v>1.3</v>
      </c>
      <c r="H412" s="446">
        <v>1.6</v>
      </c>
      <c r="I412" s="227">
        <v>1.2</v>
      </c>
      <c r="J412" s="226">
        <v>1.6</v>
      </c>
      <c r="K412" s="227">
        <v>1.6</v>
      </c>
      <c r="L412" s="227">
        <v>1.6</v>
      </c>
      <c r="M412" s="357"/>
      <c r="N412" s="358"/>
    </row>
    <row r="413" spans="1:14" s="359" customFormat="1" x14ac:dyDescent="0.2">
      <c r="A413" s="356"/>
      <c r="B413" s="215"/>
      <c r="C413" s="216">
        <v>637027</v>
      </c>
      <c r="D413" s="217" t="s">
        <v>171</v>
      </c>
      <c r="E413" s="436"/>
      <c r="F413" s="228">
        <v>0.1</v>
      </c>
      <c r="G413" s="227">
        <v>0</v>
      </c>
      <c r="H413" s="446">
        <v>0.5</v>
      </c>
      <c r="I413" s="227">
        <v>0</v>
      </c>
      <c r="J413" s="226">
        <v>0</v>
      </c>
      <c r="K413" s="227">
        <v>0</v>
      </c>
      <c r="L413" s="227">
        <v>0</v>
      </c>
      <c r="M413" s="357"/>
      <c r="N413" s="358"/>
    </row>
    <row r="414" spans="1:14" s="359" customFormat="1" x14ac:dyDescent="0.2">
      <c r="A414" s="356"/>
      <c r="B414" s="215"/>
      <c r="C414" s="216">
        <v>637035</v>
      </c>
      <c r="D414" s="217" t="s">
        <v>640</v>
      </c>
      <c r="E414" s="436"/>
      <c r="F414" s="228">
        <v>0.1</v>
      </c>
      <c r="G414" s="227">
        <v>0.1</v>
      </c>
      <c r="H414" s="446">
        <v>0.1</v>
      </c>
      <c r="I414" s="227">
        <v>0.1</v>
      </c>
      <c r="J414" s="226">
        <v>0.2</v>
      </c>
      <c r="K414" s="227">
        <v>0.2</v>
      </c>
      <c r="L414" s="227">
        <v>0.2</v>
      </c>
      <c r="M414" s="357"/>
      <c r="N414" s="358"/>
    </row>
    <row r="415" spans="1:14" s="359" customFormat="1" x14ac:dyDescent="0.2">
      <c r="A415" s="356"/>
      <c r="B415" s="215"/>
      <c r="C415" s="216">
        <v>642013</v>
      </c>
      <c r="D415" s="217" t="s">
        <v>641</v>
      </c>
      <c r="E415" s="436"/>
      <c r="F415" s="228">
        <v>1.2</v>
      </c>
      <c r="G415" s="227">
        <v>0</v>
      </c>
      <c r="H415" s="446">
        <v>0</v>
      </c>
      <c r="I415" s="227">
        <v>0</v>
      </c>
      <c r="J415" s="226">
        <v>0</v>
      </c>
      <c r="K415" s="227">
        <v>0</v>
      </c>
      <c r="L415" s="227">
        <v>0</v>
      </c>
      <c r="M415" s="357"/>
      <c r="N415" s="358"/>
    </row>
    <row r="416" spans="1:14" s="359" customFormat="1" x14ac:dyDescent="0.2">
      <c r="A416" s="356"/>
      <c r="B416" s="215"/>
      <c r="C416" s="216">
        <v>642015</v>
      </c>
      <c r="D416" s="217" t="s">
        <v>111</v>
      </c>
      <c r="E416" s="436"/>
      <c r="F416" s="228">
        <v>0</v>
      </c>
      <c r="G416" s="227">
        <v>0.1</v>
      </c>
      <c r="H416" s="446">
        <v>0.3</v>
      </c>
      <c r="I416" s="227">
        <v>0.1</v>
      </c>
      <c r="J416" s="226">
        <v>0.3</v>
      </c>
      <c r="K416" s="227">
        <v>0.3</v>
      </c>
      <c r="L416" s="227">
        <v>0.3</v>
      </c>
      <c r="M416" s="357"/>
      <c r="N416" s="358"/>
    </row>
    <row r="417" spans="1:14" x14ac:dyDescent="0.2">
      <c r="A417" s="208"/>
      <c r="B417" s="317"/>
      <c r="C417" s="314"/>
      <c r="D417" s="296" t="s">
        <v>772</v>
      </c>
      <c r="E417" s="317" t="s">
        <v>722</v>
      </c>
      <c r="F417" s="315">
        <v>5.7</v>
      </c>
      <c r="G417" s="298">
        <f>SUM(G418)</f>
        <v>5.8</v>
      </c>
      <c r="H417" s="334">
        <f>SUM(H418)</f>
        <v>5.2</v>
      </c>
      <c r="I417" s="298">
        <f>SUM(I418)</f>
        <v>3.1</v>
      </c>
      <c r="J417" s="297">
        <f>SUM(J418)</f>
        <v>5.4</v>
      </c>
      <c r="K417" s="298">
        <f t="shared" ref="K417:L417" si="99">SUM(K418)</f>
        <v>5.6</v>
      </c>
      <c r="L417" s="298">
        <f t="shared" si="99"/>
        <v>5.6</v>
      </c>
      <c r="M417" s="210"/>
    </row>
    <row r="418" spans="1:14" s="359" customFormat="1" x14ac:dyDescent="0.2">
      <c r="A418" s="356"/>
      <c r="B418" s="215">
        <v>630</v>
      </c>
      <c r="C418" s="216"/>
      <c r="D418" s="217" t="s">
        <v>162</v>
      </c>
      <c r="E418" s="439"/>
      <c r="F418" s="308">
        <v>0</v>
      </c>
      <c r="G418" s="227">
        <v>5.8</v>
      </c>
      <c r="H418" s="446">
        <v>5.2</v>
      </c>
      <c r="I418" s="227">
        <v>3.1</v>
      </c>
      <c r="J418" s="226">
        <v>5.4</v>
      </c>
      <c r="K418" s="226">
        <v>5.6</v>
      </c>
      <c r="L418" s="226">
        <v>5.6</v>
      </c>
      <c r="M418" s="357"/>
      <c r="N418" s="358"/>
    </row>
    <row r="419" spans="1:14" x14ac:dyDescent="0.2">
      <c r="A419" s="208"/>
      <c r="B419" s="317"/>
      <c r="C419" s="316"/>
      <c r="D419" s="296" t="s">
        <v>757</v>
      </c>
      <c r="E419" s="313" t="s">
        <v>718</v>
      </c>
      <c r="F419" s="315">
        <f t="shared" ref="F419" si="100">SUM(F420)</f>
        <v>0</v>
      </c>
      <c r="G419" s="298">
        <f t="shared" ref="G419:L419" si="101">SUM(G420)</f>
        <v>0</v>
      </c>
      <c r="H419" s="334">
        <f t="shared" si="101"/>
        <v>0</v>
      </c>
      <c r="I419" s="298">
        <f t="shared" si="101"/>
        <v>0.1</v>
      </c>
      <c r="J419" s="297">
        <f t="shared" si="101"/>
        <v>0.2</v>
      </c>
      <c r="K419" s="297">
        <f t="shared" si="101"/>
        <v>0.2</v>
      </c>
      <c r="L419" s="297">
        <f t="shared" si="101"/>
        <v>0.2</v>
      </c>
      <c r="M419" s="210"/>
    </row>
    <row r="420" spans="1:14" s="359" customFormat="1" x14ac:dyDescent="0.2">
      <c r="A420" s="356"/>
      <c r="B420" s="215"/>
      <c r="C420" s="216">
        <v>637005</v>
      </c>
      <c r="D420" s="217" t="s">
        <v>838</v>
      </c>
      <c r="E420" s="438"/>
      <c r="F420" s="308">
        <v>0</v>
      </c>
      <c r="G420" s="227">
        <v>0</v>
      </c>
      <c r="H420" s="446">
        <v>0</v>
      </c>
      <c r="I420" s="227">
        <v>0.1</v>
      </c>
      <c r="J420" s="226">
        <v>0.2</v>
      </c>
      <c r="K420" s="227">
        <v>0.2</v>
      </c>
      <c r="L420" s="227">
        <v>0.2</v>
      </c>
      <c r="M420" s="357"/>
      <c r="N420" s="358"/>
    </row>
    <row r="421" spans="1:14" x14ac:dyDescent="0.2">
      <c r="A421" s="208"/>
      <c r="B421" s="313"/>
      <c r="C421" s="314"/>
      <c r="D421" s="296" t="s">
        <v>723</v>
      </c>
      <c r="E421" s="317" t="s">
        <v>724</v>
      </c>
      <c r="F421" s="315">
        <f t="shared" ref="F421:L421" si="102">SUM(F423+F437+F448)</f>
        <v>205.29999999999998</v>
      </c>
      <c r="G421" s="298">
        <f t="shared" si="102"/>
        <v>197.8</v>
      </c>
      <c r="H421" s="334">
        <f t="shared" si="102"/>
        <v>180.6</v>
      </c>
      <c r="I421" s="334">
        <f t="shared" si="102"/>
        <v>150.9</v>
      </c>
      <c r="J421" s="297">
        <f t="shared" si="102"/>
        <v>190.7</v>
      </c>
      <c r="K421" s="297">
        <f t="shared" si="102"/>
        <v>187.29999999999998</v>
      </c>
      <c r="L421" s="297">
        <f t="shared" si="102"/>
        <v>186.59999999999997</v>
      </c>
      <c r="M421" s="210"/>
    </row>
    <row r="422" spans="1:14" x14ac:dyDescent="0.2">
      <c r="A422" s="208"/>
      <c r="B422" s="215"/>
      <c r="C422" s="224"/>
      <c r="D422" s="225" t="s">
        <v>237</v>
      </c>
      <c r="F422" s="230"/>
      <c r="G422" s="207"/>
      <c r="H422" s="257"/>
      <c r="I422" s="440"/>
      <c r="J422" s="229"/>
      <c r="K422" s="229"/>
      <c r="L422" s="229"/>
    </row>
    <row r="423" spans="1:14" x14ac:dyDescent="0.2">
      <c r="A423" s="208"/>
      <c r="B423" s="215">
        <v>630</v>
      </c>
      <c r="C423" s="224"/>
      <c r="D423" s="225" t="s">
        <v>162</v>
      </c>
      <c r="E423" s="266"/>
      <c r="F423" s="230">
        <f t="shared" ref="F423:L423" si="103">SUM(F424:F435)</f>
        <v>48.900000000000006</v>
      </c>
      <c r="G423" s="207">
        <f t="shared" si="103"/>
        <v>46.9</v>
      </c>
      <c r="H423" s="257">
        <f t="shared" si="103"/>
        <v>29.2</v>
      </c>
      <c r="I423" s="207">
        <f t="shared" si="103"/>
        <v>24.9</v>
      </c>
      <c r="J423" s="229">
        <f t="shared" si="103"/>
        <v>28.299999999999997</v>
      </c>
      <c r="K423" s="229">
        <f t="shared" si="103"/>
        <v>26.299999999999997</v>
      </c>
      <c r="L423" s="229">
        <f t="shared" si="103"/>
        <v>26.299999999999997</v>
      </c>
    </row>
    <row r="424" spans="1:14" s="359" customFormat="1" x14ac:dyDescent="0.2">
      <c r="A424" s="356"/>
      <c r="B424" s="215"/>
      <c r="C424" s="216">
        <v>6320011</v>
      </c>
      <c r="D424" s="217" t="s">
        <v>310</v>
      </c>
      <c r="E424" s="436"/>
      <c r="F424" s="228">
        <v>0.7</v>
      </c>
      <c r="G424" s="227">
        <v>2.6</v>
      </c>
      <c r="H424" s="446">
        <v>4</v>
      </c>
      <c r="I424" s="227">
        <v>3.1</v>
      </c>
      <c r="J424" s="226">
        <v>4</v>
      </c>
      <c r="K424" s="227">
        <v>4</v>
      </c>
      <c r="L424" s="227">
        <v>4</v>
      </c>
      <c r="M424" s="357"/>
      <c r="N424" s="358"/>
    </row>
    <row r="425" spans="1:14" s="359" customFormat="1" x14ac:dyDescent="0.2">
      <c r="A425" s="360"/>
      <c r="B425" s="215"/>
      <c r="C425" s="216">
        <v>6320013</v>
      </c>
      <c r="D425" s="217" t="s">
        <v>312</v>
      </c>
      <c r="E425" s="436"/>
      <c r="F425" s="228">
        <v>4.2</v>
      </c>
      <c r="G425" s="227">
        <v>4.4000000000000004</v>
      </c>
      <c r="H425" s="446">
        <v>4</v>
      </c>
      <c r="I425" s="227">
        <v>3</v>
      </c>
      <c r="J425" s="226">
        <v>4</v>
      </c>
      <c r="K425" s="227">
        <v>4</v>
      </c>
      <c r="L425" s="227">
        <v>4</v>
      </c>
      <c r="M425" s="357"/>
      <c r="N425" s="358"/>
    </row>
    <row r="426" spans="1:14" s="359" customFormat="1" x14ac:dyDescent="0.2">
      <c r="A426" s="360"/>
      <c r="B426" s="215"/>
      <c r="C426" s="216">
        <v>632002</v>
      </c>
      <c r="D426" s="217" t="s">
        <v>311</v>
      </c>
      <c r="E426" s="436"/>
      <c r="F426" s="228">
        <v>0.6</v>
      </c>
      <c r="G426" s="227">
        <v>0.6</v>
      </c>
      <c r="H426" s="446">
        <v>0.6</v>
      </c>
      <c r="I426" s="227">
        <v>0.6</v>
      </c>
      <c r="J426" s="226">
        <v>0.6</v>
      </c>
      <c r="K426" s="227">
        <v>0.6</v>
      </c>
      <c r="L426" s="227">
        <v>0.6</v>
      </c>
      <c r="M426" s="357"/>
      <c r="N426" s="358"/>
    </row>
    <row r="427" spans="1:14" s="359" customFormat="1" x14ac:dyDescent="0.2">
      <c r="A427" s="360"/>
      <c r="B427" s="215"/>
      <c r="C427" s="216">
        <v>6330065</v>
      </c>
      <c r="D427" s="217" t="s">
        <v>134</v>
      </c>
      <c r="E427" s="436"/>
      <c r="F427" s="228">
        <v>0</v>
      </c>
      <c r="G427" s="227">
        <v>0.4</v>
      </c>
      <c r="H427" s="446">
        <v>0.1</v>
      </c>
      <c r="I427" s="227">
        <v>0.4</v>
      </c>
      <c r="J427" s="226">
        <v>0.1</v>
      </c>
      <c r="K427" s="227">
        <v>0.1</v>
      </c>
      <c r="L427" s="227">
        <v>0.1</v>
      </c>
      <c r="M427" s="357"/>
      <c r="N427" s="358"/>
    </row>
    <row r="428" spans="1:14" s="359" customFormat="1" x14ac:dyDescent="0.2">
      <c r="A428" s="360"/>
      <c r="B428" s="215"/>
      <c r="C428" s="216">
        <v>6330066</v>
      </c>
      <c r="D428" s="217" t="s">
        <v>839</v>
      </c>
      <c r="E428" s="436"/>
      <c r="F428" s="228">
        <v>0</v>
      </c>
      <c r="G428" s="227">
        <v>0</v>
      </c>
      <c r="H428" s="446">
        <v>0</v>
      </c>
      <c r="I428" s="227">
        <v>0</v>
      </c>
      <c r="J428" s="226">
        <v>0</v>
      </c>
      <c r="K428" s="227">
        <v>0</v>
      </c>
      <c r="L428" s="227">
        <v>0</v>
      </c>
      <c r="M428" s="357"/>
      <c r="N428" s="358"/>
    </row>
    <row r="429" spans="1:14" s="359" customFormat="1" x14ac:dyDescent="0.2">
      <c r="A429" s="360"/>
      <c r="B429" s="215"/>
      <c r="C429" s="216">
        <v>634001</v>
      </c>
      <c r="D429" s="217" t="s">
        <v>532</v>
      </c>
      <c r="E429" s="436"/>
      <c r="F429" s="228">
        <v>0.5</v>
      </c>
      <c r="G429" s="227">
        <v>0.5</v>
      </c>
      <c r="H429" s="446">
        <v>0.6</v>
      </c>
      <c r="I429" s="227">
        <v>0</v>
      </c>
      <c r="J429" s="226">
        <v>0.5</v>
      </c>
      <c r="K429" s="227">
        <v>0.5</v>
      </c>
      <c r="L429" s="227">
        <v>0.5</v>
      </c>
      <c r="M429" s="357"/>
      <c r="N429" s="358"/>
    </row>
    <row r="430" spans="1:14" s="359" customFormat="1" x14ac:dyDescent="0.2">
      <c r="A430" s="360"/>
      <c r="B430" s="215"/>
      <c r="C430" s="216">
        <v>635004</v>
      </c>
      <c r="D430" s="217" t="s">
        <v>652</v>
      </c>
      <c r="E430" s="436"/>
      <c r="F430" s="228">
        <v>0.4</v>
      </c>
      <c r="G430" s="227">
        <v>0</v>
      </c>
      <c r="H430" s="446">
        <v>1</v>
      </c>
      <c r="I430" s="227">
        <v>0</v>
      </c>
      <c r="J430" s="226">
        <v>1</v>
      </c>
      <c r="K430" s="227">
        <v>1</v>
      </c>
      <c r="L430" s="227">
        <v>1</v>
      </c>
      <c r="M430" s="357"/>
      <c r="N430" s="358"/>
    </row>
    <row r="431" spans="1:14" s="359" customFormat="1" x14ac:dyDescent="0.2">
      <c r="A431" s="360"/>
      <c r="B431" s="215"/>
      <c r="C431" s="216">
        <v>63500616</v>
      </c>
      <c r="D431" s="217" t="s">
        <v>759</v>
      </c>
      <c r="E431" s="436"/>
      <c r="F431" s="228">
        <v>0</v>
      </c>
      <c r="G431" s="227">
        <v>0</v>
      </c>
      <c r="H431" s="446">
        <v>0.2</v>
      </c>
      <c r="I431" s="227">
        <v>0</v>
      </c>
      <c r="J431" s="226">
        <v>0.2</v>
      </c>
      <c r="K431" s="227">
        <v>0.2</v>
      </c>
      <c r="L431" s="227">
        <v>0.2</v>
      </c>
      <c r="M431" s="357"/>
      <c r="N431" s="358"/>
    </row>
    <row r="432" spans="1:14" s="359" customFormat="1" x14ac:dyDescent="0.2">
      <c r="A432" s="360"/>
      <c r="B432" s="215"/>
      <c r="C432" s="216">
        <v>63500617</v>
      </c>
      <c r="D432" s="217" t="s">
        <v>358</v>
      </c>
      <c r="E432" s="436"/>
      <c r="F432" s="228">
        <v>0</v>
      </c>
      <c r="G432" s="227">
        <v>0</v>
      </c>
      <c r="H432" s="446">
        <v>0.5</v>
      </c>
      <c r="I432" s="227">
        <v>0</v>
      </c>
      <c r="J432" s="226">
        <v>0</v>
      </c>
      <c r="K432" s="227">
        <v>0</v>
      </c>
      <c r="L432" s="227">
        <v>0</v>
      </c>
      <c r="M432" s="357"/>
      <c r="N432" s="358"/>
    </row>
    <row r="433" spans="1:14" s="359" customFormat="1" x14ac:dyDescent="0.2">
      <c r="A433" s="360"/>
      <c r="B433" s="215"/>
      <c r="C433" s="216">
        <v>637004</v>
      </c>
      <c r="D433" s="217" t="s">
        <v>94</v>
      </c>
      <c r="E433" s="436"/>
      <c r="F433" s="228">
        <v>0.6</v>
      </c>
      <c r="G433" s="227">
        <v>0.5</v>
      </c>
      <c r="H433" s="446">
        <v>0.6</v>
      </c>
      <c r="I433" s="227">
        <v>0.1</v>
      </c>
      <c r="J433" s="226">
        <v>0.6</v>
      </c>
      <c r="K433" s="227">
        <v>0.6</v>
      </c>
      <c r="L433" s="227">
        <v>0.6</v>
      </c>
      <c r="M433" s="357"/>
      <c r="N433" s="358"/>
    </row>
    <row r="434" spans="1:14" s="359" customFormat="1" x14ac:dyDescent="0.2">
      <c r="A434" s="360"/>
      <c r="B434" s="215"/>
      <c r="C434" s="216">
        <v>637005</v>
      </c>
      <c r="D434" s="217" t="s">
        <v>98</v>
      </c>
      <c r="E434" s="436"/>
      <c r="F434" s="228">
        <v>0.2</v>
      </c>
      <c r="G434" s="227">
        <v>0.4</v>
      </c>
      <c r="H434" s="446">
        <v>0.3</v>
      </c>
      <c r="I434" s="227">
        <v>0.4</v>
      </c>
      <c r="J434" s="226">
        <v>0.3</v>
      </c>
      <c r="K434" s="227">
        <v>0.3</v>
      </c>
      <c r="L434" s="227">
        <v>0.3</v>
      </c>
      <c r="M434" s="357"/>
      <c r="N434" s="358"/>
    </row>
    <row r="435" spans="1:14" s="359" customFormat="1" x14ac:dyDescent="0.2">
      <c r="A435" s="360"/>
      <c r="B435" s="215"/>
      <c r="C435" s="216">
        <v>642001</v>
      </c>
      <c r="D435" s="217" t="s">
        <v>313</v>
      </c>
      <c r="E435" s="436"/>
      <c r="F435" s="228">
        <v>41.7</v>
      </c>
      <c r="G435" s="227">
        <v>37.5</v>
      </c>
      <c r="H435" s="446">
        <v>17.3</v>
      </c>
      <c r="I435" s="227">
        <v>17.3</v>
      </c>
      <c r="J435" s="478">
        <v>17</v>
      </c>
      <c r="K435" s="227">
        <v>15</v>
      </c>
      <c r="L435" s="227">
        <v>15</v>
      </c>
      <c r="M435" s="357" t="s">
        <v>984</v>
      </c>
      <c r="N435" s="358"/>
    </row>
    <row r="436" spans="1:14" x14ac:dyDescent="0.2">
      <c r="A436" s="211"/>
      <c r="B436" s="215"/>
      <c r="C436" s="216"/>
      <c r="D436" s="269" t="s">
        <v>726</v>
      </c>
      <c r="E436" s="264" t="s">
        <v>761</v>
      </c>
      <c r="F436" s="308"/>
      <c r="G436" s="227"/>
      <c r="H436" s="446"/>
      <c r="I436" s="440"/>
      <c r="J436" s="226"/>
      <c r="K436" s="226"/>
      <c r="L436" s="226"/>
      <c r="N436" s="267" t="s">
        <v>442</v>
      </c>
    </row>
    <row r="437" spans="1:14" x14ac:dyDescent="0.2">
      <c r="A437" s="211"/>
      <c r="B437" s="215"/>
      <c r="C437" s="224"/>
      <c r="D437" s="225" t="s">
        <v>760</v>
      </c>
      <c r="E437" s="264" t="s">
        <v>725</v>
      </c>
      <c r="F437" s="230">
        <f t="shared" ref="F437" si="104">SUM(F438:F440)</f>
        <v>7.1</v>
      </c>
      <c r="G437" s="207">
        <f t="shared" ref="G437:L437" si="105">SUM(G438:G440)</f>
        <v>5.3999999999999995</v>
      </c>
      <c r="H437" s="257">
        <f t="shared" si="105"/>
        <v>5.3999999999999995</v>
      </c>
      <c r="I437" s="207">
        <f t="shared" si="105"/>
        <v>5.0000000000000009</v>
      </c>
      <c r="J437" s="229">
        <f t="shared" si="105"/>
        <v>5.3999999999999986</v>
      </c>
      <c r="K437" s="229">
        <f t="shared" si="105"/>
        <v>5.3999999999999986</v>
      </c>
      <c r="L437" s="229">
        <f t="shared" si="105"/>
        <v>5.3999999999999986</v>
      </c>
    </row>
    <row r="438" spans="1:14" s="359" customFormat="1" x14ac:dyDescent="0.2">
      <c r="A438" s="356"/>
      <c r="B438" s="215">
        <v>610</v>
      </c>
      <c r="C438" s="216"/>
      <c r="D438" s="217" t="s">
        <v>115</v>
      </c>
      <c r="E438" s="436"/>
      <c r="F438" s="228">
        <v>0.7</v>
      </c>
      <c r="G438" s="227">
        <v>0</v>
      </c>
      <c r="H438" s="446">
        <v>0</v>
      </c>
      <c r="I438" s="227">
        <v>0</v>
      </c>
      <c r="J438" s="226">
        <v>0</v>
      </c>
      <c r="K438" s="227">
        <v>0</v>
      </c>
      <c r="L438" s="227">
        <v>0</v>
      </c>
      <c r="M438" s="357"/>
      <c r="N438" s="358"/>
    </row>
    <row r="439" spans="1:14" s="359" customFormat="1" x14ac:dyDescent="0.2">
      <c r="A439" s="360"/>
      <c r="B439" s="215">
        <v>620</v>
      </c>
      <c r="C439" s="216"/>
      <c r="D439" s="217" t="s">
        <v>116</v>
      </c>
      <c r="E439" s="436"/>
      <c r="F439" s="228">
        <v>0.7</v>
      </c>
      <c r="G439" s="227">
        <v>0</v>
      </c>
      <c r="H439" s="446">
        <v>0</v>
      </c>
      <c r="I439" s="227">
        <v>0</v>
      </c>
      <c r="J439" s="226">
        <v>0</v>
      </c>
      <c r="K439" s="227">
        <v>0</v>
      </c>
      <c r="L439" s="227">
        <v>0</v>
      </c>
      <c r="M439" s="357"/>
      <c r="N439" s="358"/>
    </row>
    <row r="440" spans="1:14" x14ac:dyDescent="0.2">
      <c r="A440" s="211"/>
      <c r="B440" s="215">
        <v>630</v>
      </c>
      <c r="C440" s="224"/>
      <c r="D440" s="225" t="s">
        <v>162</v>
      </c>
      <c r="E440" s="266"/>
      <c r="F440" s="230">
        <f t="shared" ref="F440:L440" si="106">SUM(F441:F447)</f>
        <v>5.6999999999999993</v>
      </c>
      <c r="G440" s="207">
        <f t="shared" si="106"/>
        <v>5.3999999999999995</v>
      </c>
      <c r="H440" s="257">
        <f t="shared" si="106"/>
        <v>5.3999999999999995</v>
      </c>
      <c r="I440" s="207">
        <f t="shared" si="106"/>
        <v>5.0000000000000009</v>
      </c>
      <c r="J440" s="229">
        <f t="shared" si="106"/>
        <v>5.3999999999999986</v>
      </c>
      <c r="K440" s="229">
        <f t="shared" si="106"/>
        <v>5.3999999999999986</v>
      </c>
      <c r="L440" s="229">
        <f t="shared" si="106"/>
        <v>5.3999999999999986</v>
      </c>
    </row>
    <row r="441" spans="1:14" s="359" customFormat="1" x14ac:dyDescent="0.2">
      <c r="A441" s="360"/>
      <c r="B441" s="215"/>
      <c r="C441" s="216">
        <v>6320015</v>
      </c>
      <c r="D441" s="217" t="s">
        <v>56</v>
      </c>
      <c r="E441" s="436"/>
      <c r="F441" s="228">
        <v>0.5</v>
      </c>
      <c r="G441" s="227">
        <v>0.8</v>
      </c>
      <c r="H441" s="446">
        <v>0.8</v>
      </c>
      <c r="I441" s="227">
        <v>0.5</v>
      </c>
      <c r="J441" s="226">
        <v>0.8</v>
      </c>
      <c r="K441" s="227">
        <v>0.8</v>
      </c>
      <c r="L441" s="227">
        <v>0.8</v>
      </c>
      <c r="M441" s="357"/>
      <c r="N441" s="358"/>
    </row>
    <row r="442" spans="1:14" s="359" customFormat="1" x14ac:dyDescent="0.2">
      <c r="A442" s="360"/>
      <c r="B442" s="219"/>
      <c r="C442" s="216">
        <v>6320015</v>
      </c>
      <c r="D442" s="217" t="s">
        <v>163</v>
      </c>
      <c r="E442" s="436"/>
      <c r="F442" s="228">
        <v>3.6</v>
      </c>
      <c r="G442" s="227">
        <v>4.4000000000000004</v>
      </c>
      <c r="H442" s="446">
        <v>4</v>
      </c>
      <c r="I442" s="227">
        <v>2.7</v>
      </c>
      <c r="J442" s="226">
        <v>4</v>
      </c>
      <c r="K442" s="227">
        <v>4</v>
      </c>
      <c r="L442" s="227">
        <v>4</v>
      </c>
      <c r="M442" s="357"/>
      <c r="N442" s="358"/>
    </row>
    <row r="443" spans="1:14" s="359" customFormat="1" x14ac:dyDescent="0.2">
      <c r="A443" s="360"/>
      <c r="B443" s="219"/>
      <c r="C443" s="216">
        <v>6320025</v>
      </c>
      <c r="D443" s="217" t="s">
        <v>185</v>
      </c>
      <c r="E443" s="436"/>
      <c r="F443" s="228">
        <v>0</v>
      </c>
      <c r="G443" s="227">
        <v>0</v>
      </c>
      <c r="H443" s="446">
        <v>0</v>
      </c>
      <c r="I443" s="227">
        <v>0</v>
      </c>
      <c r="J443" s="226">
        <v>0.1</v>
      </c>
      <c r="K443" s="227">
        <v>0.1</v>
      </c>
      <c r="L443" s="227">
        <v>0.1</v>
      </c>
      <c r="M443" s="357"/>
      <c r="N443" s="358"/>
    </row>
    <row r="444" spans="1:14" s="359" customFormat="1" x14ac:dyDescent="0.2">
      <c r="A444" s="360"/>
      <c r="B444" s="219"/>
      <c r="C444" s="216">
        <v>6320035</v>
      </c>
      <c r="D444" s="217" t="s">
        <v>130</v>
      </c>
      <c r="E444" s="436"/>
      <c r="F444" s="228">
        <v>0</v>
      </c>
      <c r="G444" s="227">
        <v>0</v>
      </c>
      <c r="H444" s="446">
        <v>0.2</v>
      </c>
      <c r="I444" s="227">
        <v>0</v>
      </c>
      <c r="J444" s="226">
        <v>0.1</v>
      </c>
      <c r="K444" s="227">
        <v>0.1</v>
      </c>
      <c r="L444" s="227">
        <v>0.1</v>
      </c>
      <c r="M444" s="357"/>
      <c r="N444" s="358"/>
    </row>
    <row r="445" spans="1:14" s="359" customFormat="1" x14ac:dyDescent="0.2">
      <c r="A445" s="360"/>
      <c r="B445" s="215"/>
      <c r="C445" s="216">
        <v>6370045</v>
      </c>
      <c r="D445" s="217" t="s">
        <v>481</v>
      </c>
      <c r="E445" s="436"/>
      <c r="F445" s="228">
        <v>0.3</v>
      </c>
      <c r="G445" s="227">
        <v>0.1</v>
      </c>
      <c r="H445" s="446">
        <v>0.3</v>
      </c>
      <c r="I445" s="227">
        <v>1.6</v>
      </c>
      <c r="J445" s="226">
        <v>0.3</v>
      </c>
      <c r="K445" s="227">
        <v>0.3</v>
      </c>
      <c r="L445" s="227">
        <v>0.3</v>
      </c>
      <c r="M445" s="357"/>
      <c r="N445" s="358"/>
    </row>
    <row r="446" spans="1:14" s="359" customFormat="1" x14ac:dyDescent="0.2">
      <c r="A446" s="360"/>
      <c r="B446" s="215"/>
      <c r="C446" s="216">
        <v>6370055</v>
      </c>
      <c r="D446" s="217" t="s">
        <v>98</v>
      </c>
      <c r="E446" s="436"/>
      <c r="F446" s="228">
        <v>0</v>
      </c>
      <c r="G446" s="227">
        <v>0.1</v>
      </c>
      <c r="H446" s="446">
        <v>0.1</v>
      </c>
      <c r="I446" s="227">
        <v>0.2</v>
      </c>
      <c r="J446" s="226">
        <v>0.1</v>
      </c>
      <c r="K446" s="227">
        <v>0.1</v>
      </c>
      <c r="L446" s="227">
        <v>0.1</v>
      </c>
      <c r="M446" s="357"/>
      <c r="N446" s="358"/>
    </row>
    <row r="447" spans="1:14" s="359" customFormat="1" x14ac:dyDescent="0.2">
      <c r="A447" s="360"/>
      <c r="B447" s="215"/>
      <c r="C447" s="216">
        <v>642013</v>
      </c>
      <c r="D447" s="217" t="s">
        <v>287</v>
      </c>
      <c r="E447" s="438"/>
      <c r="F447" s="308">
        <v>1.3</v>
      </c>
      <c r="G447" s="227">
        <v>0</v>
      </c>
      <c r="H447" s="446">
        <v>0</v>
      </c>
      <c r="I447" s="227">
        <v>0</v>
      </c>
      <c r="J447" s="226">
        <v>0</v>
      </c>
      <c r="K447" s="226">
        <v>0</v>
      </c>
      <c r="L447" s="226">
        <v>0</v>
      </c>
      <c r="M447" s="357"/>
      <c r="N447" s="358"/>
    </row>
    <row r="448" spans="1:14" x14ac:dyDescent="0.2">
      <c r="A448" s="211"/>
      <c r="B448" s="215"/>
      <c r="C448" s="224"/>
      <c r="D448" s="225" t="s">
        <v>516</v>
      </c>
      <c r="E448" s="215" t="s">
        <v>725</v>
      </c>
      <c r="F448" s="230">
        <f t="shared" ref="F448" si="107">SUM(F449:F451)</f>
        <v>149.29999999999998</v>
      </c>
      <c r="G448" s="207">
        <f t="shared" ref="G448:L448" si="108">SUM(G449:G451)</f>
        <v>145.5</v>
      </c>
      <c r="H448" s="257">
        <f t="shared" si="108"/>
        <v>146</v>
      </c>
      <c r="I448" s="207">
        <f t="shared" si="108"/>
        <v>121.00000000000001</v>
      </c>
      <c r="J448" s="229">
        <f t="shared" si="108"/>
        <v>157</v>
      </c>
      <c r="K448" s="229">
        <f t="shared" si="108"/>
        <v>155.6</v>
      </c>
      <c r="L448" s="229">
        <f t="shared" si="108"/>
        <v>154.89999999999998</v>
      </c>
    </row>
    <row r="449" spans="1:14" s="359" customFormat="1" x14ac:dyDescent="0.2">
      <c r="A449" s="356"/>
      <c r="B449" s="215">
        <v>610</v>
      </c>
      <c r="C449" s="216"/>
      <c r="D449" s="217" t="s">
        <v>115</v>
      </c>
      <c r="E449" s="436"/>
      <c r="F449" s="228">
        <v>43.5</v>
      </c>
      <c r="G449" s="227">
        <v>39.5</v>
      </c>
      <c r="H449" s="446">
        <v>48.4</v>
      </c>
      <c r="I449" s="227">
        <v>37</v>
      </c>
      <c r="J449" s="478">
        <v>46.2</v>
      </c>
      <c r="K449" s="227">
        <v>51</v>
      </c>
      <c r="L449" s="227">
        <v>52</v>
      </c>
      <c r="M449" s="357" t="s">
        <v>984</v>
      </c>
      <c r="N449" s="358"/>
    </row>
    <row r="450" spans="1:14" s="359" customFormat="1" x14ac:dyDescent="0.2">
      <c r="A450" s="356"/>
      <c r="B450" s="215">
        <v>620</v>
      </c>
      <c r="C450" s="216"/>
      <c r="D450" s="217" t="s">
        <v>116</v>
      </c>
      <c r="E450" s="436"/>
      <c r="F450" s="228">
        <v>16.8</v>
      </c>
      <c r="G450" s="227">
        <v>16.600000000000001</v>
      </c>
      <c r="H450" s="446">
        <v>16.600000000000001</v>
      </c>
      <c r="I450" s="227">
        <v>15.3</v>
      </c>
      <c r="J450" s="478">
        <v>15.6</v>
      </c>
      <c r="K450" s="227">
        <v>17.8</v>
      </c>
      <c r="L450" s="227">
        <v>18</v>
      </c>
      <c r="M450" s="357" t="s">
        <v>984</v>
      </c>
      <c r="N450" s="358"/>
    </row>
    <row r="451" spans="1:14" x14ac:dyDescent="0.2">
      <c r="A451" s="211"/>
      <c r="B451" s="215">
        <v>630</v>
      </c>
      <c r="C451" s="224"/>
      <c r="D451" s="225" t="s">
        <v>162</v>
      </c>
      <c r="E451" s="266"/>
      <c r="F451" s="230">
        <f t="shared" ref="F451:L451" si="109">SUM(F452:F485)</f>
        <v>88.999999999999986</v>
      </c>
      <c r="G451" s="207">
        <f t="shared" si="109"/>
        <v>89.4</v>
      </c>
      <c r="H451" s="257">
        <f t="shared" si="109"/>
        <v>80.999999999999986</v>
      </c>
      <c r="I451" s="207">
        <f t="shared" si="109"/>
        <v>68.700000000000017</v>
      </c>
      <c r="J451" s="229">
        <f t="shared" si="109"/>
        <v>95.2</v>
      </c>
      <c r="K451" s="229">
        <f t="shared" si="109"/>
        <v>86.8</v>
      </c>
      <c r="L451" s="229">
        <f t="shared" si="109"/>
        <v>84.899999999999991</v>
      </c>
    </row>
    <row r="452" spans="1:14" s="359" customFormat="1" x14ac:dyDescent="0.2">
      <c r="A452" s="360"/>
      <c r="B452" s="215"/>
      <c r="C452" s="216">
        <v>631001</v>
      </c>
      <c r="D452" s="217" t="s">
        <v>129</v>
      </c>
      <c r="E452" s="436"/>
      <c r="F452" s="228">
        <v>0.1</v>
      </c>
      <c r="G452" s="227">
        <v>0.1</v>
      </c>
      <c r="H452" s="446">
        <v>0</v>
      </c>
      <c r="I452" s="227">
        <v>0</v>
      </c>
      <c r="J452" s="226">
        <v>0</v>
      </c>
      <c r="K452" s="227">
        <v>0</v>
      </c>
      <c r="L452" s="227">
        <v>0</v>
      </c>
      <c r="M452" s="357"/>
      <c r="N452" s="358"/>
    </row>
    <row r="453" spans="1:14" s="359" customFormat="1" x14ac:dyDescent="0.2">
      <c r="A453" s="356"/>
      <c r="B453" s="215"/>
      <c r="C453" s="216">
        <v>6320011</v>
      </c>
      <c r="D453" s="217" t="s">
        <v>56</v>
      </c>
      <c r="E453" s="436"/>
      <c r="F453" s="228">
        <v>5</v>
      </c>
      <c r="G453" s="227">
        <v>3.7</v>
      </c>
      <c r="H453" s="446">
        <v>4.9000000000000004</v>
      </c>
      <c r="I453" s="227">
        <v>5.9</v>
      </c>
      <c r="J453" s="226">
        <v>4.9000000000000004</v>
      </c>
      <c r="K453" s="227">
        <v>4.9000000000000004</v>
      </c>
      <c r="L453" s="227">
        <v>4.9000000000000004</v>
      </c>
      <c r="M453" s="357"/>
      <c r="N453" s="358"/>
    </row>
    <row r="454" spans="1:14" s="359" customFormat="1" x14ac:dyDescent="0.2">
      <c r="A454" s="360"/>
      <c r="B454" s="215"/>
      <c r="C454" s="216">
        <v>6320013</v>
      </c>
      <c r="D454" s="217" t="s">
        <v>163</v>
      </c>
      <c r="E454" s="436"/>
      <c r="F454" s="228">
        <v>10.3</v>
      </c>
      <c r="G454" s="227">
        <v>11.1</v>
      </c>
      <c r="H454" s="446">
        <v>12</v>
      </c>
      <c r="I454" s="227">
        <v>9.9</v>
      </c>
      <c r="J454" s="226">
        <v>12</v>
      </c>
      <c r="K454" s="227">
        <v>12</v>
      </c>
      <c r="L454" s="227">
        <v>12</v>
      </c>
      <c r="M454" s="357"/>
      <c r="N454" s="358"/>
    </row>
    <row r="455" spans="1:14" s="359" customFormat="1" x14ac:dyDescent="0.2">
      <c r="A455" s="360"/>
      <c r="B455" s="215"/>
      <c r="C455" s="216">
        <v>632002</v>
      </c>
      <c r="D455" s="217" t="s">
        <v>164</v>
      </c>
      <c r="E455" s="436"/>
      <c r="F455" s="228">
        <v>0.4</v>
      </c>
      <c r="G455" s="227">
        <v>0.3</v>
      </c>
      <c r="H455" s="446">
        <v>0.6</v>
      </c>
      <c r="I455" s="227">
        <v>0.2</v>
      </c>
      <c r="J455" s="226">
        <v>0.6</v>
      </c>
      <c r="K455" s="227">
        <v>0.6</v>
      </c>
      <c r="L455" s="227">
        <v>0.6</v>
      </c>
      <c r="M455" s="357"/>
      <c r="N455" s="358"/>
    </row>
    <row r="456" spans="1:14" s="359" customFormat="1" x14ac:dyDescent="0.2">
      <c r="A456" s="360"/>
      <c r="B456" s="215"/>
      <c r="C456" s="216">
        <v>632003</v>
      </c>
      <c r="D456" s="217" t="s">
        <v>130</v>
      </c>
      <c r="E456" s="436"/>
      <c r="F456" s="228">
        <v>0.6</v>
      </c>
      <c r="G456" s="227">
        <v>0.7</v>
      </c>
      <c r="H456" s="446">
        <v>0.7</v>
      </c>
      <c r="I456" s="227">
        <v>0.6</v>
      </c>
      <c r="J456" s="226">
        <v>0.7</v>
      </c>
      <c r="K456" s="227">
        <v>0.7</v>
      </c>
      <c r="L456" s="227">
        <v>0.7</v>
      </c>
      <c r="M456" s="357"/>
      <c r="N456" s="358"/>
    </row>
    <row r="457" spans="1:14" s="359" customFormat="1" x14ac:dyDescent="0.2">
      <c r="A457" s="360"/>
      <c r="B457" s="215"/>
      <c r="C457" s="216">
        <v>632004</v>
      </c>
      <c r="D457" s="217" t="s">
        <v>62</v>
      </c>
      <c r="E457" s="436"/>
      <c r="F457" s="228">
        <v>0</v>
      </c>
      <c r="G457" s="227">
        <v>0</v>
      </c>
      <c r="H457" s="446">
        <v>0.1</v>
      </c>
      <c r="I457" s="227">
        <v>0</v>
      </c>
      <c r="J457" s="226">
        <v>0.1</v>
      </c>
      <c r="K457" s="227">
        <v>0.1</v>
      </c>
      <c r="L457" s="227">
        <v>0.1</v>
      </c>
      <c r="M457" s="357"/>
      <c r="N457" s="358"/>
    </row>
    <row r="458" spans="1:14" s="359" customFormat="1" x14ac:dyDescent="0.2">
      <c r="A458" s="360"/>
      <c r="B458" s="215"/>
      <c r="C458" s="216">
        <v>633001</v>
      </c>
      <c r="D458" s="217" t="s">
        <v>569</v>
      </c>
      <c r="E458" s="436"/>
      <c r="F458" s="228">
        <v>0.1</v>
      </c>
      <c r="G458" s="227">
        <v>0</v>
      </c>
      <c r="H458" s="446">
        <v>0.1</v>
      </c>
      <c r="I458" s="227">
        <v>0</v>
      </c>
      <c r="J458" s="226">
        <v>1.2</v>
      </c>
      <c r="K458" s="227">
        <v>0.8</v>
      </c>
      <c r="L458" s="227">
        <v>0.3</v>
      </c>
      <c r="M458" s="357"/>
      <c r="N458" s="358"/>
    </row>
    <row r="459" spans="1:14" s="359" customFormat="1" x14ac:dyDescent="0.2">
      <c r="A459" s="360"/>
      <c r="B459" s="215"/>
      <c r="C459" s="216">
        <v>633002</v>
      </c>
      <c r="D459" s="217" t="s">
        <v>132</v>
      </c>
      <c r="E459" s="436"/>
      <c r="F459" s="228">
        <v>0.4</v>
      </c>
      <c r="G459" s="227">
        <v>0.5</v>
      </c>
      <c r="H459" s="446">
        <v>0.5</v>
      </c>
      <c r="I459" s="227">
        <v>0.9</v>
      </c>
      <c r="J459" s="226">
        <v>0.5</v>
      </c>
      <c r="K459" s="227">
        <v>0.5</v>
      </c>
      <c r="L459" s="227">
        <v>0.5</v>
      </c>
      <c r="M459" s="357"/>
      <c r="N459" s="358"/>
    </row>
    <row r="460" spans="1:14" s="359" customFormat="1" x14ac:dyDescent="0.2">
      <c r="A460" s="360"/>
      <c r="B460" s="215"/>
      <c r="C460" s="216">
        <v>633004</v>
      </c>
      <c r="D460" s="217" t="s">
        <v>189</v>
      </c>
      <c r="E460" s="436"/>
      <c r="F460" s="228">
        <v>0</v>
      </c>
      <c r="G460" s="227">
        <v>0.4</v>
      </c>
      <c r="H460" s="446">
        <v>1.7</v>
      </c>
      <c r="I460" s="227">
        <v>0.1</v>
      </c>
      <c r="J460" s="226">
        <v>1.7</v>
      </c>
      <c r="K460" s="227">
        <v>1.7</v>
      </c>
      <c r="L460" s="227">
        <v>1.7</v>
      </c>
      <c r="M460" s="357"/>
      <c r="N460" s="358"/>
    </row>
    <row r="461" spans="1:14" s="359" customFormat="1" x14ac:dyDescent="0.2">
      <c r="A461" s="360"/>
      <c r="B461" s="215"/>
      <c r="C461" s="216">
        <v>6330062</v>
      </c>
      <c r="D461" s="217" t="s">
        <v>181</v>
      </c>
      <c r="E461" s="265"/>
      <c r="F461" s="228">
        <v>41.1</v>
      </c>
      <c r="G461" s="227">
        <v>35.9</v>
      </c>
      <c r="H461" s="446">
        <v>30</v>
      </c>
      <c r="I461" s="227">
        <v>27.2</v>
      </c>
      <c r="J461" s="226">
        <v>30</v>
      </c>
      <c r="K461" s="227">
        <v>30</v>
      </c>
      <c r="L461" s="227">
        <v>30</v>
      </c>
      <c r="M461" s="357"/>
      <c r="N461" s="358"/>
    </row>
    <row r="462" spans="1:14" s="359" customFormat="1" x14ac:dyDescent="0.2">
      <c r="A462" s="360"/>
      <c r="B462" s="215"/>
      <c r="C462" s="216">
        <v>6330061</v>
      </c>
      <c r="D462" s="217" t="s">
        <v>190</v>
      </c>
      <c r="E462" s="436"/>
      <c r="F462" s="228">
        <v>0.4</v>
      </c>
      <c r="G462" s="227">
        <v>0.1</v>
      </c>
      <c r="H462" s="446">
        <v>0.3</v>
      </c>
      <c r="I462" s="227">
        <v>0.3</v>
      </c>
      <c r="J462" s="226">
        <v>0.3</v>
      </c>
      <c r="K462" s="227">
        <v>0.3</v>
      </c>
      <c r="L462" s="227">
        <v>0.3</v>
      </c>
      <c r="M462" s="357"/>
      <c r="N462" s="358"/>
    </row>
    <row r="463" spans="1:14" s="359" customFormat="1" x14ac:dyDescent="0.2">
      <c r="A463" s="360"/>
      <c r="B463" s="215"/>
      <c r="C463" s="216">
        <v>6330063</v>
      </c>
      <c r="D463" s="217" t="s">
        <v>191</v>
      </c>
      <c r="E463" s="436"/>
      <c r="F463" s="228">
        <v>0.3</v>
      </c>
      <c r="G463" s="227">
        <v>0.5</v>
      </c>
      <c r="H463" s="446">
        <v>0.3</v>
      </c>
      <c r="I463" s="227">
        <v>0.5</v>
      </c>
      <c r="J463" s="226">
        <v>0.3</v>
      </c>
      <c r="K463" s="227">
        <v>0.3</v>
      </c>
      <c r="L463" s="227">
        <v>0.3</v>
      </c>
      <c r="M463" s="357"/>
      <c r="N463" s="358"/>
    </row>
    <row r="464" spans="1:14" s="359" customFormat="1" x14ac:dyDescent="0.2">
      <c r="A464" s="360"/>
      <c r="B464" s="215"/>
      <c r="C464" s="216">
        <v>6330065</v>
      </c>
      <c r="D464" s="217" t="s">
        <v>662</v>
      </c>
      <c r="E464" s="436"/>
      <c r="F464" s="228">
        <v>7.9</v>
      </c>
      <c r="G464" s="227">
        <v>7.5</v>
      </c>
      <c r="H464" s="446">
        <v>0</v>
      </c>
      <c r="I464" s="227">
        <v>1.8</v>
      </c>
      <c r="J464" s="226">
        <v>5</v>
      </c>
      <c r="K464" s="227">
        <v>2</v>
      </c>
      <c r="L464" s="227">
        <v>1</v>
      </c>
      <c r="M464" s="357"/>
      <c r="N464" s="358"/>
    </row>
    <row r="465" spans="1:14" s="359" customFormat="1" x14ac:dyDescent="0.2">
      <c r="A465" s="360"/>
      <c r="B465" s="215"/>
      <c r="C465" s="216">
        <v>63300610</v>
      </c>
      <c r="D465" s="217" t="s">
        <v>301</v>
      </c>
      <c r="E465" s="436"/>
      <c r="F465" s="228">
        <v>0</v>
      </c>
      <c r="G465" s="227">
        <v>0.7</v>
      </c>
      <c r="H465" s="446">
        <v>0.5</v>
      </c>
      <c r="I465" s="227">
        <v>0</v>
      </c>
      <c r="J465" s="226">
        <v>0.5</v>
      </c>
      <c r="K465" s="227">
        <v>0.5</v>
      </c>
      <c r="L465" s="227">
        <v>0.5</v>
      </c>
      <c r="M465" s="357"/>
      <c r="N465" s="358"/>
    </row>
    <row r="466" spans="1:14" s="359" customFormat="1" x14ac:dyDescent="0.2">
      <c r="A466" s="360"/>
      <c r="B466" s="215"/>
      <c r="C466" s="216">
        <v>633009</v>
      </c>
      <c r="D466" s="217" t="s">
        <v>73</v>
      </c>
      <c r="E466" s="436"/>
      <c r="F466" s="228">
        <v>1.1000000000000001</v>
      </c>
      <c r="G466" s="227">
        <v>0.1</v>
      </c>
      <c r="H466" s="446">
        <v>1</v>
      </c>
      <c r="I466" s="227">
        <v>0.1</v>
      </c>
      <c r="J466" s="226">
        <v>1</v>
      </c>
      <c r="K466" s="227">
        <v>1</v>
      </c>
      <c r="L466" s="227">
        <v>1</v>
      </c>
      <c r="M466" s="357"/>
      <c r="N466" s="358"/>
    </row>
    <row r="467" spans="1:14" s="359" customFormat="1" x14ac:dyDescent="0.2">
      <c r="A467" s="360"/>
      <c r="B467" s="215"/>
      <c r="C467" s="216">
        <v>633016</v>
      </c>
      <c r="D467" s="217" t="s">
        <v>192</v>
      </c>
      <c r="E467" s="436"/>
      <c r="F467" s="228">
        <v>1.3</v>
      </c>
      <c r="G467" s="227">
        <v>0.5</v>
      </c>
      <c r="H467" s="446">
        <v>2</v>
      </c>
      <c r="I467" s="227">
        <v>0.6</v>
      </c>
      <c r="J467" s="226">
        <v>2</v>
      </c>
      <c r="K467" s="227">
        <v>2</v>
      </c>
      <c r="L467" s="227">
        <v>2</v>
      </c>
      <c r="M467" s="357"/>
      <c r="N467" s="358"/>
    </row>
    <row r="468" spans="1:14" s="359" customFormat="1" x14ac:dyDescent="0.2">
      <c r="A468" s="360"/>
      <c r="B468" s="215"/>
      <c r="C468" s="216">
        <v>635002</v>
      </c>
      <c r="D468" s="217" t="s">
        <v>138</v>
      </c>
      <c r="E468" s="436"/>
      <c r="F468" s="228">
        <v>0</v>
      </c>
      <c r="G468" s="227">
        <v>0.1</v>
      </c>
      <c r="H468" s="446">
        <v>0</v>
      </c>
      <c r="I468" s="227">
        <v>0</v>
      </c>
      <c r="J468" s="226">
        <v>0.3</v>
      </c>
      <c r="K468" s="227">
        <v>0.3</v>
      </c>
      <c r="L468" s="227">
        <v>0.3</v>
      </c>
      <c r="M468" s="357"/>
      <c r="N468" s="358"/>
    </row>
    <row r="469" spans="1:14" s="359" customFormat="1" x14ac:dyDescent="0.2">
      <c r="A469" s="360"/>
      <c r="B469" s="215"/>
      <c r="C469" s="216">
        <v>635004</v>
      </c>
      <c r="D469" s="217" t="s">
        <v>652</v>
      </c>
      <c r="E469" s="436"/>
      <c r="F469" s="228">
        <v>0</v>
      </c>
      <c r="G469" s="227">
        <v>0.4</v>
      </c>
      <c r="H469" s="446">
        <v>0</v>
      </c>
      <c r="I469" s="227">
        <v>0</v>
      </c>
      <c r="J469" s="226">
        <v>0.2</v>
      </c>
      <c r="K469" s="227">
        <v>0.2</v>
      </c>
      <c r="L469" s="227">
        <v>0.2</v>
      </c>
      <c r="M469" s="357"/>
      <c r="N469" s="358"/>
    </row>
    <row r="470" spans="1:14" s="359" customFormat="1" x14ac:dyDescent="0.2">
      <c r="A470" s="360"/>
      <c r="B470" s="215"/>
      <c r="C470" s="216">
        <v>635006</v>
      </c>
      <c r="D470" s="217" t="s">
        <v>661</v>
      </c>
      <c r="E470" s="436"/>
      <c r="F470" s="228">
        <v>0</v>
      </c>
      <c r="G470" s="227">
        <v>1.1000000000000001</v>
      </c>
      <c r="H470" s="446">
        <v>2</v>
      </c>
      <c r="I470" s="227">
        <v>0</v>
      </c>
      <c r="J470" s="226">
        <v>5</v>
      </c>
      <c r="K470" s="227">
        <v>2</v>
      </c>
      <c r="L470" s="227">
        <v>2</v>
      </c>
      <c r="M470" s="357"/>
      <c r="N470" s="358"/>
    </row>
    <row r="471" spans="1:14" s="359" customFormat="1" x14ac:dyDescent="0.2">
      <c r="A471" s="360"/>
      <c r="B471" s="215"/>
      <c r="C471" s="216">
        <v>635009</v>
      </c>
      <c r="D471" s="217" t="s">
        <v>568</v>
      </c>
      <c r="E471" s="436"/>
      <c r="F471" s="228">
        <v>0</v>
      </c>
      <c r="G471" s="227">
        <v>0</v>
      </c>
      <c r="H471" s="446">
        <v>0.5</v>
      </c>
      <c r="I471" s="227">
        <v>0</v>
      </c>
      <c r="J471" s="226">
        <v>0.5</v>
      </c>
      <c r="K471" s="227">
        <v>0.5</v>
      </c>
      <c r="L471" s="227">
        <v>0.5</v>
      </c>
      <c r="M471" s="357"/>
      <c r="N471" s="358"/>
    </row>
    <row r="472" spans="1:14" s="359" customFormat="1" x14ac:dyDescent="0.2">
      <c r="A472" s="360"/>
      <c r="B472" s="215"/>
      <c r="C472" s="216">
        <v>637002</v>
      </c>
      <c r="D472" s="217" t="s">
        <v>762</v>
      </c>
      <c r="E472" s="436"/>
      <c r="F472" s="228">
        <v>8.6</v>
      </c>
      <c r="G472" s="227">
        <v>13.7</v>
      </c>
      <c r="H472" s="446">
        <v>10</v>
      </c>
      <c r="I472" s="227">
        <v>8.1999999999999993</v>
      </c>
      <c r="J472" s="226">
        <v>12</v>
      </c>
      <c r="K472" s="226">
        <v>12</v>
      </c>
      <c r="L472" s="226">
        <v>12</v>
      </c>
      <c r="M472" s="357"/>
      <c r="N472" s="358"/>
    </row>
    <row r="473" spans="1:14" s="359" customFormat="1" x14ac:dyDescent="0.2">
      <c r="A473" s="360"/>
      <c r="B473" s="215"/>
      <c r="C473" s="216">
        <v>637003</v>
      </c>
      <c r="D473" s="217" t="s">
        <v>671</v>
      </c>
      <c r="E473" s="436"/>
      <c r="F473" s="228">
        <v>1.2</v>
      </c>
      <c r="G473" s="227">
        <v>0.1</v>
      </c>
      <c r="H473" s="446">
        <v>0</v>
      </c>
      <c r="I473" s="227">
        <v>0</v>
      </c>
      <c r="J473" s="226">
        <v>0.5</v>
      </c>
      <c r="K473" s="227">
        <v>0.5</v>
      </c>
      <c r="L473" s="227">
        <v>0.5</v>
      </c>
      <c r="M473" s="357"/>
      <c r="N473" s="358"/>
    </row>
    <row r="474" spans="1:14" s="359" customFormat="1" x14ac:dyDescent="0.2">
      <c r="A474" s="360"/>
      <c r="B474" s="215"/>
      <c r="C474" s="216">
        <v>637004</v>
      </c>
      <c r="D474" s="217" t="s">
        <v>793</v>
      </c>
      <c r="E474" s="436"/>
      <c r="F474" s="228">
        <v>0</v>
      </c>
      <c r="G474" s="227">
        <v>1.3</v>
      </c>
      <c r="H474" s="446">
        <v>0</v>
      </c>
      <c r="I474" s="227">
        <v>0</v>
      </c>
      <c r="J474" s="226">
        <v>4</v>
      </c>
      <c r="K474" s="227">
        <v>1</v>
      </c>
      <c r="L474" s="227">
        <v>1</v>
      </c>
      <c r="M474" s="357"/>
      <c r="N474" s="358"/>
    </row>
    <row r="475" spans="1:14" s="359" customFormat="1" x14ac:dyDescent="0.2">
      <c r="A475" s="360"/>
      <c r="B475" s="215"/>
      <c r="C475" s="216">
        <v>637004</v>
      </c>
      <c r="D475" s="217" t="s">
        <v>91</v>
      </c>
      <c r="E475" s="436"/>
      <c r="F475" s="228">
        <v>0</v>
      </c>
      <c r="G475" s="227">
        <v>0.6</v>
      </c>
      <c r="H475" s="446">
        <v>2</v>
      </c>
      <c r="I475" s="227">
        <v>5.7</v>
      </c>
      <c r="J475" s="226">
        <v>2</v>
      </c>
      <c r="K475" s="227">
        <v>2</v>
      </c>
      <c r="L475" s="227">
        <v>2</v>
      </c>
      <c r="M475" s="357"/>
      <c r="N475" s="358"/>
    </row>
    <row r="476" spans="1:14" s="359" customFormat="1" x14ac:dyDescent="0.2">
      <c r="A476" s="360"/>
      <c r="B476" s="215"/>
      <c r="C476" s="216">
        <v>6370044</v>
      </c>
      <c r="D476" s="217" t="s">
        <v>194</v>
      </c>
      <c r="E476" s="436"/>
      <c r="F476" s="228">
        <v>0.1</v>
      </c>
      <c r="G476" s="227">
        <v>0</v>
      </c>
      <c r="H476" s="446">
        <v>0.2</v>
      </c>
      <c r="I476" s="227">
        <v>0.2</v>
      </c>
      <c r="J476" s="226">
        <v>0.2</v>
      </c>
      <c r="K476" s="227">
        <v>0.2</v>
      </c>
      <c r="L476" s="227">
        <v>0.2</v>
      </c>
      <c r="M476" s="357"/>
      <c r="N476" s="358"/>
    </row>
    <row r="477" spans="1:14" s="359" customFormat="1" x14ac:dyDescent="0.2">
      <c r="A477" s="360"/>
      <c r="B477" s="215"/>
      <c r="C477" s="216">
        <v>6370046</v>
      </c>
      <c r="D477" s="217" t="s">
        <v>94</v>
      </c>
      <c r="E477" s="436"/>
      <c r="F477" s="228">
        <v>2.1</v>
      </c>
      <c r="G477" s="227">
        <v>0.4</v>
      </c>
      <c r="H477" s="446">
        <v>3</v>
      </c>
      <c r="I477" s="227">
        <v>0.4</v>
      </c>
      <c r="J477" s="226">
        <v>3</v>
      </c>
      <c r="K477" s="227">
        <v>2</v>
      </c>
      <c r="L477" s="227">
        <v>1.6</v>
      </c>
      <c r="M477" s="357"/>
      <c r="N477" s="358"/>
    </row>
    <row r="478" spans="1:14" s="359" customFormat="1" x14ac:dyDescent="0.2">
      <c r="A478" s="360"/>
      <c r="B478" s="215"/>
      <c r="C478" s="216">
        <v>637005</v>
      </c>
      <c r="D478" s="217" t="s">
        <v>197</v>
      </c>
      <c r="E478" s="436"/>
      <c r="F478" s="228">
        <v>0.5</v>
      </c>
      <c r="G478" s="227">
        <v>0.7</v>
      </c>
      <c r="H478" s="446">
        <v>0.5</v>
      </c>
      <c r="I478" s="227">
        <v>0.4</v>
      </c>
      <c r="J478" s="226">
        <v>0.5</v>
      </c>
      <c r="K478" s="227">
        <v>0.5</v>
      </c>
      <c r="L478" s="227">
        <v>0.5</v>
      </c>
      <c r="M478" s="357"/>
      <c r="N478" s="358"/>
    </row>
    <row r="479" spans="1:14" s="359" customFormat="1" x14ac:dyDescent="0.2">
      <c r="A479" s="360"/>
      <c r="B479" s="215"/>
      <c r="C479" s="216">
        <v>637012</v>
      </c>
      <c r="D479" s="217" t="s">
        <v>626</v>
      </c>
      <c r="E479" s="436"/>
      <c r="F479" s="228">
        <v>1.4</v>
      </c>
      <c r="G479" s="227">
        <v>0</v>
      </c>
      <c r="H479" s="446">
        <v>0</v>
      </c>
      <c r="I479" s="227">
        <v>0.2</v>
      </c>
      <c r="J479" s="226">
        <v>0</v>
      </c>
      <c r="K479" s="227">
        <v>0</v>
      </c>
      <c r="L479" s="227">
        <v>0</v>
      </c>
      <c r="M479" s="357"/>
      <c r="N479" s="358"/>
    </row>
    <row r="480" spans="1:14" s="359" customFormat="1" x14ac:dyDescent="0.2">
      <c r="A480" s="360"/>
      <c r="B480" s="215"/>
      <c r="C480" s="216">
        <v>637014</v>
      </c>
      <c r="D480" s="217" t="s">
        <v>101</v>
      </c>
      <c r="E480" s="436"/>
      <c r="F480" s="228">
        <v>0</v>
      </c>
      <c r="G480" s="227">
        <v>2.4</v>
      </c>
      <c r="H480" s="446">
        <v>2.2000000000000002</v>
      </c>
      <c r="I480" s="227">
        <v>2.2000000000000002</v>
      </c>
      <c r="J480" s="226">
        <v>2.2000000000000002</v>
      </c>
      <c r="K480" s="227">
        <v>2.2000000000000002</v>
      </c>
      <c r="L480" s="227">
        <v>2.2000000000000002</v>
      </c>
      <c r="M480" s="357"/>
      <c r="N480" s="358"/>
    </row>
    <row r="481" spans="1:14" s="359" customFormat="1" x14ac:dyDescent="0.2">
      <c r="A481" s="360"/>
      <c r="B481" s="215"/>
      <c r="C481" s="216">
        <v>637016</v>
      </c>
      <c r="D481" s="217" t="s">
        <v>103</v>
      </c>
      <c r="E481" s="436"/>
      <c r="F481" s="228">
        <v>2.9</v>
      </c>
      <c r="G481" s="227">
        <v>0.4</v>
      </c>
      <c r="H481" s="446">
        <v>0.5</v>
      </c>
      <c r="I481" s="227">
        <v>0.4</v>
      </c>
      <c r="J481" s="226">
        <v>0.5</v>
      </c>
      <c r="K481" s="227">
        <v>0.5</v>
      </c>
      <c r="L481" s="227">
        <v>0.5</v>
      </c>
      <c r="M481" s="357"/>
      <c r="N481" s="358"/>
    </row>
    <row r="482" spans="1:14" s="359" customFormat="1" x14ac:dyDescent="0.2">
      <c r="A482" s="360"/>
      <c r="B482" s="215"/>
      <c r="C482" s="216">
        <v>637027</v>
      </c>
      <c r="D482" s="217" t="s">
        <v>198</v>
      </c>
      <c r="E482" s="436"/>
      <c r="F482" s="228">
        <v>0.5</v>
      </c>
      <c r="G482" s="227">
        <v>4.2</v>
      </c>
      <c r="H482" s="446">
        <v>1</v>
      </c>
      <c r="I482" s="227">
        <v>2</v>
      </c>
      <c r="J482" s="226">
        <v>1</v>
      </c>
      <c r="K482" s="227">
        <v>1</v>
      </c>
      <c r="L482" s="227">
        <v>1</v>
      </c>
      <c r="M482" s="357"/>
      <c r="N482" s="358"/>
    </row>
    <row r="483" spans="1:14" s="359" customFormat="1" x14ac:dyDescent="0.2">
      <c r="A483" s="360"/>
      <c r="B483" s="215"/>
      <c r="C483" s="216">
        <v>642001</v>
      </c>
      <c r="D483" s="217" t="s">
        <v>199</v>
      </c>
      <c r="E483" s="436"/>
      <c r="F483" s="228">
        <v>2.4</v>
      </c>
      <c r="G483" s="227">
        <v>1.6</v>
      </c>
      <c r="H483" s="446">
        <v>4</v>
      </c>
      <c r="I483" s="227">
        <v>0.9</v>
      </c>
      <c r="J483" s="478">
        <v>2</v>
      </c>
      <c r="K483" s="227">
        <v>4</v>
      </c>
      <c r="L483" s="227">
        <v>4</v>
      </c>
      <c r="M483" s="357" t="s">
        <v>984</v>
      </c>
      <c r="N483" s="358"/>
    </row>
    <row r="484" spans="1:14" s="359" customFormat="1" x14ac:dyDescent="0.2">
      <c r="A484" s="360"/>
      <c r="B484" s="215"/>
      <c r="C484" s="216">
        <v>642001</v>
      </c>
      <c r="D484" s="217" t="s">
        <v>840</v>
      </c>
      <c r="E484" s="436"/>
      <c r="F484" s="228">
        <v>0.3</v>
      </c>
      <c r="G484" s="227">
        <v>0.3</v>
      </c>
      <c r="H484" s="446">
        <v>0.3</v>
      </c>
      <c r="I484" s="227">
        <v>0</v>
      </c>
      <c r="J484" s="226">
        <v>0.3</v>
      </c>
      <c r="K484" s="227">
        <v>0.3</v>
      </c>
      <c r="L484" s="227">
        <v>0.3</v>
      </c>
      <c r="M484" s="357"/>
      <c r="N484" s="358"/>
    </row>
    <row r="485" spans="1:14" s="359" customFormat="1" x14ac:dyDescent="0.2">
      <c r="A485" s="360"/>
      <c r="B485" s="215"/>
      <c r="C485" s="216">
        <v>642015</v>
      </c>
      <c r="D485" s="217" t="s">
        <v>598</v>
      </c>
      <c r="E485" s="436"/>
      <c r="F485" s="228">
        <v>0</v>
      </c>
      <c r="G485" s="227">
        <v>0</v>
      </c>
      <c r="H485" s="446">
        <v>0.1</v>
      </c>
      <c r="I485" s="227">
        <v>0</v>
      </c>
      <c r="J485" s="226">
        <v>0.2</v>
      </c>
      <c r="K485" s="226">
        <v>0.2</v>
      </c>
      <c r="L485" s="226">
        <v>0.2</v>
      </c>
      <c r="M485" s="357"/>
      <c r="N485" s="358"/>
    </row>
    <row r="486" spans="1:14" x14ac:dyDescent="0.2">
      <c r="A486" s="211"/>
      <c r="B486" s="318"/>
      <c r="C486" s="320"/>
      <c r="D486" s="296" t="s">
        <v>599</v>
      </c>
      <c r="E486" s="318" t="s">
        <v>728</v>
      </c>
      <c r="F486" s="315">
        <f t="shared" ref="F486:L486" si="110">SUM(F487:F497)</f>
        <v>12.799999999999999</v>
      </c>
      <c r="G486" s="298">
        <f t="shared" si="110"/>
        <v>13.299999999999999</v>
      </c>
      <c r="H486" s="334">
        <f t="shared" si="110"/>
        <v>14.299999999999999</v>
      </c>
      <c r="I486" s="298">
        <f t="shared" si="110"/>
        <v>8.8000000000000007</v>
      </c>
      <c r="J486" s="297">
        <f t="shared" si="110"/>
        <v>15.7</v>
      </c>
      <c r="K486" s="297">
        <f t="shared" si="110"/>
        <v>14.299999999999999</v>
      </c>
      <c r="L486" s="297">
        <f t="shared" si="110"/>
        <v>14.299999999999999</v>
      </c>
      <c r="M486" s="210"/>
    </row>
    <row r="487" spans="1:14" s="359" customFormat="1" x14ac:dyDescent="0.2">
      <c r="A487" s="360"/>
      <c r="B487" s="215"/>
      <c r="C487" s="216">
        <v>632001</v>
      </c>
      <c r="D487" s="217" t="s">
        <v>841</v>
      </c>
      <c r="E487" s="436"/>
      <c r="F487" s="228">
        <v>3.5</v>
      </c>
      <c r="G487" s="227">
        <v>3.7</v>
      </c>
      <c r="H487" s="446">
        <v>3.2</v>
      </c>
      <c r="I487" s="227">
        <v>3.6</v>
      </c>
      <c r="J487" s="226">
        <v>3.6</v>
      </c>
      <c r="K487" s="227">
        <v>3.2</v>
      </c>
      <c r="L487" s="227">
        <v>3.2</v>
      </c>
      <c r="M487" s="357"/>
      <c r="N487" s="358"/>
    </row>
    <row r="488" spans="1:14" s="359" customFormat="1" x14ac:dyDescent="0.2">
      <c r="A488" s="356"/>
      <c r="B488" s="215"/>
      <c r="C488" s="216">
        <v>632002</v>
      </c>
      <c r="D488" s="217" t="s">
        <v>164</v>
      </c>
      <c r="E488" s="436"/>
      <c r="F488" s="228">
        <v>0.5</v>
      </c>
      <c r="G488" s="227">
        <v>0.7</v>
      </c>
      <c r="H488" s="446">
        <v>0.6</v>
      </c>
      <c r="I488" s="227">
        <v>0.5</v>
      </c>
      <c r="J488" s="226">
        <v>0.7</v>
      </c>
      <c r="K488" s="227">
        <v>0.6</v>
      </c>
      <c r="L488" s="227">
        <v>0.6</v>
      </c>
      <c r="M488" s="357"/>
      <c r="N488" s="358"/>
    </row>
    <row r="489" spans="1:14" s="359" customFormat="1" x14ac:dyDescent="0.2">
      <c r="A489" s="360"/>
      <c r="B489" s="215"/>
      <c r="C489" s="216">
        <v>633004</v>
      </c>
      <c r="D489" s="217" t="s">
        <v>634</v>
      </c>
      <c r="E489" s="436"/>
      <c r="F489" s="228">
        <v>0.1</v>
      </c>
      <c r="G489" s="227">
        <v>0.1</v>
      </c>
      <c r="H489" s="446">
        <v>0</v>
      </c>
      <c r="I489" s="227">
        <v>0</v>
      </c>
      <c r="J489" s="226">
        <v>0</v>
      </c>
      <c r="K489" s="227">
        <v>0</v>
      </c>
      <c r="L489" s="227">
        <v>0</v>
      </c>
      <c r="M489" s="357"/>
      <c r="N489" s="358"/>
    </row>
    <row r="490" spans="1:14" s="359" customFormat="1" x14ac:dyDescent="0.2">
      <c r="A490" s="360"/>
      <c r="B490" s="215"/>
      <c r="C490" s="216">
        <v>633006</v>
      </c>
      <c r="D490" s="217" t="s">
        <v>134</v>
      </c>
      <c r="E490" s="436"/>
      <c r="F490" s="228">
        <v>2.9</v>
      </c>
      <c r="G490" s="227">
        <v>1.3</v>
      </c>
      <c r="H490" s="446">
        <v>3</v>
      </c>
      <c r="I490" s="227">
        <v>0.4</v>
      </c>
      <c r="J490" s="226">
        <v>1</v>
      </c>
      <c r="K490" s="227">
        <v>3</v>
      </c>
      <c r="L490" s="227">
        <v>3</v>
      </c>
      <c r="M490" s="357"/>
      <c r="N490" s="358"/>
    </row>
    <row r="491" spans="1:14" s="359" customFormat="1" x14ac:dyDescent="0.2">
      <c r="A491" s="360"/>
      <c r="B491" s="215"/>
      <c r="C491" s="216">
        <v>634001</v>
      </c>
      <c r="D491" s="217" t="s">
        <v>533</v>
      </c>
      <c r="E491" s="436"/>
      <c r="F491" s="228">
        <v>0.5</v>
      </c>
      <c r="G491" s="227">
        <v>0.6</v>
      </c>
      <c r="H491" s="446">
        <v>0.5</v>
      </c>
      <c r="I491" s="227">
        <v>0.1</v>
      </c>
      <c r="J491" s="226">
        <v>0</v>
      </c>
      <c r="K491" s="227">
        <v>0.5</v>
      </c>
      <c r="L491" s="227">
        <v>0.5</v>
      </c>
      <c r="M491" s="357"/>
      <c r="N491" s="358"/>
    </row>
    <row r="492" spans="1:14" s="359" customFormat="1" x14ac:dyDescent="0.2">
      <c r="A492" s="360"/>
      <c r="B492" s="215"/>
      <c r="C492" s="216">
        <v>635004</v>
      </c>
      <c r="D492" s="217" t="s">
        <v>570</v>
      </c>
      <c r="E492" s="436"/>
      <c r="F492" s="228">
        <v>0.3</v>
      </c>
      <c r="G492" s="227">
        <v>0</v>
      </c>
      <c r="H492" s="446">
        <v>0.2</v>
      </c>
      <c r="I492" s="227">
        <v>0</v>
      </c>
      <c r="J492" s="226">
        <v>0.5</v>
      </c>
      <c r="K492" s="227">
        <v>0.2</v>
      </c>
      <c r="L492" s="227">
        <v>0.2</v>
      </c>
      <c r="M492" s="357"/>
      <c r="N492" s="358"/>
    </row>
    <row r="493" spans="1:14" s="359" customFormat="1" x14ac:dyDescent="0.2">
      <c r="A493" s="360"/>
      <c r="B493" s="215"/>
      <c r="C493" s="216">
        <v>636001</v>
      </c>
      <c r="D493" s="217" t="s">
        <v>629</v>
      </c>
      <c r="E493" s="436"/>
      <c r="F493" s="228">
        <v>0</v>
      </c>
      <c r="G493" s="227">
        <v>1.4</v>
      </c>
      <c r="H493" s="446">
        <v>1</v>
      </c>
      <c r="I493" s="227">
        <v>1</v>
      </c>
      <c r="J493" s="226">
        <v>1.2</v>
      </c>
      <c r="K493" s="227">
        <v>1</v>
      </c>
      <c r="L493" s="227">
        <v>1</v>
      </c>
      <c r="M493" s="357"/>
      <c r="N493" s="358"/>
    </row>
    <row r="494" spans="1:14" s="359" customFormat="1" x14ac:dyDescent="0.2">
      <c r="A494" s="360"/>
      <c r="B494" s="215"/>
      <c r="C494" s="216">
        <v>637001</v>
      </c>
      <c r="D494" s="217" t="s">
        <v>89</v>
      </c>
      <c r="E494" s="436"/>
      <c r="F494" s="228">
        <v>0</v>
      </c>
      <c r="G494" s="227">
        <v>0</v>
      </c>
      <c r="H494" s="446">
        <v>0.1</v>
      </c>
      <c r="I494" s="227">
        <v>0</v>
      </c>
      <c r="J494" s="226">
        <v>0.2</v>
      </c>
      <c r="K494" s="227">
        <v>0.1</v>
      </c>
      <c r="L494" s="227">
        <v>0.1</v>
      </c>
      <c r="M494" s="357"/>
      <c r="N494" s="358"/>
    </row>
    <row r="495" spans="1:14" s="359" customFormat="1" x14ac:dyDescent="0.2">
      <c r="A495" s="360"/>
      <c r="B495" s="215"/>
      <c r="C495" s="216">
        <v>637004</v>
      </c>
      <c r="D495" s="217" t="s">
        <v>91</v>
      </c>
      <c r="E495" s="436"/>
      <c r="F495" s="228">
        <v>3.1</v>
      </c>
      <c r="G495" s="227">
        <v>3.6</v>
      </c>
      <c r="H495" s="446">
        <v>3.5</v>
      </c>
      <c r="I495" s="227">
        <v>3.2</v>
      </c>
      <c r="J495" s="226">
        <v>6</v>
      </c>
      <c r="K495" s="227">
        <v>3.5</v>
      </c>
      <c r="L495" s="227">
        <v>3.5</v>
      </c>
      <c r="M495" s="357"/>
      <c r="N495" s="358"/>
    </row>
    <row r="496" spans="1:14" s="359" customFormat="1" x14ac:dyDescent="0.2">
      <c r="A496" s="360"/>
      <c r="B496" s="215"/>
      <c r="C496" s="216">
        <v>637005</v>
      </c>
      <c r="D496" s="217" t="s">
        <v>141</v>
      </c>
      <c r="E496" s="436"/>
      <c r="F496" s="228">
        <v>0.2</v>
      </c>
      <c r="G496" s="227">
        <v>0.4</v>
      </c>
      <c r="H496" s="446">
        <v>0.2</v>
      </c>
      <c r="I496" s="227">
        <v>0</v>
      </c>
      <c r="J496" s="226">
        <v>0.5</v>
      </c>
      <c r="K496" s="227">
        <v>0.2</v>
      </c>
      <c r="L496" s="227">
        <v>0.2</v>
      </c>
      <c r="M496" s="357"/>
      <c r="N496" s="358"/>
    </row>
    <row r="497" spans="1:14" s="359" customFormat="1" x14ac:dyDescent="0.2">
      <c r="A497" s="360"/>
      <c r="B497" s="219"/>
      <c r="C497" s="216">
        <v>642001</v>
      </c>
      <c r="D497" s="217" t="s">
        <v>763</v>
      </c>
      <c r="E497" s="438"/>
      <c r="F497" s="308">
        <v>1.7</v>
      </c>
      <c r="G497" s="227">
        <v>1.5</v>
      </c>
      <c r="H497" s="446">
        <v>2</v>
      </c>
      <c r="I497" s="227">
        <v>0</v>
      </c>
      <c r="J497" s="226">
        <v>2</v>
      </c>
      <c r="K497" s="226">
        <v>2</v>
      </c>
      <c r="L497" s="226">
        <v>2</v>
      </c>
      <c r="M497" s="357"/>
      <c r="N497" s="358"/>
    </row>
    <row r="498" spans="1:14" x14ac:dyDescent="0.2">
      <c r="A498" s="211"/>
      <c r="B498" s="313"/>
      <c r="C498" s="314"/>
      <c r="D498" s="296" t="s">
        <v>201</v>
      </c>
      <c r="E498" s="313" t="s">
        <v>200</v>
      </c>
      <c r="F498" s="315">
        <f>SUM(F499+F501+F506+F508+F417)</f>
        <v>74.000000000000014</v>
      </c>
      <c r="G498" s="298">
        <f t="shared" ref="G498:L498" si="111">SUM(G499+G501+G506+G508)</f>
        <v>79.3</v>
      </c>
      <c r="H498" s="334">
        <f t="shared" si="111"/>
        <v>92.4</v>
      </c>
      <c r="I498" s="298">
        <f t="shared" si="111"/>
        <v>88.7</v>
      </c>
      <c r="J498" s="297">
        <f t="shared" si="111"/>
        <v>87.899999999999991</v>
      </c>
      <c r="K498" s="298">
        <f t="shared" si="111"/>
        <v>89.5</v>
      </c>
      <c r="L498" s="298">
        <f t="shared" si="111"/>
        <v>90.8</v>
      </c>
      <c r="M498" s="210"/>
    </row>
    <row r="499" spans="1:14" x14ac:dyDescent="0.2">
      <c r="A499" s="208"/>
      <c r="C499" s="224"/>
      <c r="D499" s="225" t="s">
        <v>203</v>
      </c>
      <c r="E499" s="264" t="s">
        <v>990</v>
      </c>
      <c r="F499" s="207">
        <f t="shared" ref="F499:L499" si="112">SUM(F500:F500)</f>
        <v>0</v>
      </c>
      <c r="G499" s="207">
        <f t="shared" si="112"/>
        <v>9.6</v>
      </c>
      <c r="H499" s="257">
        <f t="shared" si="112"/>
        <v>0</v>
      </c>
      <c r="I499" s="207">
        <f t="shared" si="112"/>
        <v>1.7</v>
      </c>
      <c r="J499" s="229">
        <f t="shared" si="112"/>
        <v>0</v>
      </c>
      <c r="K499" s="229">
        <f t="shared" si="112"/>
        <v>0</v>
      </c>
      <c r="L499" s="229">
        <f t="shared" si="112"/>
        <v>0</v>
      </c>
    </row>
    <row r="500" spans="1:14" s="359" customFormat="1" x14ac:dyDescent="0.2">
      <c r="A500" s="360"/>
      <c r="B500" s="215">
        <v>630</v>
      </c>
      <c r="C500" s="216"/>
      <c r="D500" s="217" t="s">
        <v>630</v>
      </c>
      <c r="E500" s="436"/>
      <c r="F500" s="432">
        <v>0</v>
      </c>
      <c r="G500" s="227">
        <v>9.6</v>
      </c>
      <c r="H500" s="446">
        <v>0</v>
      </c>
      <c r="I500" s="227">
        <v>1.7</v>
      </c>
      <c r="J500" s="226">
        <v>0</v>
      </c>
      <c r="K500" s="227">
        <v>0</v>
      </c>
      <c r="L500" s="227">
        <v>0</v>
      </c>
      <c r="M500" s="357"/>
      <c r="N500" s="358"/>
    </row>
    <row r="501" spans="1:14" x14ac:dyDescent="0.2">
      <c r="A501" s="253"/>
      <c r="C501" s="216"/>
      <c r="D501" s="225" t="s">
        <v>304</v>
      </c>
      <c r="E501" s="264" t="s">
        <v>989</v>
      </c>
      <c r="F501" s="207">
        <f>SUM(F502:F504)</f>
        <v>64.900000000000006</v>
      </c>
      <c r="G501" s="207">
        <f>SUM(G502:G504)</f>
        <v>69.400000000000006</v>
      </c>
      <c r="H501" s="229">
        <f>SUM(H502:H505)</f>
        <v>81.900000000000006</v>
      </c>
      <c r="I501" s="229">
        <f>SUM(I502:I505)</f>
        <v>74</v>
      </c>
      <c r="J501" s="229">
        <f>SUM(J502:J505)</f>
        <v>87.899999999999991</v>
      </c>
      <c r="K501" s="229">
        <f>SUM(K502:K505)</f>
        <v>89.5</v>
      </c>
      <c r="L501" s="229">
        <f>SUM(L502:L505)</f>
        <v>90.8</v>
      </c>
    </row>
    <row r="502" spans="1:14" s="359" customFormat="1" x14ac:dyDescent="0.2">
      <c r="A502" s="360"/>
      <c r="B502" s="275">
        <v>610</v>
      </c>
      <c r="C502" s="276"/>
      <c r="D502" s="277" t="s">
        <v>184</v>
      </c>
      <c r="E502" s="279"/>
      <c r="F502" s="310">
        <v>35.1</v>
      </c>
      <c r="G502" s="279">
        <v>38.4</v>
      </c>
      <c r="H502" s="465">
        <v>45</v>
      </c>
      <c r="I502" s="227">
        <v>44.2</v>
      </c>
      <c r="J502" s="278">
        <v>49.8</v>
      </c>
      <c r="K502" s="279">
        <v>50</v>
      </c>
      <c r="L502" s="279">
        <v>51</v>
      </c>
      <c r="M502" s="357"/>
      <c r="N502" s="358"/>
    </row>
    <row r="503" spans="1:14" s="359" customFormat="1" x14ac:dyDescent="0.2">
      <c r="A503" s="360"/>
      <c r="B503" s="215">
        <v>620</v>
      </c>
      <c r="C503" s="216"/>
      <c r="D503" s="217" t="s">
        <v>116</v>
      </c>
      <c r="E503" s="227"/>
      <c r="F503" s="228">
        <v>12.9</v>
      </c>
      <c r="G503" s="227">
        <v>13.9</v>
      </c>
      <c r="H503" s="446">
        <v>16.5</v>
      </c>
      <c r="I503" s="227">
        <v>16</v>
      </c>
      <c r="J503" s="226">
        <v>17.399999999999999</v>
      </c>
      <c r="K503" s="227">
        <v>17.5</v>
      </c>
      <c r="L503" s="227">
        <v>17.8</v>
      </c>
      <c r="M503" s="357"/>
      <c r="N503" s="358"/>
    </row>
    <row r="504" spans="1:14" s="359" customFormat="1" x14ac:dyDescent="0.2">
      <c r="A504" s="360"/>
      <c r="B504" s="280">
        <v>630</v>
      </c>
      <c r="C504" s="281"/>
      <c r="D504" s="287" t="s">
        <v>923</v>
      </c>
      <c r="E504" s="282"/>
      <c r="F504" s="311">
        <v>16.899999999999999</v>
      </c>
      <c r="G504" s="282">
        <v>17.100000000000001</v>
      </c>
      <c r="H504" s="466">
        <v>18.399999999999999</v>
      </c>
      <c r="I504" s="227">
        <v>13.8</v>
      </c>
      <c r="J504" s="288">
        <v>18.899999999999999</v>
      </c>
      <c r="K504" s="282">
        <v>20</v>
      </c>
      <c r="L504" s="282">
        <v>20</v>
      </c>
      <c r="M504" s="357"/>
      <c r="N504" s="358"/>
    </row>
    <row r="505" spans="1:14" s="359" customFormat="1" x14ac:dyDescent="0.2">
      <c r="A505" s="360"/>
      <c r="B505" s="215"/>
      <c r="C505" s="216"/>
      <c r="D505" s="217" t="s">
        <v>792</v>
      </c>
      <c r="E505" s="226"/>
      <c r="F505" s="308">
        <v>0</v>
      </c>
      <c r="G505" s="227">
        <v>0</v>
      </c>
      <c r="H505" s="446">
        <v>2</v>
      </c>
      <c r="I505" s="227">
        <v>0</v>
      </c>
      <c r="J505" s="478">
        <v>1.8</v>
      </c>
      <c r="K505" s="226">
        <v>2</v>
      </c>
      <c r="L505" s="226">
        <v>2</v>
      </c>
      <c r="M505" s="357" t="s">
        <v>984</v>
      </c>
      <c r="N505" s="358"/>
    </row>
    <row r="506" spans="1:14" s="359" customFormat="1" x14ac:dyDescent="0.2">
      <c r="A506" s="360"/>
      <c r="B506" s="239"/>
      <c r="C506" s="216"/>
      <c r="D506" s="225" t="s">
        <v>325</v>
      </c>
      <c r="E506" s="264" t="s">
        <v>991</v>
      </c>
      <c r="F506" s="207">
        <v>3.4</v>
      </c>
      <c r="G506" s="207">
        <v>0.3</v>
      </c>
      <c r="H506" s="257">
        <v>0</v>
      </c>
      <c r="I506" s="207">
        <v>0</v>
      </c>
      <c r="J506" s="229">
        <v>0</v>
      </c>
      <c r="K506" s="207">
        <v>0</v>
      </c>
      <c r="L506" s="207">
        <v>0</v>
      </c>
      <c r="M506" s="357"/>
      <c r="N506" s="358"/>
    </row>
    <row r="507" spans="1:14" x14ac:dyDescent="0.2">
      <c r="A507" s="211"/>
      <c r="B507" s="215"/>
      <c r="C507" s="216"/>
      <c r="D507" s="225" t="s">
        <v>717</v>
      </c>
      <c r="F507" s="308"/>
      <c r="G507" s="227"/>
      <c r="H507" s="446"/>
      <c r="I507" s="440"/>
      <c r="J507" s="226"/>
      <c r="K507" s="226"/>
      <c r="L507" s="226"/>
    </row>
    <row r="508" spans="1:14" x14ac:dyDescent="0.2">
      <c r="A508" s="211"/>
      <c r="C508" s="224"/>
      <c r="D508" s="225" t="s">
        <v>205</v>
      </c>
      <c r="E508" s="264" t="s">
        <v>992</v>
      </c>
      <c r="F508" s="230">
        <f t="shared" ref="F508:L508" si="113">SUM(F509:F509)</f>
        <v>0</v>
      </c>
      <c r="G508" s="207">
        <f t="shared" si="113"/>
        <v>0</v>
      </c>
      <c r="H508" s="257">
        <f t="shared" si="113"/>
        <v>10.5</v>
      </c>
      <c r="I508" s="207">
        <f t="shared" si="113"/>
        <v>13</v>
      </c>
      <c r="J508" s="229">
        <f t="shared" si="113"/>
        <v>0</v>
      </c>
      <c r="K508" s="229">
        <f t="shared" si="113"/>
        <v>0</v>
      </c>
      <c r="L508" s="229">
        <f t="shared" si="113"/>
        <v>0</v>
      </c>
    </row>
    <row r="509" spans="1:14" s="359" customFormat="1" x14ac:dyDescent="0.2">
      <c r="A509" s="360"/>
      <c r="B509" s="215"/>
      <c r="C509" s="224"/>
      <c r="D509" s="217" t="s">
        <v>771</v>
      </c>
      <c r="E509" s="436"/>
      <c r="F509" s="228">
        <v>0</v>
      </c>
      <c r="G509" s="227">
        <v>0</v>
      </c>
      <c r="H509" s="446">
        <v>10.5</v>
      </c>
      <c r="I509" s="227">
        <v>13</v>
      </c>
      <c r="J509" s="226">
        <v>0</v>
      </c>
      <c r="K509" s="227">
        <v>0</v>
      </c>
      <c r="L509" s="227">
        <v>0</v>
      </c>
      <c r="M509" s="357"/>
      <c r="N509" s="358"/>
    </row>
    <row r="510" spans="1:14" x14ac:dyDescent="0.2">
      <c r="A510" s="211"/>
      <c r="B510" s="313"/>
      <c r="C510" s="314"/>
      <c r="D510" s="296" t="s">
        <v>730</v>
      </c>
      <c r="E510" s="317">
        <v>10</v>
      </c>
      <c r="F510" s="315">
        <f t="shared" ref="F510:L510" si="114">SUM(F513:F516)</f>
        <v>17.200000000000003</v>
      </c>
      <c r="G510" s="298">
        <f t="shared" si="114"/>
        <v>17</v>
      </c>
      <c r="H510" s="334">
        <f t="shared" si="114"/>
        <v>19</v>
      </c>
      <c r="I510" s="298">
        <f t="shared" si="114"/>
        <v>19.2</v>
      </c>
      <c r="J510" s="297">
        <f t="shared" si="114"/>
        <v>21</v>
      </c>
      <c r="K510" s="297">
        <f t="shared" si="114"/>
        <v>21.3</v>
      </c>
      <c r="L510" s="297">
        <f t="shared" si="114"/>
        <v>21.8</v>
      </c>
      <c r="M510" s="210"/>
    </row>
    <row r="511" spans="1:14" x14ac:dyDescent="0.2">
      <c r="A511" s="211"/>
      <c r="B511" s="215"/>
      <c r="C511" s="224"/>
      <c r="D511" s="225" t="s">
        <v>732</v>
      </c>
      <c r="E511" s="215" t="s">
        <v>733</v>
      </c>
      <c r="F511" s="230"/>
      <c r="G511" s="207"/>
      <c r="H511" s="257"/>
      <c r="I511" s="207"/>
      <c r="J511" s="229"/>
      <c r="K511" s="229"/>
      <c r="L511" s="229"/>
    </row>
    <row r="512" spans="1:14" x14ac:dyDescent="0.2">
      <c r="A512" s="211"/>
      <c r="B512" s="215"/>
      <c r="C512" s="224"/>
      <c r="D512" s="225" t="s">
        <v>731</v>
      </c>
      <c r="E512" s="264" t="s">
        <v>842</v>
      </c>
      <c r="F512" s="230"/>
      <c r="G512" s="207"/>
      <c r="H512" s="257"/>
      <c r="I512" s="207"/>
      <c r="J512" s="229"/>
      <c r="K512" s="229"/>
      <c r="L512" s="229"/>
    </row>
    <row r="513" spans="1:14" s="359" customFormat="1" x14ac:dyDescent="0.2">
      <c r="A513" s="356"/>
      <c r="B513" s="215">
        <v>610</v>
      </c>
      <c r="C513" s="216"/>
      <c r="D513" s="217" t="s">
        <v>115</v>
      </c>
      <c r="E513" s="436"/>
      <c r="F513" s="228">
        <v>12</v>
      </c>
      <c r="G513" s="227">
        <v>11.8</v>
      </c>
      <c r="H513" s="446">
        <v>13</v>
      </c>
      <c r="I513" s="227">
        <v>13.2</v>
      </c>
      <c r="J513" s="226">
        <v>14.4</v>
      </c>
      <c r="K513" s="227">
        <v>14.6</v>
      </c>
      <c r="L513" s="227">
        <v>15</v>
      </c>
      <c r="M513" s="357"/>
      <c r="N513" s="358"/>
    </row>
    <row r="514" spans="1:14" s="359" customFormat="1" x14ac:dyDescent="0.2">
      <c r="A514" s="360"/>
      <c r="B514" s="215">
        <v>620</v>
      </c>
      <c r="C514" s="216"/>
      <c r="D514" s="217" t="s">
        <v>116</v>
      </c>
      <c r="E514" s="436"/>
      <c r="F514" s="228">
        <v>4</v>
      </c>
      <c r="G514" s="227">
        <v>4.0999999999999996</v>
      </c>
      <c r="H514" s="446">
        <v>4.5</v>
      </c>
      <c r="I514" s="227">
        <v>4.5</v>
      </c>
      <c r="J514" s="226">
        <v>5</v>
      </c>
      <c r="K514" s="227">
        <v>5.0999999999999996</v>
      </c>
      <c r="L514" s="227">
        <v>5.2</v>
      </c>
      <c r="M514" s="357"/>
      <c r="N514" s="358"/>
    </row>
    <row r="515" spans="1:14" s="359" customFormat="1" x14ac:dyDescent="0.2">
      <c r="A515" s="360"/>
      <c r="B515" s="215">
        <v>630</v>
      </c>
      <c r="C515" s="216"/>
      <c r="D515" s="217" t="s">
        <v>117</v>
      </c>
      <c r="E515" s="436"/>
      <c r="F515" s="228">
        <v>1.1000000000000001</v>
      </c>
      <c r="G515" s="227">
        <v>1.1000000000000001</v>
      </c>
      <c r="H515" s="446">
        <v>1.5</v>
      </c>
      <c r="I515" s="227">
        <v>1.5</v>
      </c>
      <c r="J515" s="226">
        <v>1.5</v>
      </c>
      <c r="K515" s="227">
        <v>1.5</v>
      </c>
      <c r="L515" s="227">
        <v>1.5</v>
      </c>
      <c r="M515" s="357"/>
      <c r="N515" s="358"/>
    </row>
    <row r="516" spans="1:14" s="359" customFormat="1" x14ac:dyDescent="0.2">
      <c r="A516" s="360"/>
      <c r="B516" s="215">
        <v>642</v>
      </c>
      <c r="C516" s="216"/>
      <c r="D516" s="217" t="s">
        <v>111</v>
      </c>
      <c r="E516" s="436"/>
      <c r="F516" s="228">
        <v>0.1</v>
      </c>
      <c r="G516" s="227">
        <v>0</v>
      </c>
      <c r="H516" s="446">
        <v>0</v>
      </c>
      <c r="I516" s="227">
        <v>0</v>
      </c>
      <c r="J516" s="226">
        <v>0.1</v>
      </c>
      <c r="K516" s="226">
        <v>0.1</v>
      </c>
      <c r="L516" s="226">
        <v>0.1</v>
      </c>
      <c r="M516" s="357"/>
      <c r="N516" s="358"/>
    </row>
    <row r="517" spans="1:14" x14ac:dyDescent="0.2">
      <c r="A517" s="211"/>
      <c r="B517" s="526"/>
      <c r="C517" s="527"/>
      <c r="D517" s="296" t="s">
        <v>781</v>
      </c>
      <c r="E517" s="317" t="s">
        <v>780</v>
      </c>
      <c r="F517" s="297">
        <f t="shared" ref="F517" si="115">SUM(F518:F520)</f>
        <v>0</v>
      </c>
      <c r="G517" s="297">
        <f t="shared" ref="G517:L517" si="116">SUM(G518:G520)</f>
        <v>0</v>
      </c>
      <c r="H517" s="471">
        <f t="shared" si="116"/>
        <v>31.1</v>
      </c>
      <c r="I517" s="298">
        <f t="shared" si="116"/>
        <v>31.3</v>
      </c>
      <c r="J517" s="297">
        <f t="shared" si="116"/>
        <v>0</v>
      </c>
      <c r="K517" s="297">
        <f t="shared" si="116"/>
        <v>0</v>
      </c>
      <c r="L517" s="297">
        <f t="shared" si="116"/>
        <v>0</v>
      </c>
      <c r="M517" s="210"/>
    </row>
    <row r="518" spans="1:14" s="359" customFormat="1" x14ac:dyDescent="0.2">
      <c r="A518" s="360"/>
      <c r="B518" s="215">
        <v>610</v>
      </c>
      <c r="C518" s="216"/>
      <c r="D518" s="217" t="s">
        <v>115</v>
      </c>
      <c r="E518" s="436"/>
      <c r="F518" s="228">
        <v>0</v>
      </c>
      <c r="G518" s="227">
        <v>0</v>
      </c>
      <c r="H518" s="446">
        <v>21</v>
      </c>
      <c r="I518" s="227">
        <v>21.6</v>
      </c>
      <c r="J518" s="226">
        <v>0</v>
      </c>
      <c r="K518" s="227">
        <v>0</v>
      </c>
      <c r="L518" s="227">
        <v>0</v>
      </c>
      <c r="M518" s="357"/>
      <c r="N518" s="358"/>
    </row>
    <row r="519" spans="1:14" s="359" customFormat="1" x14ac:dyDescent="0.2">
      <c r="A519" s="360"/>
      <c r="B519" s="215">
        <v>620</v>
      </c>
      <c r="C519" s="216"/>
      <c r="D519" s="217" t="s">
        <v>116</v>
      </c>
      <c r="E519" s="436"/>
      <c r="F519" s="228">
        <v>0</v>
      </c>
      <c r="G519" s="227">
        <v>0</v>
      </c>
      <c r="H519" s="446">
        <v>8.1</v>
      </c>
      <c r="I519" s="227">
        <v>7.3</v>
      </c>
      <c r="J519" s="226">
        <v>0</v>
      </c>
      <c r="K519" s="227">
        <v>0</v>
      </c>
      <c r="L519" s="227">
        <v>0</v>
      </c>
      <c r="M519" s="357"/>
      <c r="N519" s="358"/>
    </row>
    <row r="520" spans="1:14" s="359" customFormat="1" x14ac:dyDescent="0.2">
      <c r="A520" s="360"/>
      <c r="B520" s="215">
        <v>630</v>
      </c>
      <c r="C520" s="216"/>
      <c r="D520" s="217" t="s">
        <v>117</v>
      </c>
      <c r="E520" s="436"/>
      <c r="F520" s="228">
        <v>0</v>
      </c>
      <c r="G520" s="227">
        <v>0</v>
      </c>
      <c r="H520" s="446">
        <v>2</v>
      </c>
      <c r="I520" s="227">
        <v>2.4</v>
      </c>
      <c r="J520" s="226">
        <v>0</v>
      </c>
      <c r="K520" s="227">
        <v>0</v>
      </c>
      <c r="L520" s="227">
        <v>0</v>
      </c>
      <c r="M520" s="357"/>
      <c r="N520" s="358"/>
    </row>
    <row r="521" spans="1:14" x14ac:dyDescent="0.2">
      <c r="A521" s="208"/>
      <c r="B521" s="313"/>
      <c r="C521" s="314"/>
      <c r="D521" s="296" t="s">
        <v>212</v>
      </c>
      <c r="E521" s="313" t="s">
        <v>729</v>
      </c>
      <c r="F521" s="298">
        <f t="shared" ref="F521:L521" si="117">SUM(F522+F526+F528+F527+F529)</f>
        <v>348.80000000000007</v>
      </c>
      <c r="G521" s="298">
        <f t="shared" si="117"/>
        <v>257.09999999999997</v>
      </c>
      <c r="H521" s="298">
        <f t="shared" si="117"/>
        <v>262.89999999999998</v>
      </c>
      <c r="I521" s="298">
        <f t="shared" si="117"/>
        <v>247.6</v>
      </c>
      <c r="J521" s="297">
        <f t="shared" si="117"/>
        <v>264.5</v>
      </c>
      <c r="K521" s="298">
        <f t="shared" si="117"/>
        <v>264.60000000000002</v>
      </c>
      <c r="L521" s="298">
        <f t="shared" si="117"/>
        <v>264.8</v>
      </c>
      <c r="M521" s="210"/>
    </row>
    <row r="522" spans="1:14" x14ac:dyDescent="0.2">
      <c r="A522" s="208"/>
      <c r="B522" s="215"/>
      <c r="C522" s="216"/>
      <c r="D522" s="225" t="s">
        <v>145</v>
      </c>
      <c r="E522" s="215"/>
      <c r="F522" s="207">
        <f t="shared" ref="F522" si="118">SUM(F523:F525)</f>
        <v>9.6999999999999993</v>
      </c>
      <c r="G522" s="207">
        <f t="shared" ref="G522:L522" si="119">SUM(G523:G525)</f>
        <v>10.5</v>
      </c>
      <c r="H522" s="257">
        <f t="shared" si="119"/>
        <v>10.9</v>
      </c>
      <c r="I522" s="207">
        <f t="shared" si="119"/>
        <v>11.700000000000001</v>
      </c>
      <c r="J522" s="229">
        <f t="shared" si="119"/>
        <v>11.3</v>
      </c>
      <c r="K522" s="207">
        <f t="shared" si="119"/>
        <v>11.399999999999999</v>
      </c>
      <c r="L522" s="207">
        <f t="shared" si="119"/>
        <v>11.6</v>
      </c>
    </row>
    <row r="523" spans="1:14" s="359" customFormat="1" x14ac:dyDescent="0.2">
      <c r="A523" s="356"/>
      <c r="B523" s="215"/>
      <c r="C523" s="216">
        <v>610</v>
      </c>
      <c r="D523" s="217" t="s">
        <v>115</v>
      </c>
      <c r="E523" s="436"/>
      <c r="F523" s="228">
        <v>6.8</v>
      </c>
      <c r="G523" s="227">
        <v>7.2</v>
      </c>
      <c r="H523" s="446">
        <v>7.7</v>
      </c>
      <c r="I523" s="227">
        <v>7.4</v>
      </c>
      <c r="J523" s="226">
        <v>8</v>
      </c>
      <c r="K523" s="227">
        <v>8.1</v>
      </c>
      <c r="L523" s="227">
        <v>8.1999999999999993</v>
      </c>
      <c r="M523" s="357"/>
      <c r="N523" s="358"/>
    </row>
    <row r="524" spans="1:14" s="359" customFormat="1" x14ac:dyDescent="0.2">
      <c r="A524" s="356"/>
      <c r="B524" s="215"/>
      <c r="C524" s="216">
        <v>620</v>
      </c>
      <c r="D524" s="217" t="s">
        <v>116</v>
      </c>
      <c r="E524" s="436"/>
      <c r="F524" s="228">
        <v>2.4</v>
      </c>
      <c r="G524" s="227">
        <v>2.7</v>
      </c>
      <c r="H524" s="446">
        <v>2.7</v>
      </c>
      <c r="I524" s="227">
        <v>2.9</v>
      </c>
      <c r="J524" s="226">
        <v>2.8</v>
      </c>
      <c r="K524" s="227">
        <v>2.8</v>
      </c>
      <c r="L524" s="227">
        <v>2.9</v>
      </c>
      <c r="M524" s="357"/>
      <c r="N524" s="358"/>
    </row>
    <row r="525" spans="1:14" s="359" customFormat="1" x14ac:dyDescent="0.2">
      <c r="A525" s="356"/>
      <c r="B525" s="215"/>
      <c r="C525" s="216">
        <v>630</v>
      </c>
      <c r="D525" s="217" t="s">
        <v>117</v>
      </c>
      <c r="E525" s="436"/>
      <c r="F525" s="228">
        <v>0.5</v>
      </c>
      <c r="G525" s="227">
        <v>0.6</v>
      </c>
      <c r="H525" s="446">
        <v>0.5</v>
      </c>
      <c r="I525" s="227">
        <v>1.4</v>
      </c>
      <c r="J525" s="226">
        <v>0.5</v>
      </c>
      <c r="K525" s="227">
        <v>0.5</v>
      </c>
      <c r="L525" s="227">
        <v>0.5</v>
      </c>
      <c r="M525" s="357"/>
      <c r="N525" s="358"/>
    </row>
    <row r="526" spans="1:14" s="359" customFormat="1" x14ac:dyDescent="0.2">
      <c r="A526" s="360"/>
      <c r="B526" s="441" t="s">
        <v>600</v>
      </c>
      <c r="C526" s="216">
        <v>642002</v>
      </c>
      <c r="D526" s="217" t="s">
        <v>483</v>
      </c>
      <c r="E526" s="436"/>
      <c r="F526" s="308">
        <v>120.7</v>
      </c>
      <c r="G526" s="227">
        <v>1.1000000000000001</v>
      </c>
      <c r="H526" s="446">
        <v>0</v>
      </c>
      <c r="I526" s="227">
        <v>0</v>
      </c>
      <c r="J526" s="226">
        <v>0</v>
      </c>
      <c r="K526" s="227">
        <v>0</v>
      </c>
      <c r="L526" s="227">
        <v>0</v>
      </c>
      <c r="M526" s="357"/>
      <c r="N526" s="358"/>
    </row>
    <row r="527" spans="1:14" s="359" customFormat="1" x14ac:dyDescent="0.2">
      <c r="A527" s="360"/>
      <c r="B527" s="441" t="s">
        <v>601</v>
      </c>
      <c r="C527" s="216">
        <v>642014</v>
      </c>
      <c r="D527" s="217" t="s">
        <v>350</v>
      </c>
      <c r="E527" s="436"/>
      <c r="F527" s="308">
        <v>1.8</v>
      </c>
      <c r="G527" s="227">
        <v>1.9</v>
      </c>
      <c r="H527" s="446">
        <v>2</v>
      </c>
      <c r="I527" s="227">
        <v>2.9</v>
      </c>
      <c r="J527" s="226">
        <v>3.2</v>
      </c>
      <c r="K527" s="227">
        <v>3.2</v>
      </c>
      <c r="L527" s="227">
        <v>3.2</v>
      </c>
      <c r="M527" s="357"/>
      <c r="N527" s="358"/>
    </row>
    <row r="528" spans="1:14" s="359" customFormat="1" x14ac:dyDescent="0.2">
      <c r="A528" s="360"/>
      <c r="B528" s="441" t="s">
        <v>600</v>
      </c>
      <c r="C528" s="216">
        <v>642024</v>
      </c>
      <c r="D528" s="217" t="s">
        <v>352</v>
      </c>
      <c r="E528" s="436"/>
      <c r="F528" s="308">
        <v>9.8000000000000007</v>
      </c>
      <c r="G528" s="227">
        <v>1.9</v>
      </c>
      <c r="H528" s="446">
        <v>5</v>
      </c>
      <c r="I528" s="227">
        <v>1.3</v>
      </c>
      <c r="J528" s="478">
        <v>5</v>
      </c>
      <c r="K528" s="482">
        <v>5</v>
      </c>
      <c r="L528" s="482">
        <v>5</v>
      </c>
      <c r="M528" s="357" t="s">
        <v>983</v>
      </c>
      <c r="N528" s="358"/>
    </row>
    <row r="529" spans="1:14" s="359" customFormat="1" ht="10.5" customHeight="1" x14ac:dyDescent="0.2">
      <c r="A529" s="356"/>
      <c r="B529" s="441" t="s">
        <v>602</v>
      </c>
      <c r="C529" s="216">
        <v>642026</v>
      </c>
      <c r="D529" s="217" t="s">
        <v>213</v>
      </c>
      <c r="E529" s="436"/>
      <c r="F529" s="308">
        <v>206.8</v>
      </c>
      <c r="G529" s="227">
        <v>241.7</v>
      </c>
      <c r="H529" s="446">
        <v>245</v>
      </c>
      <c r="I529" s="227">
        <v>231.7</v>
      </c>
      <c r="J529" s="226">
        <v>245</v>
      </c>
      <c r="K529" s="227">
        <v>245</v>
      </c>
      <c r="L529" s="227">
        <v>245</v>
      </c>
      <c r="M529" s="357"/>
      <c r="N529" s="358"/>
    </row>
    <row r="530" spans="1:14" x14ac:dyDescent="0.2">
      <c r="A530" s="211"/>
      <c r="B530" s="313"/>
      <c r="C530" s="314"/>
      <c r="D530" s="296" t="s">
        <v>764</v>
      </c>
      <c r="E530" s="321"/>
      <c r="F530" s="315">
        <f t="shared" ref="F530" si="120">SUM(F531)</f>
        <v>335.90000000000003</v>
      </c>
      <c r="G530" s="298">
        <f>SUM(G531)</f>
        <v>647.29999999999995</v>
      </c>
      <c r="H530" s="334">
        <f>SUM(H531)</f>
        <v>380.9</v>
      </c>
      <c r="I530" s="334">
        <f>SUM(I531)</f>
        <v>462</v>
      </c>
      <c r="J530" s="297">
        <f>SUM(J531)</f>
        <v>684.7</v>
      </c>
      <c r="K530" s="297">
        <f t="shared" ref="K530:L530" si="121">SUM(K531)</f>
        <v>330.7</v>
      </c>
      <c r="L530" s="297">
        <f t="shared" si="121"/>
        <v>330.7</v>
      </c>
      <c r="M530" s="210"/>
    </row>
    <row r="531" spans="1:14" s="359" customFormat="1" x14ac:dyDescent="0.2">
      <c r="A531" s="356"/>
      <c r="B531" s="239">
        <v>800</v>
      </c>
      <c r="C531" s="224"/>
      <c r="D531" s="225" t="s">
        <v>251</v>
      </c>
      <c r="E531" s="264" t="s">
        <v>701</v>
      </c>
      <c r="F531" s="230">
        <f t="shared" ref="F531:L531" si="122">SUM(F532:F536)</f>
        <v>335.90000000000003</v>
      </c>
      <c r="G531" s="207">
        <f t="shared" si="122"/>
        <v>647.29999999999995</v>
      </c>
      <c r="H531" s="257">
        <f t="shared" si="122"/>
        <v>380.9</v>
      </c>
      <c r="I531" s="207">
        <f t="shared" si="122"/>
        <v>462</v>
      </c>
      <c r="J531" s="229">
        <f t="shared" si="122"/>
        <v>684.7</v>
      </c>
      <c r="K531" s="229">
        <f t="shared" si="122"/>
        <v>330.7</v>
      </c>
      <c r="L531" s="229">
        <f t="shared" si="122"/>
        <v>330.7</v>
      </c>
      <c r="M531" s="357"/>
      <c r="N531" s="358"/>
    </row>
    <row r="532" spans="1:14" s="359" customFormat="1" x14ac:dyDescent="0.2">
      <c r="A532" s="360"/>
      <c r="B532" s="215"/>
      <c r="C532" s="216">
        <v>821005</v>
      </c>
      <c r="D532" s="217" t="s">
        <v>430</v>
      </c>
      <c r="E532" s="436"/>
      <c r="F532" s="228">
        <v>121.1</v>
      </c>
      <c r="G532" s="227">
        <v>184.9</v>
      </c>
      <c r="H532" s="446">
        <v>203.2</v>
      </c>
      <c r="I532" s="227">
        <v>193.3</v>
      </c>
      <c r="J532" s="226">
        <v>167</v>
      </c>
      <c r="K532" s="227">
        <v>153</v>
      </c>
      <c r="L532" s="227">
        <v>153</v>
      </c>
      <c r="M532" s="357"/>
      <c r="N532" s="358"/>
    </row>
    <row r="533" spans="1:14" s="359" customFormat="1" x14ac:dyDescent="0.2">
      <c r="A533" s="356"/>
      <c r="B533" s="215"/>
      <c r="C533" s="216"/>
      <c r="D533" s="217" t="s">
        <v>658</v>
      </c>
      <c r="E533" s="436"/>
      <c r="F533" s="228">
        <v>187.6</v>
      </c>
      <c r="G533" s="227">
        <v>0</v>
      </c>
      <c r="H533" s="446">
        <v>0</v>
      </c>
      <c r="I533" s="227">
        <v>0</v>
      </c>
      <c r="J533" s="226">
        <v>340</v>
      </c>
      <c r="K533" s="227">
        <v>0</v>
      </c>
      <c r="L533" s="227">
        <v>0</v>
      </c>
      <c r="M533" s="357"/>
      <c r="N533" s="358"/>
    </row>
    <row r="534" spans="1:14" s="359" customFormat="1" x14ac:dyDescent="0.2">
      <c r="A534" s="360"/>
      <c r="B534" s="215"/>
      <c r="C534" s="216">
        <v>821004</v>
      </c>
      <c r="D534" s="217" t="s">
        <v>750</v>
      </c>
      <c r="E534" s="265"/>
      <c r="F534" s="228">
        <v>11.3</v>
      </c>
      <c r="G534" s="227">
        <v>435.4</v>
      </c>
      <c r="H534" s="446">
        <v>150</v>
      </c>
      <c r="I534" s="227">
        <v>241.7</v>
      </c>
      <c r="J534" s="226">
        <v>150</v>
      </c>
      <c r="K534" s="227">
        <v>150</v>
      </c>
      <c r="L534" s="227">
        <v>150</v>
      </c>
      <c r="M534" s="357"/>
      <c r="N534" s="358"/>
    </row>
    <row r="535" spans="1:14" s="359" customFormat="1" x14ac:dyDescent="0.2">
      <c r="A535" s="360"/>
      <c r="B535" s="239"/>
      <c r="C535" s="216">
        <v>8210072</v>
      </c>
      <c r="D535" s="217" t="s">
        <v>745</v>
      </c>
      <c r="E535" s="264" t="s">
        <v>719</v>
      </c>
      <c r="F535" s="228">
        <v>6.3</v>
      </c>
      <c r="G535" s="227">
        <v>23.3</v>
      </c>
      <c r="H535" s="446">
        <v>24</v>
      </c>
      <c r="I535" s="227">
        <v>23.3</v>
      </c>
      <c r="J535" s="226">
        <v>24</v>
      </c>
      <c r="K535" s="226">
        <v>24</v>
      </c>
      <c r="L535" s="226">
        <v>24</v>
      </c>
      <c r="M535" s="357"/>
      <c r="N535" s="358"/>
    </row>
    <row r="536" spans="1:14" s="359" customFormat="1" x14ac:dyDescent="0.2">
      <c r="A536" s="360"/>
      <c r="B536" s="215"/>
      <c r="C536" s="216">
        <v>8210071</v>
      </c>
      <c r="D536" s="217" t="s">
        <v>746</v>
      </c>
      <c r="E536" s="436"/>
      <c r="F536" s="228">
        <v>9.6</v>
      </c>
      <c r="G536" s="227">
        <v>3.7</v>
      </c>
      <c r="H536" s="446">
        <v>3.7</v>
      </c>
      <c r="I536" s="227">
        <v>3.7</v>
      </c>
      <c r="J536" s="226">
        <v>3.7</v>
      </c>
      <c r="K536" s="226">
        <v>3.7</v>
      </c>
      <c r="L536" s="226">
        <v>3.7</v>
      </c>
      <c r="M536" s="357"/>
      <c r="N536" s="358"/>
    </row>
    <row r="537" spans="1:14" x14ac:dyDescent="0.2">
      <c r="A537" s="215"/>
      <c r="B537" s="313"/>
      <c r="C537" s="314"/>
      <c r="D537" s="296" t="s">
        <v>765</v>
      </c>
      <c r="E537" s="321"/>
      <c r="F537" s="315">
        <f t="shared" ref="F537:L537" si="123">SUM(F538+F545+F547+F553+F557+F561+F566+F584+F576+F578+F587)</f>
        <v>245.3</v>
      </c>
      <c r="G537" s="298">
        <f t="shared" si="123"/>
        <v>159.19999999999999</v>
      </c>
      <c r="H537" s="334">
        <f t="shared" si="123"/>
        <v>648.79999999999995</v>
      </c>
      <c r="I537" s="298">
        <f t="shared" si="123"/>
        <v>603.20000000000005</v>
      </c>
      <c r="J537" s="297">
        <f t="shared" si="123"/>
        <v>410</v>
      </c>
      <c r="K537" s="297">
        <f t="shared" si="123"/>
        <v>95.4</v>
      </c>
      <c r="L537" s="297">
        <f t="shared" si="123"/>
        <v>58.9</v>
      </c>
      <c r="M537" s="210"/>
    </row>
    <row r="538" spans="1:14" s="359" customFormat="1" x14ac:dyDescent="0.2">
      <c r="A538" s="360"/>
      <c r="B538" s="215">
        <v>700</v>
      </c>
      <c r="C538" s="224"/>
      <c r="D538" s="225" t="s">
        <v>217</v>
      </c>
      <c r="E538" s="215" t="s">
        <v>698</v>
      </c>
      <c r="F538" s="309">
        <f t="shared" ref="F538:L538" si="124">SUM(F539:F544)</f>
        <v>39.9</v>
      </c>
      <c r="G538" s="207">
        <f t="shared" si="124"/>
        <v>55</v>
      </c>
      <c r="H538" s="257">
        <f t="shared" si="124"/>
        <v>0</v>
      </c>
      <c r="I538" s="207">
        <f t="shared" si="124"/>
        <v>0.6</v>
      </c>
      <c r="J538" s="229">
        <f t="shared" si="124"/>
        <v>60</v>
      </c>
      <c r="K538" s="207">
        <f t="shared" si="124"/>
        <v>0</v>
      </c>
      <c r="L538" s="207">
        <f t="shared" si="124"/>
        <v>0</v>
      </c>
      <c r="M538" s="357"/>
      <c r="N538" s="358"/>
    </row>
    <row r="539" spans="1:14" s="359" customFormat="1" x14ac:dyDescent="0.2">
      <c r="A539" s="360"/>
      <c r="B539" s="215"/>
      <c r="C539" s="216">
        <v>711003</v>
      </c>
      <c r="D539" s="217" t="s">
        <v>294</v>
      </c>
      <c r="E539" s="436"/>
      <c r="F539" s="228">
        <v>0</v>
      </c>
      <c r="G539" s="227">
        <v>0.1</v>
      </c>
      <c r="H539" s="446">
        <v>0</v>
      </c>
      <c r="I539" s="227">
        <v>0</v>
      </c>
      <c r="J539" s="226">
        <v>0</v>
      </c>
      <c r="K539" s="227">
        <v>0</v>
      </c>
      <c r="L539" s="227">
        <v>0</v>
      </c>
      <c r="M539" s="357"/>
      <c r="N539" s="358"/>
    </row>
    <row r="540" spans="1:14" s="359" customFormat="1" x14ac:dyDescent="0.2">
      <c r="A540" s="360"/>
      <c r="B540" s="215"/>
      <c r="C540" s="216">
        <v>713002</v>
      </c>
      <c r="D540" s="217" t="s">
        <v>922</v>
      </c>
      <c r="E540" s="436"/>
      <c r="F540" s="308">
        <v>0</v>
      </c>
      <c r="G540" s="227">
        <v>0</v>
      </c>
      <c r="H540" s="446">
        <v>0</v>
      </c>
      <c r="I540" s="227">
        <v>0.6</v>
      </c>
      <c r="J540" s="226">
        <v>0</v>
      </c>
      <c r="K540" s="227">
        <v>0</v>
      </c>
      <c r="L540" s="227">
        <v>0</v>
      </c>
      <c r="M540" s="357"/>
      <c r="N540" s="358"/>
    </row>
    <row r="541" spans="1:14" s="359" customFormat="1" x14ac:dyDescent="0.2">
      <c r="A541" s="356"/>
      <c r="B541" s="215"/>
      <c r="C541" s="216">
        <v>716</v>
      </c>
      <c r="D541" s="217" t="s">
        <v>807</v>
      </c>
      <c r="E541" s="436"/>
      <c r="F541" s="308">
        <v>0</v>
      </c>
      <c r="G541" s="227">
        <v>0</v>
      </c>
      <c r="H541" s="446">
        <v>0</v>
      </c>
      <c r="I541" s="227">
        <v>0</v>
      </c>
      <c r="J541" s="226">
        <v>60</v>
      </c>
      <c r="K541" s="227">
        <v>0</v>
      </c>
      <c r="L541" s="227">
        <v>0</v>
      </c>
      <c r="M541" s="357"/>
      <c r="N541" s="358"/>
    </row>
    <row r="542" spans="1:14" s="359" customFormat="1" x14ac:dyDescent="0.2">
      <c r="A542" s="360"/>
      <c r="B542" s="215"/>
      <c r="C542" s="216"/>
      <c r="D542" s="217" t="s">
        <v>935</v>
      </c>
      <c r="E542" s="436"/>
      <c r="F542" s="308">
        <v>0</v>
      </c>
      <c r="G542" s="227">
        <v>18.7</v>
      </c>
      <c r="H542" s="446">
        <v>0</v>
      </c>
      <c r="I542" s="227">
        <v>0</v>
      </c>
      <c r="J542" s="226">
        <v>0</v>
      </c>
      <c r="K542" s="227">
        <v>0</v>
      </c>
      <c r="L542" s="227">
        <v>0</v>
      </c>
      <c r="M542" s="357"/>
      <c r="N542" s="358"/>
    </row>
    <row r="543" spans="1:14" s="359" customFormat="1" x14ac:dyDescent="0.2">
      <c r="A543" s="360"/>
      <c r="B543" s="215"/>
      <c r="C543" s="216">
        <v>7170021</v>
      </c>
      <c r="D543" s="217" t="s">
        <v>801</v>
      </c>
      <c r="E543" s="436"/>
      <c r="F543" s="308">
        <v>2.8</v>
      </c>
      <c r="G543" s="227">
        <v>0</v>
      </c>
      <c r="H543" s="446">
        <v>0</v>
      </c>
      <c r="I543" s="227">
        <v>0</v>
      </c>
      <c r="J543" s="478">
        <v>0</v>
      </c>
      <c r="K543" s="227">
        <v>0</v>
      </c>
      <c r="L543" s="227">
        <v>0</v>
      </c>
      <c r="M543" s="357" t="s">
        <v>984</v>
      </c>
      <c r="N543" s="358"/>
    </row>
    <row r="544" spans="1:14" s="359" customFormat="1" x14ac:dyDescent="0.2">
      <c r="A544" s="360"/>
      <c r="B544" s="215"/>
      <c r="C544" s="216">
        <v>7170022</v>
      </c>
      <c r="D544" s="217" t="s">
        <v>500</v>
      </c>
      <c r="E544" s="436"/>
      <c r="F544" s="308">
        <v>37.1</v>
      </c>
      <c r="G544" s="227">
        <v>36.200000000000003</v>
      </c>
      <c r="H544" s="446">
        <v>0</v>
      </c>
      <c r="I544" s="227">
        <v>0</v>
      </c>
      <c r="J544" s="226">
        <v>0</v>
      </c>
      <c r="K544" s="227">
        <v>0</v>
      </c>
      <c r="L544" s="227">
        <v>0</v>
      </c>
      <c r="M544" s="357"/>
      <c r="N544" s="358"/>
    </row>
    <row r="545" spans="1:14" s="359" customFormat="1" x14ac:dyDescent="0.2">
      <c r="A545" s="360"/>
      <c r="B545" s="215"/>
      <c r="C545" s="224"/>
      <c r="D545" s="225" t="s">
        <v>222</v>
      </c>
      <c r="E545" s="215" t="s">
        <v>703</v>
      </c>
      <c r="F545" s="230">
        <f t="shared" ref="F545:L545" si="125">SUM(F546)</f>
        <v>0</v>
      </c>
      <c r="G545" s="207">
        <f t="shared" si="125"/>
        <v>0</v>
      </c>
      <c r="H545" s="257">
        <f t="shared" si="125"/>
        <v>0</v>
      </c>
      <c r="I545" s="207">
        <f t="shared" si="125"/>
        <v>0</v>
      </c>
      <c r="J545" s="229">
        <f t="shared" si="125"/>
        <v>0</v>
      </c>
      <c r="K545" s="229">
        <f t="shared" si="125"/>
        <v>0</v>
      </c>
      <c r="L545" s="229">
        <f t="shared" si="125"/>
        <v>0</v>
      </c>
      <c r="M545" s="357"/>
      <c r="N545" s="358"/>
    </row>
    <row r="546" spans="1:14" s="359" customFormat="1" x14ac:dyDescent="0.2">
      <c r="A546" s="356"/>
      <c r="B546" s="215"/>
      <c r="C546" s="216">
        <v>714001</v>
      </c>
      <c r="D546" s="217" t="s">
        <v>220</v>
      </c>
      <c r="E546" s="436"/>
      <c r="F546" s="228">
        <v>0</v>
      </c>
      <c r="G546" s="227">
        <v>0</v>
      </c>
      <c r="H546" s="446">
        <v>0</v>
      </c>
      <c r="I546" s="227">
        <v>0</v>
      </c>
      <c r="J546" s="226">
        <v>0</v>
      </c>
      <c r="K546" s="227">
        <v>0</v>
      </c>
      <c r="L546" s="227">
        <v>0</v>
      </c>
      <c r="M546" s="357"/>
      <c r="N546" s="358"/>
    </row>
    <row r="547" spans="1:14" s="359" customFormat="1" x14ac:dyDescent="0.2">
      <c r="A547" s="360"/>
      <c r="B547" s="215"/>
      <c r="C547" s="224"/>
      <c r="D547" s="225" t="s">
        <v>224</v>
      </c>
      <c r="E547" s="215" t="s">
        <v>713</v>
      </c>
      <c r="F547" s="230">
        <f>SUM(F548:F551)</f>
        <v>14.700000000000001</v>
      </c>
      <c r="G547" s="207">
        <f t="shared" ref="G547:L547" si="126">SUM(G548:G552)</f>
        <v>21.5</v>
      </c>
      <c r="H547" s="257">
        <f t="shared" si="126"/>
        <v>0</v>
      </c>
      <c r="I547" s="207">
        <f t="shared" si="126"/>
        <v>0</v>
      </c>
      <c r="J547" s="229">
        <f t="shared" si="126"/>
        <v>80</v>
      </c>
      <c r="K547" s="229">
        <f t="shared" si="126"/>
        <v>95.4</v>
      </c>
      <c r="L547" s="229">
        <f t="shared" si="126"/>
        <v>58.9</v>
      </c>
      <c r="M547" s="357"/>
      <c r="N547" s="358"/>
    </row>
    <row r="548" spans="1:14" s="359" customFormat="1" x14ac:dyDescent="0.2">
      <c r="A548" s="360"/>
      <c r="B548" s="215"/>
      <c r="C548" s="216"/>
      <c r="D548" s="217" t="s">
        <v>614</v>
      </c>
      <c r="E548" s="436"/>
      <c r="F548" s="228">
        <v>10.8</v>
      </c>
      <c r="G548" s="227">
        <v>0</v>
      </c>
      <c r="H548" s="446">
        <v>0</v>
      </c>
      <c r="I548" s="227">
        <v>0</v>
      </c>
      <c r="J548" s="226">
        <v>0</v>
      </c>
      <c r="K548" s="227">
        <v>0</v>
      </c>
      <c r="L548" s="227">
        <v>0</v>
      </c>
      <c r="M548" s="357"/>
      <c r="N548" s="358"/>
    </row>
    <row r="549" spans="1:14" s="359" customFormat="1" x14ac:dyDescent="0.2">
      <c r="A549" s="360"/>
      <c r="B549" s="215"/>
      <c r="C549" s="216"/>
      <c r="D549" s="217" t="s">
        <v>808</v>
      </c>
      <c r="E549" s="436"/>
      <c r="F549" s="228">
        <v>0</v>
      </c>
      <c r="G549" s="227">
        <v>0</v>
      </c>
      <c r="H549" s="446">
        <v>0</v>
      </c>
      <c r="I549" s="227">
        <v>0</v>
      </c>
      <c r="J549" s="226">
        <v>80</v>
      </c>
      <c r="K549" s="227">
        <v>0</v>
      </c>
      <c r="L549" s="227">
        <v>0</v>
      </c>
      <c r="M549" s="357"/>
      <c r="N549" s="358"/>
    </row>
    <row r="550" spans="1:14" s="359" customFormat="1" x14ac:dyDescent="0.2">
      <c r="A550" s="360"/>
      <c r="B550" s="215"/>
      <c r="C550" s="216">
        <v>71700216</v>
      </c>
      <c r="D550" s="217" t="s">
        <v>545</v>
      </c>
      <c r="E550" s="265"/>
      <c r="F550" s="228">
        <v>3.9</v>
      </c>
      <c r="G550" s="227">
        <v>10.3</v>
      </c>
      <c r="H550" s="446">
        <v>0</v>
      </c>
      <c r="I550" s="227">
        <v>0</v>
      </c>
      <c r="J550" s="226">
        <v>0</v>
      </c>
      <c r="K550" s="227">
        <v>0</v>
      </c>
      <c r="L550" s="227">
        <v>0</v>
      </c>
      <c r="M550" s="357"/>
      <c r="N550" s="358"/>
    </row>
    <row r="551" spans="1:14" s="359" customFormat="1" x14ac:dyDescent="0.2">
      <c r="A551" s="360"/>
      <c r="B551" s="215"/>
      <c r="C551" s="216">
        <v>71700222</v>
      </c>
      <c r="D551" s="217" t="s">
        <v>778</v>
      </c>
      <c r="E551" s="436"/>
      <c r="F551" s="228">
        <v>0</v>
      </c>
      <c r="G551" s="227">
        <v>0</v>
      </c>
      <c r="H551" s="446">
        <v>0</v>
      </c>
      <c r="I551" s="227">
        <v>0</v>
      </c>
      <c r="J551" s="226">
        <v>0</v>
      </c>
      <c r="K551" s="442">
        <v>95.4</v>
      </c>
      <c r="L551" s="442">
        <v>58.9</v>
      </c>
      <c r="M551" s="357"/>
      <c r="N551" s="358"/>
    </row>
    <row r="552" spans="1:14" s="359" customFormat="1" x14ac:dyDescent="0.2">
      <c r="A552" s="360"/>
      <c r="B552" s="215"/>
      <c r="C552" s="216" t="s">
        <v>603</v>
      </c>
      <c r="D552" s="217" t="s">
        <v>942</v>
      </c>
      <c r="E552" s="265"/>
      <c r="F552" s="308">
        <v>0</v>
      </c>
      <c r="G552" s="227">
        <v>11.2</v>
      </c>
      <c r="H552" s="446">
        <v>0</v>
      </c>
      <c r="I552" s="227">
        <v>0</v>
      </c>
      <c r="J552" s="226">
        <v>0</v>
      </c>
      <c r="K552" s="227">
        <v>0</v>
      </c>
      <c r="L552" s="227">
        <v>0</v>
      </c>
      <c r="M552" s="357"/>
      <c r="N552" s="358"/>
    </row>
    <row r="553" spans="1:14" s="359" customFormat="1" x14ac:dyDescent="0.2">
      <c r="A553" s="360"/>
      <c r="B553" s="215"/>
      <c r="C553" s="224"/>
      <c r="D553" s="225" t="s">
        <v>226</v>
      </c>
      <c r="E553" s="215" t="s">
        <v>715</v>
      </c>
      <c r="F553" s="230">
        <f t="shared" ref="F553" si="127">SUM(F554:F554)</f>
        <v>9.6</v>
      </c>
      <c r="G553" s="207">
        <f>SUM(G554:G555)</f>
        <v>0.1</v>
      </c>
      <c r="H553" s="257">
        <f>SUM(H554:H556)</f>
        <v>0</v>
      </c>
      <c r="I553" s="207">
        <f>SUM(I554:I556)</f>
        <v>0</v>
      </c>
      <c r="J553" s="229">
        <f>SUM(J554:J556)</f>
        <v>200</v>
      </c>
      <c r="K553" s="207">
        <f>SUM(K554:K556)</f>
        <v>0</v>
      </c>
      <c r="L553" s="207">
        <f>SUM(L554:L556)</f>
        <v>0</v>
      </c>
      <c r="M553" s="357"/>
      <c r="N553" s="358"/>
    </row>
    <row r="554" spans="1:14" s="359" customFormat="1" x14ac:dyDescent="0.2">
      <c r="A554" s="360"/>
      <c r="B554" s="219"/>
      <c r="C554" s="216">
        <v>713004</v>
      </c>
      <c r="D554" s="217" t="s">
        <v>943</v>
      </c>
      <c r="E554" s="438"/>
      <c r="F554" s="228">
        <v>9.6</v>
      </c>
      <c r="G554" s="227">
        <v>0</v>
      </c>
      <c r="H554" s="446">
        <v>0</v>
      </c>
      <c r="I554" s="227">
        <v>0</v>
      </c>
      <c r="J554" s="226">
        <v>0</v>
      </c>
      <c r="K554" s="226">
        <v>0</v>
      </c>
      <c r="L554" s="226">
        <v>0</v>
      </c>
      <c r="M554" s="357"/>
      <c r="N554" s="358"/>
    </row>
    <row r="555" spans="1:14" s="359" customFormat="1" x14ac:dyDescent="0.2">
      <c r="A555" s="360"/>
      <c r="B555" s="219"/>
      <c r="C555" s="216">
        <v>716</v>
      </c>
      <c r="D555" s="217" t="s">
        <v>945</v>
      </c>
      <c r="E555" s="438"/>
      <c r="F555" s="228">
        <v>0</v>
      </c>
      <c r="G555" s="227">
        <v>0.1</v>
      </c>
      <c r="H555" s="446">
        <v>0</v>
      </c>
      <c r="I555" s="227">
        <v>0</v>
      </c>
      <c r="J555" s="226">
        <v>0</v>
      </c>
      <c r="K555" s="227">
        <v>0</v>
      </c>
      <c r="L555" s="227">
        <v>0</v>
      </c>
      <c r="M555" s="357"/>
      <c r="N555" s="358"/>
    </row>
    <row r="556" spans="1:14" s="359" customFormat="1" x14ac:dyDescent="0.2">
      <c r="A556" s="360"/>
      <c r="B556" s="215"/>
      <c r="C556" s="216">
        <v>717</v>
      </c>
      <c r="D556" s="217" t="s">
        <v>803</v>
      </c>
      <c r="E556" s="227"/>
      <c r="F556" s="227">
        <v>0</v>
      </c>
      <c r="G556" s="227">
        <v>0</v>
      </c>
      <c r="H556" s="446">
        <v>0</v>
      </c>
      <c r="I556" s="227">
        <v>0</v>
      </c>
      <c r="J556" s="226">
        <v>200</v>
      </c>
      <c r="K556" s="227">
        <v>0</v>
      </c>
      <c r="L556" s="227">
        <v>0</v>
      </c>
      <c r="M556" s="357"/>
      <c r="N556" s="358"/>
    </row>
    <row r="557" spans="1:14" s="359" customFormat="1" x14ac:dyDescent="0.2">
      <c r="A557" s="360"/>
      <c r="B557" s="215"/>
      <c r="C557" s="224"/>
      <c r="D557" s="225" t="s">
        <v>277</v>
      </c>
      <c r="E557" s="215" t="s">
        <v>714</v>
      </c>
      <c r="F557" s="230">
        <f>SUM(F558:F559)</f>
        <v>1</v>
      </c>
      <c r="G557" s="207">
        <f t="shared" ref="G557:L557" si="128">SUM(G558:G560)</f>
        <v>1.6</v>
      </c>
      <c r="H557" s="257">
        <f t="shared" si="128"/>
        <v>30.6</v>
      </c>
      <c r="I557" s="207">
        <f t="shared" si="128"/>
        <v>31</v>
      </c>
      <c r="J557" s="229">
        <f t="shared" si="128"/>
        <v>0</v>
      </c>
      <c r="K557" s="229">
        <f t="shared" si="128"/>
        <v>0</v>
      </c>
      <c r="L557" s="229">
        <f t="shared" si="128"/>
        <v>0</v>
      </c>
      <c r="M557" s="357"/>
      <c r="N557" s="358"/>
    </row>
    <row r="558" spans="1:14" s="359" customFormat="1" x14ac:dyDescent="0.2">
      <c r="A558" s="360"/>
      <c r="B558" s="215"/>
      <c r="C558" s="216">
        <v>713004</v>
      </c>
      <c r="D558" s="217" t="s">
        <v>946</v>
      </c>
      <c r="E558" s="436"/>
      <c r="F558" s="443">
        <v>1</v>
      </c>
      <c r="G558" s="227">
        <v>0.4</v>
      </c>
      <c r="H558" s="446">
        <v>0</v>
      </c>
      <c r="I558" s="227">
        <v>1.1000000000000001</v>
      </c>
      <c r="J558" s="226">
        <v>0</v>
      </c>
      <c r="K558" s="227">
        <v>0</v>
      </c>
      <c r="L558" s="227">
        <v>0</v>
      </c>
      <c r="M558" s="357"/>
      <c r="N558" s="358"/>
    </row>
    <row r="559" spans="1:14" s="359" customFormat="1" x14ac:dyDescent="0.2">
      <c r="A559" s="360"/>
      <c r="B559" s="215"/>
      <c r="C559" s="216">
        <v>7170011</v>
      </c>
      <c r="D559" s="217" t="s">
        <v>227</v>
      </c>
      <c r="E559" s="436"/>
      <c r="F559" s="443">
        <v>0</v>
      </c>
      <c r="G559" s="227">
        <v>0</v>
      </c>
      <c r="H559" s="446">
        <v>30.6</v>
      </c>
      <c r="I559" s="227">
        <v>29.9</v>
      </c>
      <c r="J559" s="226">
        <v>0</v>
      </c>
      <c r="K559" s="227">
        <v>0</v>
      </c>
      <c r="L559" s="227">
        <v>0</v>
      </c>
      <c r="M559" s="357"/>
      <c r="N559" s="358"/>
    </row>
    <row r="560" spans="1:14" s="359" customFormat="1" ht="12.75" customHeight="1" x14ac:dyDescent="0.2">
      <c r="A560" s="360"/>
      <c r="B560" s="215"/>
      <c r="C560" s="216">
        <v>717002</v>
      </c>
      <c r="D560" s="217" t="s">
        <v>670</v>
      </c>
      <c r="E560" s="266"/>
      <c r="F560" s="444">
        <v>0</v>
      </c>
      <c r="G560" s="227">
        <v>1.2</v>
      </c>
      <c r="H560" s="446">
        <v>0</v>
      </c>
      <c r="I560" s="227">
        <v>0</v>
      </c>
      <c r="J560" s="226">
        <v>0</v>
      </c>
      <c r="K560" s="226">
        <v>0</v>
      </c>
      <c r="L560" s="226">
        <v>0</v>
      </c>
      <c r="M560" s="357"/>
      <c r="N560" s="358"/>
    </row>
    <row r="561" spans="1:14" s="359" customFormat="1" ht="15" customHeight="1" x14ac:dyDescent="0.2">
      <c r="A561" s="360"/>
      <c r="B561" s="215"/>
      <c r="C561" s="224"/>
      <c r="D561" s="225" t="s">
        <v>268</v>
      </c>
      <c r="E561" s="264" t="s">
        <v>719</v>
      </c>
      <c r="F561" s="230">
        <f t="shared" ref="F561:L561" si="129">SUM(F562:F565)</f>
        <v>112</v>
      </c>
      <c r="G561" s="207">
        <f t="shared" si="129"/>
        <v>0</v>
      </c>
      <c r="H561" s="257">
        <f t="shared" si="129"/>
        <v>0</v>
      </c>
      <c r="I561" s="207">
        <f t="shared" si="129"/>
        <v>0</v>
      </c>
      <c r="J561" s="229">
        <f t="shared" si="129"/>
        <v>0</v>
      </c>
      <c r="K561" s="229">
        <f t="shared" si="129"/>
        <v>0</v>
      </c>
      <c r="L561" s="229">
        <f t="shared" si="129"/>
        <v>0</v>
      </c>
      <c r="M561" s="357"/>
      <c r="N561" s="358"/>
    </row>
    <row r="562" spans="1:14" s="359" customFormat="1" x14ac:dyDescent="0.2">
      <c r="A562" s="360"/>
      <c r="B562" s="215"/>
      <c r="C562" s="216"/>
      <c r="D562" s="217" t="s">
        <v>950</v>
      </c>
      <c r="E562" s="436"/>
      <c r="F562" s="228">
        <v>2.4</v>
      </c>
      <c r="G562" s="227">
        <v>0</v>
      </c>
      <c r="H562" s="446">
        <v>0</v>
      </c>
      <c r="I562" s="227">
        <v>0</v>
      </c>
      <c r="J562" s="226">
        <v>0</v>
      </c>
      <c r="K562" s="227">
        <v>0</v>
      </c>
      <c r="L562" s="227">
        <v>0</v>
      </c>
      <c r="M562" s="357"/>
      <c r="N562" s="358"/>
    </row>
    <row r="563" spans="1:14" s="359" customFormat="1" x14ac:dyDescent="0.2">
      <c r="A563" s="360"/>
      <c r="B563" s="215"/>
      <c r="C563" s="216">
        <v>7162</v>
      </c>
      <c r="D563" s="217" t="s">
        <v>465</v>
      </c>
      <c r="E563" s="436"/>
      <c r="F563" s="228">
        <v>0.5</v>
      </c>
      <c r="G563" s="227">
        <v>0</v>
      </c>
      <c r="H563" s="446">
        <v>0</v>
      </c>
      <c r="I563" s="227">
        <v>0</v>
      </c>
      <c r="J563" s="226">
        <v>0</v>
      </c>
      <c r="K563" s="227">
        <v>0</v>
      </c>
      <c r="L563" s="227">
        <v>0</v>
      </c>
      <c r="M563" s="357"/>
      <c r="N563" s="358"/>
    </row>
    <row r="564" spans="1:14" s="359" customFormat="1" x14ac:dyDescent="0.2">
      <c r="A564" s="360"/>
      <c r="B564" s="215"/>
      <c r="C564" s="216" t="s">
        <v>604</v>
      </c>
      <c r="D564" s="217" t="s">
        <v>924</v>
      </c>
      <c r="E564" s="436"/>
      <c r="F564" s="228">
        <v>8.6999999999999993</v>
      </c>
      <c r="G564" s="227">
        <v>0</v>
      </c>
      <c r="H564" s="446">
        <v>0</v>
      </c>
      <c r="I564" s="227">
        <v>0</v>
      </c>
      <c r="J564" s="226">
        <v>0</v>
      </c>
      <c r="K564" s="227">
        <v>0</v>
      </c>
      <c r="L564" s="227">
        <v>0</v>
      </c>
      <c r="M564" s="357"/>
      <c r="N564" s="358"/>
    </row>
    <row r="565" spans="1:14" s="359" customFormat="1" x14ac:dyDescent="0.2">
      <c r="A565" s="360"/>
      <c r="B565" s="215"/>
      <c r="C565" s="216" t="s">
        <v>605</v>
      </c>
      <c r="D565" s="217" t="s">
        <v>314</v>
      </c>
      <c r="E565" s="436"/>
      <c r="F565" s="308">
        <v>100.4</v>
      </c>
      <c r="G565" s="227">
        <v>0</v>
      </c>
      <c r="H565" s="446">
        <v>0</v>
      </c>
      <c r="I565" s="227">
        <v>0</v>
      </c>
      <c r="J565" s="226">
        <v>0</v>
      </c>
      <c r="K565" s="227">
        <v>0</v>
      </c>
      <c r="L565" s="227">
        <v>0</v>
      </c>
      <c r="M565" s="357"/>
      <c r="N565" s="358"/>
    </row>
    <row r="566" spans="1:14" s="359" customFormat="1" x14ac:dyDescent="0.2">
      <c r="A566" s="360"/>
      <c r="B566" s="239"/>
      <c r="C566" s="224"/>
      <c r="D566" s="225" t="s">
        <v>229</v>
      </c>
      <c r="E566" s="215" t="s">
        <v>228</v>
      </c>
      <c r="F566" s="230">
        <f t="shared" ref="F566:L566" si="130">SUM(F567:F575)</f>
        <v>42.300000000000004</v>
      </c>
      <c r="G566" s="207">
        <f t="shared" si="130"/>
        <v>14</v>
      </c>
      <c r="H566" s="257">
        <f t="shared" si="130"/>
        <v>10</v>
      </c>
      <c r="I566" s="207">
        <f t="shared" si="130"/>
        <v>6</v>
      </c>
      <c r="J566" s="229">
        <f t="shared" si="130"/>
        <v>45</v>
      </c>
      <c r="K566" s="229">
        <f t="shared" si="130"/>
        <v>0</v>
      </c>
      <c r="L566" s="229">
        <f t="shared" si="130"/>
        <v>0</v>
      </c>
      <c r="M566" s="357"/>
      <c r="N566" s="358"/>
    </row>
    <row r="567" spans="1:14" s="359" customFormat="1" x14ac:dyDescent="0.2">
      <c r="A567" s="356"/>
      <c r="B567" s="215"/>
      <c r="C567" s="216">
        <v>711004</v>
      </c>
      <c r="D567" s="217" t="s">
        <v>675</v>
      </c>
      <c r="E567" s="266"/>
      <c r="F567" s="308">
        <v>2.2999999999999998</v>
      </c>
      <c r="G567" s="227">
        <v>0</v>
      </c>
      <c r="H567" s="446">
        <v>0</v>
      </c>
      <c r="I567" s="227">
        <v>0</v>
      </c>
      <c r="J567" s="226">
        <v>0</v>
      </c>
      <c r="K567" s="226">
        <v>0</v>
      </c>
      <c r="L567" s="226">
        <v>0</v>
      </c>
      <c r="M567" s="357"/>
      <c r="N567" s="358"/>
    </row>
    <row r="568" spans="1:14" s="359" customFormat="1" x14ac:dyDescent="0.2">
      <c r="A568" s="356"/>
      <c r="B568" s="215"/>
      <c r="C568" s="216">
        <v>7130041</v>
      </c>
      <c r="D568" s="217" t="s">
        <v>571</v>
      </c>
      <c r="E568" s="265"/>
      <c r="F568" s="228">
        <v>9.1999999999999993</v>
      </c>
      <c r="G568" s="227">
        <v>0</v>
      </c>
      <c r="H568" s="446">
        <v>0</v>
      </c>
      <c r="I568" s="227">
        <v>0</v>
      </c>
      <c r="J568" s="226">
        <v>0</v>
      </c>
      <c r="K568" s="227">
        <v>0</v>
      </c>
      <c r="L568" s="227">
        <v>0</v>
      </c>
      <c r="M568" s="357"/>
      <c r="N568" s="358"/>
    </row>
    <row r="569" spans="1:14" s="359" customFormat="1" x14ac:dyDescent="0.2">
      <c r="A569" s="356"/>
      <c r="B569" s="215"/>
      <c r="C569" s="216">
        <v>713005</v>
      </c>
      <c r="D569" s="217" t="s">
        <v>230</v>
      </c>
      <c r="E569" s="436"/>
      <c r="F569" s="228">
        <v>22.7</v>
      </c>
      <c r="G569" s="227">
        <v>0</v>
      </c>
      <c r="H569" s="446">
        <v>0</v>
      </c>
      <c r="I569" s="227">
        <v>0</v>
      </c>
      <c r="J569" s="226">
        <v>0</v>
      </c>
      <c r="K569" s="227">
        <v>0</v>
      </c>
      <c r="L569" s="227">
        <v>0</v>
      </c>
      <c r="M569" s="357"/>
      <c r="N569" s="358"/>
    </row>
    <row r="570" spans="1:14" s="359" customFormat="1" x14ac:dyDescent="0.2">
      <c r="A570" s="356"/>
      <c r="B570" s="215"/>
      <c r="C570" s="216"/>
      <c r="D570" s="217" t="s">
        <v>738</v>
      </c>
      <c r="E570" s="436"/>
      <c r="F570" s="226">
        <v>0</v>
      </c>
      <c r="G570" s="227">
        <v>0</v>
      </c>
      <c r="H570" s="446">
        <v>10</v>
      </c>
      <c r="I570" s="227">
        <v>6</v>
      </c>
      <c r="J570" s="226">
        <v>0</v>
      </c>
      <c r="K570" s="227">
        <v>0</v>
      </c>
      <c r="L570" s="227">
        <v>0</v>
      </c>
      <c r="M570" s="357"/>
      <c r="N570" s="358"/>
    </row>
    <row r="571" spans="1:14" s="359" customFormat="1" x14ac:dyDescent="0.2">
      <c r="A571" s="360"/>
      <c r="B571" s="215"/>
      <c r="C571" s="216"/>
      <c r="D571" s="217" t="s">
        <v>963</v>
      </c>
      <c r="E571" s="436"/>
      <c r="F571" s="228">
        <v>7.5</v>
      </c>
      <c r="G571" s="227">
        <v>0</v>
      </c>
      <c r="H571" s="446">
        <v>0</v>
      </c>
      <c r="I571" s="227">
        <v>0</v>
      </c>
      <c r="J571" s="226">
        <v>0</v>
      </c>
      <c r="K571" s="227">
        <v>0</v>
      </c>
      <c r="L571" s="227">
        <v>0</v>
      </c>
      <c r="M571" s="357"/>
      <c r="N571" s="358"/>
    </row>
    <row r="572" spans="1:14" s="359" customFormat="1" x14ac:dyDescent="0.2">
      <c r="A572" s="360"/>
      <c r="B572" s="215"/>
      <c r="C572" s="216" t="s">
        <v>684</v>
      </c>
      <c r="D572" s="217" t="s">
        <v>680</v>
      </c>
      <c r="E572" s="265"/>
      <c r="F572" s="228">
        <v>0</v>
      </c>
      <c r="G572" s="227">
        <v>12.6</v>
      </c>
      <c r="H572" s="446">
        <v>0</v>
      </c>
      <c r="I572" s="227">
        <v>0</v>
      </c>
      <c r="J572" s="226">
        <v>0</v>
      </c>
      <c r="K572" s="227">
        <v>0</v>
      </c>
      <c r="L572" s="227">
        <v>0</v>
      </c>
      <c r="M572" s="357"/>
      <c r="N572" s="358"/>
    </row>
    <row r="573" spans="1:14" s="359" customFormat="1" x14ac:dyDescent="0.2">
      <c r="A573" s="360"/>
      <c r="B573" s="210"/>
      <c r="C573" s="445">
        <v>7170025</v>
      </c>
      <c r="D573" s="217" t="s">
        <v>800</v>
      </c>
      <c r="E573" s="265"/>
      <c r="F573" s="228">
        <v>0</v>
      </c>
      <c r="G573" s="446">
        <v>0</v>
      </c>
      <c r="H573" s="446">
        <v>0</v>
      </c>
      <c r="I573" s="227">
        <v>0</v>
      </c>
      <c r="J573" s="226">
        <v>45</v>
      </c>
      <c r="K573" s="227">
        <v>0</v>
      </c>
      <c r="L573" s="227">
        <v>0</v>
      </c>
      <c r="M573" s="357"/>
      <c r="N573" s="358"/>
    </row>
    <row r="574" spans="1:14" s="359" customFormat="1" x14ac:dyDescent="0.2">
      <c r="A574" s="360"/>
      <c r="B574" s="215"/>
      <c r="C574" s="216">
        <v>7170024</v>
      </c>
      <c r="D574" s="217" t="s">
        <v>925</v>
      </c>
      <c r="E574" s="436"/>
      <c r="F574" s="228">
        <v>0.6</v>
      </c>
      <c r="G574" s="227">
        <v>0</v>
      </c>
      <c r="H574" s="446">
        <v>0</v>
      </c>
      <c r="I574" s="227">
        <v>0</v>
      </c>
      <c r="J574" s="226">
        <v>0</v>
      </c>
      <c r="K574" s="227">
        <v>0</v>
      </c>
      <c r="L574" s="227">
        <v>0</v>
      </c>
      <c r="M574" s="357"/>
      <c r="N574" s="358"/>
    </row>
    <row r="575" spans="1:14" s="359" customFormat="1" x14ac:dyDescent="0.2">
      <c r="A575" s="360"/>
      <c r="B575" s="215"/>
      <c r="C575" s="216">
        <v>719002</v>
      </c>
      <c r="D575" s="217" t="s">
        <v>676</v>
      </c>
      <c r="E575" s="438"/>
      <c r="F575" s="228">
        <v>0</v>
      </c>
      <c r="G575" s="227">
        <v>1.4</v>
      </c>
      <c r="H575" s="446">
        <v>0</v>
      </c>
      <c r="I575" s="227">
        <v>0</v>
      </c>
      <c r="J575" s="226">
        <v>0</v>
      </c>
      <c r="K575" s="226">
        <v>0</v>
      </c>
      <c r="L575" s="226">
        <v>0</v>
      </c>
      <c r="M575" s="357"/>
      <c r="N575" s="358"/>
    </row>
    <row r="576" spans="1:14" s="359" customFormat="1" x14ac:dyDescent="0.2">
      <c r="A576" s="360"/>
      <c r="B576" s="239"/>
      <c r="C576" s="224"/>
      <c r="D576" s="225" t="s">
        <v>235</v>
      </c>
      <c r="E576" s="215" t="s">
        <v>173</v>
      </c>
      <c r="F576" s="230">
        <f t="shared" ref="F576" si="131">SUM(F577:F577)</f>
        <v>0</v>
      </c>
      <c r="G576" s="207">
        <f>SUM(G577:G577)</f>
        <v>0</v>
      </c>
      <c r="H576" s="257">
        <f t="shared" ref="H576:I576" si="132">SUM(H577:H577)</f>
        <v>240</v>
      </c>
      <c r="I576" s="207">
        <f t="shared" si="132"/>
        <v>246.8</v>
      </c>
      <c r="J576" s="229">
        <v>0</v>
      </c>
      <c r="K576" s="229">
        <v>0</v>
      </c>
      <c r="L576" s="229">
        <v>0</v>
      </c>
      <c r="M576" s="357"/>
      <c r="N576" s="358"/>
    </row>
    <row r="577" spans="1:14" s="359" customFormat="1" x14ac:dyDescent="0.2">
      <c r="A577" s="360"/>
      <c r="B577" s="215"/>
      <c r="C577" s="216">
        <v>717002</v>
      </c>
      <c r="D577" s="217" t="s">
        <v>739</v>
      </c>
      <c r="E577" s="438"/>
      <c r="F577" s="308">
        <v>0</v>
      </c>
      <c r="G577" s="227">
        <v>0</v>
      </c>
      <c r="H577" s="446">
        <v>240</v>
      </c>
      <c r="I577" s="227">
        <v>246.8</v>
      </c>
      <c r="J577" s="226">
        <v>0</v>
      </c>
      <c r="K577" s="227">
        <v>0</v>
      </c>
      <c r="L577" s="227">
        <v>0</v>
      </c>
      <c r="M577" s="357"/>
      <c r="N577" s="358"/>
    </row>
    <row r="578" spans="1:14" s="359" customFormat="1" x14ac:dyDescent="0.2">
      <c r="A578" s="360"/>
      <c r="B578" s="239"/>
      <c r="C578" s="224"/>
      <c r="D578" s="225" t="s">
        <v>237</v>
      </c>
      <c r="E578" s="215" t="s">
        <v>236</v>
      </c>
      <c r="F578" s="230">
        <f t="shared" ref="F578:L578" si="133">SUM(F579:F583)</f>
        <v>4.9000000000000004</v>
      </c>
      <c r="G578" s="207">
        <f t="shared" si="133"/>
        <v>29.700000000000003</v>
      </c>
      <c r="H578" s="257">
        <f t="shared" si="133"/>
        <v>363.2</v>
      </c>
      <c r="I578" s="207">
        <f t="shared" si="133"/>
        <v>315.3</v>
      </c>
      <c r="J578" s="207">
        <f t="shared" si="133"/>
        <v>2</v>
      </c>
      <c r="K578" s="207">
        <f t="shared" si="133"/>
        <v>0</v>
      </c>
      <c r="L578" s="207">
        <f t="shared" si="133"/>
        <v>0</v>
      </c>
      <c r="M578" s="357"/>
      <c r="N578" s="358"/>
    </row>
    <row r="579" spans="1:14" s="359" customFormat="1" x14ac:dyDescent="0.2">
      <c r="A579" s="360"/>
      <c r="B579" s="215"/>
      <c r="C579" s="216">
        <v>713001</v>
      </c>
      <c r="D579" s="217" t="s">
        <v>802</v>
      </c>
      <c r="E579" s="436"/>
      <c r="F579" s="228">
        <v>0</v>
      </c>
      <c r="G579" s="227">
        <v>0</v>
      </c>
      <c r="H579" s="446">
        <v>0</v>
      </c>
      <c r="I579" s="227">
        <v>0</v>
      </c>
      <c r="J579" s="226">
        <v>2</v>
      </c>
      <c r="K579" s="227">
        <v>0</v>
      </c>
      <c r="L579" s="227">
        <v>0</v>
      </c>
      <c r="M579" s="357"/>
      <c r="N579" s="358"/>
    </row>
    <row r="580" spans="1:14" s="359" customFormat="1" x14ac:dyDescent="0.2">
      <c r="A580" s="360"/>
      <c r="B580" s="219"/>
      <c r="C580" s="216">
        <v>717002</v>
      </c>
      <c r="D580" s="217" t="s">
        <v>656</v>
      </c>
      <c r="E580" s="265"/>
      <c r="F580" s="228">
        <v>0</v>
      </c>
      <c r="G580" s="227">
        <v>0</v>
      </c>
      <c r="H580" s="446">
        <v>363.2</v>
      </c>
      <c r="I580" s="435">
        <v>315.3</v>
      </c>
      <c r="J580" s="226">
        <v>0</v>
      </c>
      <c r="K580" s="227">
        <v>0</v>
      </c>
      <c r="L580" s="227">
        <v>0</v>
      </c>
      <c r="M580" s="357"/>
      <c r="N580" s="358"/>
    </row>
    <row r="581" spans="1:14" s="359" customFormat="1" x14ac:dyDescent="0.2">
      <c r="A581" s="356"/>
      <c r="B581" s="219"/>
      <c r="C581" s="216">
        <v>7170021</v>
      </c>
      <c r="D581" s="217" t="s">
        <v>367</v>
      </c>
      <c r="E581" s="265"/>
      <c r="F581" s="228">
        <v>4.9000000000000004</v>
      </c>
      <c r="G581" s="227">
        <v>0.6</v>
      </c>
      <c r="H581" s="446">
        <v>0</v>
      </c>
      <c r="I581" s="227">
        <v>0</v>
      </c>
      <c r="J581" s="226">
        <v>0</v>
      </c>
      <c r="K581" s="227">
        <v>0</v>
      </c>
      <c r="L581" s="227">
        <v>0</v>
      </c>
      <c r="M581" s="357"/>
      <c r="N581" s="358"/>
    </row>
    <row r="582" spans="1:14" s="359" customFormat="1" x14ac:dyDescent="0.2">
      <c r="A582" s="360"/>
      <c r="B582" s="215"/>
      <c r="C582" s="216"/>
      <c r="D582" s="217" t="s">
        <v>736</v>
      </c>
      <c r="E582" s="436"/>
      <c r="F582" s="308">
        <v>0</v>
      </c>
      <c r="G582" s="227">
        <v>25</v>
      </c>
      <c r="H582" s="446">
        <v>0</v>
      </c>
      <c r="I582" s="227">
        <v>0</v>
      </c>
      <c r="J582" s="226">
        <v>0</v>
      </c>
      <c r="K582" s="227">
        <v>0</v>
      </c>
      <c r="L582" s="227">
        <v>0</v>
      </c>
      <c r="M582" s="357"/>
      <c r="N582" s="358"/>
    </row>
    <row r="583" spans="1:14" s="359" customFormat="1" x14ac:dyDescent="0.2">
      <c r="A583" s="360"/>
      <c r="B583" s="219"/>
      <c r="C583" s="216"/>
      <c r="D583" s="217" t="s">
        <v>685</v>
      </c>
      <c r="E583" s="436"/>
      <c r="F583" s="308">
        <v>0</v>
      </c>
      <c r="G583" s="227">
        <v>4.0999999999999996</v>
      </c>
      <c r="H583" s="446">
        <v>0</v>
      </c>
      <c r="I583" s="227">
        <v>0</v>
      </c>
      <c r="J583" s="226">
        <v>0</v>
      </c>
      <c r="K583" s="227">
        <v>0</v>
      </c>
      <c r="L583" s="227">
        <v>0</v>
      </c>
      <c r="M583" s="357"/>
      <c r="N583" s="358"/>
    </row>
    <row r="584" spans="1:14" s="359" customFormat="1" x14ac:dyDescent="0.2">
      <c r="A584" s="360"/>
      <c r="B584" s="239"/>
      <c r="C584" s="224"/>
      <c r="D584" s="225" t="s">
        <v>233</v>
      </c>
      <c r="E584" s="215" t="s">
        <v>540</v>
      </c>
      <c r="F584" s="230">
        <f t="shared" ref="F584:L584" si="134">SUM(F585:F586)</f>
        <v>20</v>
      </c>
      <c r="G584" s="207">
        <f t="shared" si="134"/>
        <v>7.3</v>
      </c>
      <c r="H584" s="257">
        <f t="shared" si="134"/>
        <v>5</v>
      </c>
      <c r="I584" s="207">
        <f t="shared" si="134"/>
        <v>3.5</v>
      </c>
      <c r="J584" s="229">
        <f t="shared" si="134"/>
        <v>0</v>
      </c>
      <c r="K584" s="229">
        <f t="shared" si="134"/>
        <v>0</v>
      </c>
      <c r="L584" s="229">
        <f t="shared" si="134"/>
        <v>0</v>
      </c>
      <c r="M584" s="357"/>
      <c r="N584" s="358"/>
    </row>
    <row r="585" spans="1:14" s="359" customFormat="1" x14ac:dyDescent="0.2">
      <c r="A585" s="360"/>
      <c r="B585" s="215"/>
      <c r="C585" s="216">
        <v>716</v>
      </c>
      <c r="D585" s="217" t="s">
        <v>657</v>
      </c>
      <c r="E585" s="436"/>
      <c r="F585" s="228">
        <v>0</v>
      </c>
      <c r="G585" s="227">
        <v>7.3</v>
      </c>
      <c r="H585" s="446">
        <v>5</v>
      </c>
      <c r="I585" s="227">
        <v>3.5</v>
      </c>
      <c r="J585" s="226">
        <v>0</v>
      </c>
      <c r="K585" s="227">
        <v>0</v>
      </c>
      <c r="L585" s="227">
        <v>0</v>
      </c>
      <c r="M585" s="357"/>
      <c r="N585" s="358"/>
    </row>
    <row r="586" spans="1:14" s="359" customFormat="1" x14ac:dyDescent="0.2">
      <c r="A586" s="360"/>
      <c r="B586" s="215"/>
      <c r="C586" s="216">
        <v>7170022</v>
      </c>
      <c r="D586" s="217" t="s">
        <v>234</v>
      </c>
      <c r="E586" s="436"/>
      <c r="F586" s="447">
        <v>20</v>
      </c>
      <c r="G586" s="227">
        <v>0</v>
      </c>
      <c r="H586" s="446">
        <v>0</v>
      </c>
      <c r="I586" s="227">
        <v>0</v>
      </c>
      <c r="J586" s="226">
        <v>0</v>
      </c>
      <c r="K586" s="227">
        <v>0</v>
      </c>
      <c r="L586" s="227">
        <v>0</v>
      </c>
      <c r="M586" s="357"/>
      <c r="N586" s="358"/>
    </row>
    <row r="587" spans="1:14" s="359" customFormat="1" x14ac:dyDescent="0.2">
      <c r="A587" s="356"/>
      <c r="B587" s="239"/>
      <c r="C587" s="448"/>
      <c r="D587" s="225" t="s">
        <v>240</v>
      </c>
      <c r="E587" s="449" t="s">
        <v>980</v>
      </c>
      <c r="F587" s="230">
        <f t="shared" ref="F587" si="135">SUM(F588:F593)</f>
        <v>0.9</v>
      </c>
      <c r="G587" s="207">
        <f t="shared" ref="G587:L587" si="136">SUM(G588:G594)</f>
        <v>30</v>
      </c>
      <c r="H587" s="257">
        <f t="shared" si="136"/>
        <v>0</v>
      </c>
      <c r="I587" s="207">
        <f t="shared" si="136"/>
        <v>0</v>
      </c>
      <c r="J587" s="229">
        <f t="shared" si="136"/>
        <v>23</v>
      </c>
      <c r="K587" s="207">
        <f t="shared" si="136"/>
        <v>0</v>
      </c>
      <c r="L587" s="207">
        <f t="shared" si="136"/>
        <v>0</v>
      </c>
      <c r="M587" s="357"/>
      <c r="N587" s="358"/>
    </row>
    <row r="588" spans="1:14" s="359" customFormat="1" x14ac:dyDescent="0.2">
      <c r="A588" s="360"/>
      <c r="B588" s="215"/>
      <c r="C588" s="216">
        <v>7162</v>
      </c>
      <c r="D588" s="217" t="s">
        <v>806</v>
      </c>
      <c r="E588" s="436"/>
      <c r="F588" s="308">
        <v>0</v>
      </c>
      <c r="G588" s="227">
        <v>0</v>
      </c>
      <c r="H588" s="446">
        <v>0</v>
      </c>
      <c r="I588" s="227">
        <v>0</v>
      </c>
      <c r="J588" s="478">
        <v>3</v>
      </c>
      <c r="K588" s="227">
        <v>0</v>
      </c>
      <c r="L588" s="227">
        <v>0</v>
      </c>
      <c r="M588" s="357" t="s">
        <v>984</v>
      </c>
      <c r="N588" s="358"/>
    </row>
    <row r="589" spans="1:14" s="359" customFormat="1" x14ac:dyDescent="0.2">
      <c r="A589" s="360"/>
      <c r="B589" s="215"/>
      <c r="C589" s="216"/>
      <c r="D589" s="217" t="s">
        <v>618</v>
      </c>
      <c r="E589" s="436"/>
      <c r="F589" s="308">
        <v>0.9</v>
      </c>
      <c r="G589" s="227">
        <v>0</v>
      </c>
      <c r="H589" s="446">
        <v>0</v>
      </c>
      <c r="I589" s="227">
        <v>0</v>
      </c>
      <c r="J589" s="226">
        <v>0</v>
      </c>
      <c r="K589" s="227">
        <v>0</v>
      </c>
      <c r="L589" s="227">
        <v>0</v>
      </c>
      <c r="M589" s="357"/>
      <c r="N589" s="358"/>
    </row>
    <row r="590" spans="1:14" s="359" customFormat="1" x14ac:dyDescent="0.2">
      <c r="A590" s="360"/>
      <c r="B590" s="215"/>
      <c r="C590" s="216">
        <v>7170024</v>
      </c>
      <c r="D590" s="217" t="s">
        <v>805</v>
      </c>
      <c r="E590" s="436"/>
      <c r="F590" s="228">
        <v>0</v>
      </c>
      <c r="G590" s="227">
        <v>0</v>
      </c>
      <c r="H590" s="446">
        <v>0</v>
      </c>
      <c r="I590" s="227">
        <v>0</v>
      </c>
      <c r="J590" s="226">
        <v>10</v>
      </c>
      <c r="K590" s="227">
        <v>0</v>
      </c>
      <c r="L590" s="227">
        <v>0</v>
      </c>
      <c r="M590" s="357"/>
      <c r="N590" s="358"/>
    </row>
    <row r="591" spans="1:14" s="359" customFormat="1" x14ac:dyDescent="0.2">
      <c r="A591" s="360"/>
      <c r="B591" s="215"/>
      <c r="C591" s="216">
        <v>7170011</v>
      </c>
      <c r="D591" s="217" t="s">
        <v>810</v>
      </c>
      <c r="E591" s="265"/>
      <c r="F591" s="228">
        <v>0</v>
      </c>
      <c r="G591" s="227">
        <v>0</v>
      </c>
      <c r="H591" s="446">
        <v>0</v>
      </c>
      <c r="I591" s="227">
        <v>0</v>
      </c>
      <c r="J591" s="226">
        <v>10</v>
      </c>
      <c r="K591" s="227">
        <v>0</v>
      </c>
      <c r="L591" s="227">
        <v>0</v>
      </c>
      <c r="M591" s="357"/>
      <c r="N591" s="358"/>
    </row>
    <row r="592" spans="1:14" s="359" customFormat="1" x14ac:dyDescent="0.2">
      <c r="A592" s="356"/>
      <c r="B592" s="215"/>
      <c r="C592" s="216">
        <v>7170022</v>
      </c>
      <c r="D592" s="217" t="s">
        <v>663</v>
      </c>
      <c r="E592" s="436"/>
      <c r="F592" s="228">
        <v>0</v>
      </c>
      <c r="G592" s="227">
        <v>1.8</v>
      </c>
      <c r="H592" s="446">
        <v>0</v>
      </c>
      <c r="I592" s="227">
        <v>0</v>
      </c>
      <c r="J592" s="226">
        <v>0</v>
      </c>
      <c r="K592" s="227">
        <v>0</v>
      </c>
      <c r="L592" s="227">
        <v>0</v>
      </c>
      <c r="M592" s="357"/>
      <c r="N592" s="358"/>
    </row>
    <row r="593" spans="1:14" s="359" customFormat="1" x14ac:dyDescent="0.2">
      <c r="A593" s="356"/>
      <c r="B593" s="215"/>
      <c r="C593" s="216">
        <v>717002</v>
      </c>
      <c r="D593" s="217" t="s">
        <v>679</v>
      </c>
      <c r="E593" s="265"/>
      <c r="F593" s="228">
        <v>0</v>
      </c>
      <c r="G593" s="227">
        <v>15.6</v>
      </c>
      <c r="H593" s="446">
        <v>0</v>
      </c>
      <c r="I593" s="227">
        <v>0</v>
      </c>
      <c r="J593" s="226">
        <v>0</v>
      </c>
      <c r="K593" s="227">
        <v>0</v>
      </c>
      <c r="L593" s="227">
        <v>0</v>
      </c>
      <c r="M593" s="357"/>
      <c r="N593" s="358"/>
    </row>
    <row r="594" spans="1:14" s="359" customFormat="1" ht="12" customHeight="1" thickBot="1" x14ac:dyDescent="0.25">
      <c r="A594" s="356"/>
      <c r="B594" s="215"/>
      <c r="C594" s="216"/>
      <c r="D594" s="217" t="s">
        <v>694</v>
      </c>
      <c r="E594" s="266"/>
      <c r="F594" s="308">
        <v>0</v>
      </c>
      <c r="G594" s="227">
        <v>12.6</v>
      </c>
      <c r="H594" s="446">
        <v>0</v>
      </c>
      <c r="I594" s="282">
        <v>0</v>
      </c>
      <c r="J594" s="226">
        <v>0</v>
      </c>
      <c r="K594" s="226">
        <v>0</v>
      </c>
      <c r="L594" s="226">
        <v>0</v>
      </c>
      <c r="M594" s="357"/>
      <c r="N594" s="358"/>
    </row>
    <row r="595" spans="1:14" ht="12" customHeight="1" thickBot="1" x14ac:dyDescent="0.25">
      <c r="A595" s="208"/>
      <c r="B595" s="322"/>
      <c r="C595" s="323"/>
      <c r="D595" s="324" t="s">
        <v>766</v>
      </c>
      <c r="E595" s="325"/>
      <c r="F595" s="326">
        <f t="shared" ref="F595" si="137">SUM(F596:F597)</f>
        <v>2420.8000000000002</v>
      </c>
      <c r="G595" s="326">
        <f t="shared" ref="G595:L595" si="138">SUM(G596:G597)</f>
        <v>2527.38</v>
      </c>
      <c r="H595" s="472">
        <f t="shared" si="138"/>
        <v>2561.5</v>
      </c>
      <c r="I595" s="348">
        <f t="shared" si="138"/>
        <v>2592.6000000000004</v>
      </c>
      <c r="J595" s="326">
        <f t="shared" si="138"/>
        <v>2638.1</v>
      </c>
      <c r="K595" s="326">
        <f t="shared" si="138"/>
        <v>2963.9</v>
      </c>
      <c r="L595" s="326">
        <f t="shared" si="138"/>
        <v>3051</v>
      </c>
      <c r="M595" s="210"/>
      <c r="N595" s="210"/>
    </row>
    <row r="596" spans="1:14" ht="13.5" thickBot="1" x14ac:dyDescent="0.25">
      <c r="A596" s="211"/>
      <c r="B596" s="327"/>
      <c r="C596" s="328"/>
      <c r="D596" s="329" t="s">
        <v>205</v>
      </c>
      <c r="E596" s="325"/>
      <c r="F596" s="326">
        <f t="shared" ref="F596:L596" si="139">SUM(F599+F604+F614+F619+F651)</f>
        <v>1602.5</v>
      </c>
      <c r="G596" s="326">
        <f t="shared" si="139"/>
        <v>1620.28</v>
      </c>
      <c r="H596" s="472">
        <f t="shared" si="139"/>
        <v>1602.9</v>
      </c>
      <c r="I596" s="349">
        <f t="shared" si="139"/>
        <v>1648.6000000000001</v>
      </c>
      <c r="J596" s="326">
        <f t="shared" si="139"/>
        <v>1638.3999999999999</v>
      </c>
      <c r="K596" s="326">
        <f t="shared" si="139"/>
        <v>1838</v>
      </c>
      <c r="L596" s="326">
        <f t="shared" si="139"/>
        <v>1893.3</v>
      </c>
      <c r="M596" s="210"/>
      <c r="N596" s="210"/>
    </row>
    <row r="597" spans="1:14" ht="12" customHeight="1" thickBot="1" x14ac:dyDescent="0.25">
      <c r="A597" s="211"/>
      <c r="B597" s="327"/>
      <c r="C597" s="328"/>
      <c r="D597" s="330" t="s">
        <v>203</v>
      </c>
      <c r="E597" s="325"/>
      <c r="F597" s="326">
        <f>F629+F640+F654+F659</f>
        <v>818.3</v>
      </c>
      <c r="G597" s="326">
        <f>G629+G640+G654+G659</f>
        <v>907.10000000000014</v>
      </c>
      <c r="H597" s="472">
        <f>H629+H640+H654+H659</f>
        <v>958.60000000000014</v>
      </c>
      <c r="I597" s="348">
        <f>I629+I640+I654+I659</f>
        <v>944</v>
      </c>
      <c r="J597" s="326">
        <f>J629+J640+J654+J659</f>
        <v>999.7</v>
      </c>
      <c r="K597" s="331">
        <f>K629+K640+K651+K654+K659</f>
        <v>1125.9000000000001</v>
      </c>
      <c r="L597" s="331">
        <f>L629+L640+L651+L654+L659</f>
        <v>1157.7</v>
      </c>
      <c r="M597" s="210"/>
      <c r="N597" s="210"/>
    </row>
    <row r="598" spans="1:14" ht="12" customHeight="1" thickBot="1" x14ac:dyDescent="0.25">
      <c r="A598" s="208"/>
      <c r="B598" s="305"/>
      <c r="C598" s="306"/>
      <c r="D598" s="273" t="s">
        <v>734</v>
      </c>
      <c r="E598" s="270"/>
      <c r="F598" s="271">
        <f t="shared" ref="F598:L598" si="140">SUM(F604+F619+F666+F505)</f>
        <v>122.29999999999998</v>
      </c>
      <c r="G598" s="271">
        <f t="shared" si="140"/>
        <v>135.68</v>
      </c>
      <c r="H598" s="467">
        <f t="shared" si="140"/>
        <v>96.9</v>
      </c>
      <c r="I598" s="350">
        <f t="shared" si="140"/>
        <v>180.79999999999998</v>
      </c>
      <c r="J598" s="271">
        <f t="shared" si="140"/>
        <v>120.9</v>
      </c>
      <c r="K598" s="271">
        <f t="shared" si="140"/>
        <v>140.89999999999998</v>
      </c>
      <c r="L598" s="271">
        <f t="shared" si="140"/>
        <v>144.29999999999998</v>
      </c>
      <c r="N598" s="210"/>
    </row>
    <row r="599" spans="1:14" ht="13.5" customHeight="1" thickBot="1" x14ac:dyDescent="0.25">
      <c r="A599" s="211"/>
      <c r="B599" s="531" t="s">
        <v>880</v>
      </c>
      <c r="C599" s="536"/>
      <c r="D599" s="375" t="s">
        <v>389</v>
      </c>
      <c r="E599" s="371"/>
      <c r="F599" s="372">
        <f>SUM(F600:F602)</f>
        <v>763.40000000000009</v>
      </c>
      <c r="G599" s="373">
        <f>SUM(G600:G602)</f>
        <v>779.7</v>
      </c>
      <c r="H599" s="473">
        <f>SUM(H600:H603)</f>
        <v>770.3</v>
      </c>
      <c r="I599" s="374">
        <f>SUM(I600:I603)</f>
        <v>764.5</v>
      </c>
      <c r="J599" s="371">
        <f>SUM(J600:J603)</f>
        <v>784.1</v>
      </c>
      <c r="K599" s="373">
        <f>SUM(K600:K603)</f>
        <v>853</v>
      </c>
      <c r="L599" s="373">
        <f>SUM(L600:L603)</f>
        <v>889.1</v>
      </c>
      <c r="N599" s="210"/>
    </row>
    <row r="600" spans="1:14" s="359" customFormat="1" ht="11.25" customHeight="1" x14ac:dyDescent="0.2">
      <c r="A600" s="360"/>
      <c r="B600" s="275">
        <v>610</v>
      </c>
      <c r="C600" s="276"/>
      <c r="D600" s="277" t="s">
        <v>115</v>
      </c>
      <c r="E600" s="278"/>
      <c r="F600" s="310">
        <v>458.4</v>
      </c>
      <c r="G600" s="279">
        <v>480.7</v>
      </c>
      <c r="H600" s="465">
        <v>481.4</v>
      </c>
      <c r="I600" s="279">
        <v>491.2</v>
      </c>
      <c r="J600" s="480">
        <v>479.5</v>
      </c>
      <c r="K600" s="278">
        <v>529.20000000000005</v>
      </c>
      <c r="L600" s="278">
        <v>555.6</v>
      </c>
      <c r="M600" s="357" t="s">
        <v>984</v>
      </c>
      <c r="N600" s="365"/>
    </row>
    <row r="601" spans="1:14" s="359" customFormat="1" x14ac:dyDescent="0.2">
      <c r="A601" s="360"/>
      <c r="B601" s="215">
        <v>620</v>
      </c>
      <c r="C601" s="216"/>
      <c r="D601" s="217" t="s">
        <v>116</v>
      </c>
      <c r="E601" s="226"/>
      <c r="F601" s="228">
        <v>169.3</v>
      </c>
      <c r="G601" s="227">
        <v>168</v>
      </c>
      <c r="H601" s="446">
        <v>177.9</v>
      </c>
      <c r="I601" s="227">
        <v>171.7</v>
      </c>
      <c r="J601" s="478">
        <v>177.2</v>
      </c>
      <c r="K601" s="226">
        <v>195.6</v>
      </c>
      <c r="L601" s="226">
        <v>205.3</v>
      </c>
      <c r="M601" s="357" t="s">
        <v>984</v>
      </c>
      <c r="N601" s="365"/>
    </row>
    <row r="602" spans="1:14" s="359" customFormat="1" x14ac:dyDescent="0.2">
      <c r="A602" s="360"/>
      <c r="B602" s="215">
        <v>630</v>
      </c>
      <c r="C602" s="216"/>
      <c r="D602" s="217" t="s">
        <v>117</v>
      </c>
      <c r="E602" s="226"/>
      <c r="F602" s="228">
        <v>135.69999999999999</v>
      </c>
      <c r="G602" s="227">
        <v>131</v>
      </c>
      <c r="H602" s="446">
        <v>110</v>
      </c>
      <c r="I602" s="227">
        <v>101.6</v>
      </c>
      <c r="J602" s="478">
        <v>127.4</v>
      </c>
      <c r="K602" s="226">
        <v>126.8</v>
      </c>
      <c r="L602" s="226">
        <v>126.8</v>
      </c>
      <c r="M602" s="357" t="s">
        <v>984</v>
      </c>
      <c r="N602" s="365"/>
    </row>
    <row r="603" spans="1:14" s="368" customFormat="1" ht="13.5" thickBot="1" x14ac:dyDescent="0.25">
      <c r="A603" s="366"/>
      <c r="B603" s="450">
        <v>640</v>
      </c>
      <c r="C603" s="451"/>
      <c r="D603" s="452" t="s">
        <v>616</v>
      </c>
      <c r="E603" s="453"/>
      <c r="F603" s="454">
        <v>0</v>
      </c>
      <c r="G603" s="453">
        <v>0</v>
      </c>
      <c r="H603" s="469">
        <v>1</v>
      </c>
      <c r="I603" s="453">
        <v>0</v>
      </c>
      <c r="J603" s="481">
        <v>0</v>
      </c>
      <c r="K603" s="453">
        <v>1.4</v>
      </c>
      <c r="L603" s="453">
        <v>1.4</v>
      </c>
      <c r="M603" s="367"/>
    </row>
    <row r="604" spans="1:14" ht="13.5" thickBot="1" x14ac:dyDescent="0.25">
      <c r="A604" s="211"/>
      <c r="B604" s="283" t="s">
        <v>398</v>
      </c>
      <c r="C604" s="284"/>
      <c r="D604" s="285"/>
      <c r="E604" s="271"/>
      <c r="F604" s="312">
        <f t="shared" ref="F604:I604" si="141">SUM(F605:F613)</f>
        <v>84.699999999999989</v>
      </c>
      <c r="G604" s="312">
        <f t="shared" si="141"/>
        <v>74.48</v>
      </c>
      <c r="H604" s="312">
        <f t="shared" si="141"/>
        <v>54</v>
      </c>
      <c r="I604" s="312">
        <f t="shared" si="141"/>
        <v>83.1</v>
      </c>
      <c r="J604" s="312">
        <f>SUM(J605:J613)</f>
        <v>70.900000000000006</v>
      </c>
      <c r="K604" s="312">
        <f t="shared" ref="K604:L604" si="142">SUM(K605:K613)</f>
        <v>94.699999999999989</v>
      </c>
      <c r="L604" s="312">
        <f t="shared" si="142"/>
        <v>98.1</v>
      </c>
      <c r="N604" s="210"/>
    </row>
    <row r="605" spans="1:14" s="359" customFormat="1" x14ac:dyDescent="0.2">
      <c r="A605" s="360"/>
      <c r="B605" s="275">
        <v>630</v>
      </c>
      <c r="C605" s="276"/>
      <c r="D605" s="277" t="s">
        <v>307</v>
      </c>
      <c r="E605" s="278"/>
      <c r="F605" s="310">
        <v>12.3</v>
      </c>
      <c r="G605" s="279">
        <v>11.38</v>
      </c>
      <c r="H605" s="465">
        <v>6.5</v>
      </c>
      <c r="I605" s="279">
        <v>11</v>
      </c>
      <c r="J605" s="480">
        <v>11.8</v>
      </c>
      <c r="K605" s="278">
        <v>11</v>
      </c>
      <c r="L605" s="278">
        <v>11</v>
      </c>
      <c r="M605" s="357" t="s">
        <v>984</v>
      </c>
      <c r="N605" s="365"/>
    </row>
    <row r="606" spans="1:14" s="359" customFormat="1" ht="12" customHeight="1" x14ac:dyDescent="0.2">
      <c r="A606" s="360"/>
      <c r="B606" s="215">
        <v>610</v>
      </c>
      <c r="C606" s="216"/>
      <c r="D606" s="217" t="s">
        <v>843</v>
      </c>
      <c r="E606" s="226"/>
      <c r="F606" s="228">
        <v>22</v>
      </c>
      <c r="G606" s="227">
        <v>0</v>
      </c>
      <c r="H606" s="446">
        <v>15.2</v>
      </c>
      <c r="I606" s="227">
        <v>15.1</v>
      </c>
      <c r="J606" s="478">
        <v>10.199999999999999</v>
      </c>
      <c r="K606" s="226">
        <v>17.899999999999999</v>
      </c>
      <c r="L606" s="226">
        <v>18.7</v>
      </c>
      <c r="M606" s="357" t="s">
        <v>984</v>
      </c>
      <c r="N606" s="369"/>
    </row>
    <row r="607" spans="1:14" s="359" customFormat="1" x14ac:dyDescent="0.2">
      <c r="A607" s="360"/>
      <c r="B607" s="215">
        <v>610</v>
      </c>
      <c r="C607" s="216"/>
      <c r="D607" s="217" t="s">
        <v>844</v>
      </c>
      <c r="E607" s="226"/>
      <c r="F607" s="228">
        <v>17.3</v>
      </c>
      <c r="G607" s="227">
        <v>31.6</v>
      </c>
      <c r="H607" s="446">
        <v>21.8</v>
      </c>
      <c r="I607" s="227">
        <v>32.799999999999997</v>
      </c>
      <c r="J607" s="478">
        <v>22.7</v>
      </c>
      <c r="K607" s="226">
        <v>51.3</v>
      </c>
      <c r="L607" s="226">
        <v>53.9</v>
      </c>
      <c r="M607" s="357" t="s">
        <v>984</v>
      </c>
      <c r="N607" s="370"/>
    </row>
    <row r="608" spans="1:14" s="359" customFormat="1" ht="12" customHeight="1" x14ac:dyDescent="0.2">
      <c r="A608" s="360"/>
      <c r="B608" s="215">
        <v>610</v>
      </c>
      <c r="C608" s="216"/>
      <c r="D608" s="217" t="s">
        <v>672</v>
      </c>
      <c r="E608" s="226"/>
      <c r="F608" s="228">
        <v>20.3</v>
      </c>
      <c r="G608" s="227">
        <v>17.8</v>
      </c>
      <c r="H608" s="446">
        <v>0</v>
      </c>
      <c r="I608" s="227">
        <v>11.9</v>
      </c>
      <c r="J608" s="226">
        <v>0</v>
      </c>
      <c r="K608" s="226">
        <v>0</v>
      </c>
      <c r="L608" s="226">
        <v>0</v>
      </c>
      <c r="M608" s="357"/>
    </row>
    <row r="609" spans="1:14" s="359" customFormat="1" x14ac:dyDescent="0.2">
      <c r="A609" s="360"/>
      <c r="B609" s="215">
        <v>630</v>
      </c>
      <c r="C609" s="216"/>
      <c r="D609" s="217" t="s">
        <v>390</v>
      </c>
      <c r="E609" s="226"/>
      <c r="F609" s="228">
        <v>10</v>
      </c>
      <c r="G609" s="227">
        <v>13.7</v>
      </c>
      <c r="H609" s="446">
        <v>10.5</v>
      </c>
      <c r="I609" s="227">
        <v>12.3</v>
      </c>
      <c r="J609" s="478">
        <v>9</v>
      </c>
      <c r="K609" s="226">
        <v>14.5</v>
      </c>
      <c r="L609" s="226">
        <v>14.5</v>
      </c>
      <c r="M609" s="357" t="s">
        <v>984</v>
      </c>
      <c r="N609" s="370"/>
    </row>
    <row r="610" spans="1:14" s="359" customFormat="1" x14ac:dyDescent="0.2">
      <c r="A610" s="360"/>
      <c r="B610" s="215">
        <v>640</v>
      </c>
      <c r="C610" s="216"/>
      <c r="D610" s="217" t="s">
        <v>287</v>
      </c>
      <c r="E610" s="227"/>
      <c r="F610" s="228">
        <v>2.8</v>
      </c>
      <c r="G610" s="227">
        <v>0</v>
      </c>
      <c r="H610" s="227">
        <v>0</v>
      </c>
      <c r="I610" s="227">
        <v>0</v>
      </c>
      <c r="J610" s="227">
        <v>0</v>
      </c>
      <c r="K610" s="227">
        <v>0</v>
      </c>
      <c r="L610" s="227">
        <v>0</v>
      </c>
      <c r="M610" s="357"/>
    </row>
    <row r="611" spans="1:14" s="359" customFormat="1" x14ac:dyDescent="0.2">
      <c r="A611" s="360"/>
      <c r="B611" s="215">
        <v>630</v>
      </c>
      <c r="C611" s="216"/>
      <c r="D611" s="217" t="s">
        <v>845</v>
      </c>
      <c r="E611" s="227"/>
      <c r="F611" s="228">
        <v>0</v>
      </c>
      <c r="G611" s="227">
        <v>0</v>
      </c>
      <c r="H611" s="227">
        <v>0</v>
      </c>
      <c r="I611" s="227">
        <v>0</v>
      </c>
      <c r="J611" s="482">
        <v>6.1</v>
      </c>
      <c r="K611" s="227">
        <v>0</v>
      </c>
      <c r="L611" s="227">
        <v>0</v>
      </c>
      <c r="M611" s="357" t="s">
        <v>984</v>
      </c>
      <c r="N611" s="489"/>
    </row>
    <row r="612" spans="1:14" s="359" customFormat="1" x14ac:dyDescent="0.2">
      <c r="A612" s="360"/>
      <c r="B612" s="215">
        <v>630</v>
      </c>
      <c r="C612" s="216"/>
      <c r="D612" s="217" t="s">
        <v>846</v>
      </c>
      <c r="E612" s="227"/>
      <c r="F612" s="228">
        <v>0</v>
      </c>
      <c r="G612" s="227">
        <v>0</v>
      </c>
      <c r="H612" s="227">
        <v>0</v>
      </c>
      <c r="I612" s="227">
        <v>0</v>
      </c>
      <c r="J612" s="482">
        <v>9</v>
      </c>
      <c r="K612" s="227">
        <v>0</v>
      </c>
      <c r="L612" s="227">
        <v>0</v>
      </c>
      <c r="M612" s="357" t="s">
        <v>984</v>
      </c>
    </row>
    <row r="613" spans="1:14" s="359" customFormat="1" x14ac:dyDescent="0.2">
      <c r="A613" s="360"/>
      <c r="B613" s="215">
        <v>630</v>
      </c>
      <c r="C613" s="216"/>
      <c r="D613" s="217" t="s">
        <v>986</v>
      </c>
      <c r="E613" s="227"/>
      <c r="F613" s="228">
        <v>0</v>
      </c>
      <c r="G613" s="227">
        <v>0</v>
      </c>
      <c r="H613" s="227">
        <v>0</v>
      </c>
      <c r="I613" s="227">
        <v>0</v>
      </c>
      <c r="J613" s="482">
        <v>2.1</v>
      </c>
      <c r="K613" s="227">
        <v>0</v>
      </c>
      <c r="L613" s="227">
        <v>0</v>
      </c>
      <c r="M613" s="357" t="s">
        <v>984</v>
      </c>
    </row>
    <row r="614" spans="1:14" ht="13.5" thickBot="1" x14ac:dyDescent="0.25">
      <c r="A614" s="208"/>
      <c r="B614" s="535" t="s">
        <v>880</v>
      </c>
      <c r="C614" s="537"/>
      <c r="D614" s="377" t="s">
        <v>391</v>
      </c>
      <c r="E614" s="378"/>
      <c r="F614" s="379">
        <f t="shared" ref="F614" si="143">SUM(F615:F617)</f>
        <v>648.9</v>
      </c>
      <c r="G614" s="380">
        <f>SUM(G615:G617)</f>
        <v>657.9</v>
      </c>
      <c r="H614" s="474">
        <f>SUM(H615:H618)</f>
        <v>675</v>
      </c>
      <c r="I614" s="381">
        <f>SUM(I615:I618)</f>
        <v>665.3</v>
      </c>
      <c r="J614" s="378">
        <f>SUM(J615:J618)</f>
        <v>673.69999999999993</v>
      </c>
      <c r="K614" s="382">
        <f>SUM(K615:K618)</f>
        <v>784.2</v>
      </c>
      <c r="L614" s="382">
        <f>SUM(L615:L618)</f>
        <v>800</v>
      </c>
      <c r="M614" s="376"/>
      <c r="N614" s="210"/>
    </row>
    <row r="615" spans="1:14" s="359" customFormat="1" x14ac:dyDescent="0.2">
      <c r="A615" s="360"/>
      <c r="B615" s="275">
        <v>610</v>
      </c>
      <c r="C615" s="276"/>
      <c r="D615" s="277" t="s">
        <v>115</v>
      </c>
      <c r="E615" s="278"/>
      <c r="F615" s="310">
        <v>397.8</v>
      </c>
      <c r="G615" s="279">
        <v>405</v>
      </c>
      <c r="H615" s="465">
        <v>419</v>
      </c>
      <c r="I615" s="279">
        <v>427.9</v>
      </c>
      <c r="J615" s="480">
        <v>420.1</v>
      </c>
      <c r="K615" s="278">
        <v>490</v>
      </c>
      <c r="L615" s="278">
        <v>500</v>
      </c>
      <c r="M615" s="357" t="s">
        <v>984</v>
      </c>
      <c r="N615" s="370"/>
    </row>
    <row r="616" spans="1:14" s="359" customFormat="1" x14ac:dyDescent="0.2">
      <c r="A616" s="360"/>
      <c r="B616" s="215">
        <v>620</v>
      </c>
      <c r="C616" s="216"/>
      <c r="D616" s="217" t="s">
        <v>116</v>
      </c>
      <c r="E616" s="226"/>
      <c r="F616" s="228">
        <v>147</v>
      </c>
      <c r="G616" s="227">
        <v>141.5</v>
      </c>
      <c r="H616" s="446">
        <v>154.80000000000001</v>
      </c>
      <c r="I616" s="227">
        <v>149.5</v>
      </c>
      <c r="J616" s="478">
        <v>155.19999999999999</v>
      </c>
      <c r="K616" s="226">
        <v>176.2</v>
      </c>
      <c r="L616" s="226">
        <v>180</v>
      </c>
      <c r="M616" s="357" t="s">
        <v>984</v>
      </c>
      <c r="N616" s="370"/>
    </row>
    <row r="617" spans="1:14" s="359" customFormat="1" x14ac:dyDescent="0.2">
      <c r="A617" s="360"/>
      <c r="B617" s="280">
        <v>630</v>
      </c>
      <c r="C617" s="281"/>
      <c r="D617" s="287" t="s">
        <v>117</v>
      </c>
      <c r="E617" s="288"/>
      <c r="F617" s="311">
        <v>104.1</v>
      </c>
      <c r="G617" s="282">
        <v>111.4</v>
      </c>
      <c r="H617" s="466">
        <v>101.2</v>
      </c>
      <c r="I617" s="227">
        <v>87.9</v>
      </c>
      <c r="J617" s="483">
        <v>98.4</v>
      </c>
      <c r="K617" s="288">
        <v>118</v>
      </c>
      <c r="L617" s="288">
        <v>120</v>
      </c>
      <c r="M617" s="357" t="s">
        <v>984</v>
      </c>
      <c r="N617" s="370"/>
    </row>
    <row r="618" spans="1:14" s="359" customFormat="1" ht="13.5" thickBot="1" x14ac:dyDescent="0.25">
      <c r="A618" s="360"/>
      <c r="B618" s="455">
        <v>640</v>
      </c>
      <c r="C618" s="456"/>
      <c r="D618" s="457" t="s">
        <v>616</v>
      </c>
      <c r="E618" s="227"/>
      <c r="F618" s="228">
        <v>0</v>
      </c>
      <c r="G618" s="227">
        <v>0</v>
      </c>
      <c r="H618" s="446">
        <v>0</v>
      </c>
      <c r="I618" s="227">
        <v>0</v>
      </c>
      <c r="J618" s="478">
        <v>0</v>
      </c>
      <c r="K618" s="227">
        <v>0</v>
      </c>
      <c r="L618" s="227">
        <v>0</v>
      </c>
      <c r="M618" s="357"/>
    </row>
    <row r="619" spans="1:14" ht="13.5" thickBot="1" x14ac:dyDescent="0.25">
      <c r="A619" s="211"/>
      <c r="B619" s="283" t="s">
        <v>628</v>
      </c>
      <c r="C619" s="274"/>
      <c r="D619" s="289"/>
      <c r="E619" s="271"/>
      <c r="F619" s="271">
        <f t="shared" ref="F619:I619" si="144">SUM(F620:F628)</f>
        <v>37.6</v>
      </c>
      <c r="G619" s="271">
        <f t="shared" si="144"/>
        <v>50.8</v>
      </c>
      <c r="H619" s="271">
        <f t="shared" si="144"/>
        <v>31.9</v>
      </c>
      <c r="I619" s="271">
        <f t="shared" si="144"/>
        <v>86.3</v>
      </c>
      <c r="J619" s="271">
        <f>SUM(J620:J628)</f>
        <v>36.799999999999997</v>
      </c>
      <c r="K619" s="271">
        <f t="shared" ref="K619:L619" si="145">SUM(K620:K628)</f>
        <v>33.1</v>
      </c>
      <c r="L619" s="271">
        <f t="shared" si="145"/>
        <v>33.1</v>
      </c>
      <c r="N619" s="210"/>
    </row>
    <row r="620" spans="1:14" s="359" customFormat="1" x14ac:dyDescent="0.2">
      <c r="A620" s="360"/>
      <c r="B620" s="275">
        <v>630</v>
      </c>
      <c r="C620" s="276"/>
      <c r="D620" s="277" t="s">
        <v>307</v>
      </c>
      <c r="E620" s="278"/>
      <c r="F620" s="310">
        <v>10.4</v>
      </c>
      <c r="G620" s="279">
        <v>10.199999999999999</v>
      </c>
      <c r="H620" s="465">
        <v>10</v>
      </c>
      <c r="I620" s="279">
        <v>10</v>
      </c>
      <c r="J620" s="480">
        <v>10.3</v>
      </c>
      <c r="K620" s="278">
        <v>12</v>
      </c>
      <c r="L620" s="278">
        <v>12</v>
      </c>
      <c r="M620" s="357" t="s">
        <v>984</v>
      </c>
      <c r="N620" s="369"/>
    </row>
    <row r="621" spans="1:14" s="359" customFormat="1" x14ac:dyDescent="0.2">
      <c r="A621" s="360"/>
      <c r="B621" s="215">
        <v>610</v>
      </c>
      <c r="C621" s="216"/>
      <c r="D621" s="217" t="s">
        <v>843</v>
      </c>
      <c r="E621" s="226"/>
      <c r="F621" s="228">
        <v>17.600000000000001</v>
      </c>
      <c r="G621" s="227">
        <v>16.5</v>
      </c>
      <c r="H621" s="446">
        <v>17.399999999999999</v>
      </c>
      <c r="I621" s="227">
        <v>10.5</v>
      </c>
      <c r="J621" s="478">
        <v>9.6</v>
      </c>
      <c r="K621" s="226">
        <v>18</v>
      </c>
      <c r="L621" s="226">
        <v>18</v>
      </c>
      <c r="M621" s="357" t="s">
        <v>984</v>
      </c>
      <c r="N621" s="370"/>
    </row>
    <row r="622" spans="1:14" s="359" customFormat="1" x14ac:dyDescent="0.2">
      <c r="A622" s="360"/>
      <c r="B622" s="215">
        <v>610</v>
      </c>
      <c r="C622" s="216"/>
      <c r="D622" s="217" t="s">
        <v>844</v>
      </c>
      <c r="E622" s="226"/>
      <c r="F622" s="228">
        <v>0</v>
      </c>
      <c r="G622" s="227">
        <v>16.399999999999999</v>
      </c>
      <c r="H622" s="446">
        <v>0</v>
      </c>
      <c r="I622" s="227">
        <v>5.8</v>
      </c>
      <c r="J622" s="226">
        <v>0</v>
      </c>
      <c r="K622" s="226">
        <v>0</v>
      </c>
      <c r="L622" s="226">
        <v>0</v>
      </c>
      <c r="M622" s="357"/>
    </row>
    <row r="623" spans="1:14" s="359" customFormat="1" x14ac:dyDescent="0.2">
      <c r="A623" s="360"/>
      <c r="B623" s="280">
        <v>610</v>
      </c>
      <c r="C623" s="281"/>
      <c r="D623" s="217" t="s">
        <v>672</v>
      </c>
      <c r="E623" s="288"/>
      <c r="F623" s="311">
        <v>0</v>
      </c>
      <c r="G623" s="282">
        <v>0</v>
      </c>
      <c r="H623" s="466">
        <v>0</v>
      </c>
      <c r="I623" s="227">
        <v>55.3</v>
      </c>
      <c r="J623" s="288">
        <v>0</v>
      </c>
      <c r="K623" s="288">
        <v>0</v>
      </c>
      <c r="L623" s="288">
        <v>0</v>
      </c>
      <c r="M623" s="357"/>
    </row>
    <row r="624" spans="1:14" s="359" customFormat="1" x14ac:dyDescent="0.2">
      <c r="A624" s="360"/>
      <c r="B624" s="280">
        <v>630</v>
      </c>
      <c r="C624" s="281"/>
      <c r="D624" s="287" t="s">
        <v>392</v>
      </c>
      <c r="E624" s="288"/>
      <c r="F624" s="311">
        <v>4.5</v>
      </c>
      <c r="G624" s="282">
        <v>4.5999999999999996</v>
      </c>
      <c r="H624" s="466">
        <v>4.5</v>
      </c>
      <c r="I624" s="227">
        <v>4.7</v>
      </c>
      <c r="J624" s="483">
        <v>3.4</v>
      </c>
      <c r="K624" s="288">
        <v>3.1</v>
      </c>
      <c r="L624" s="288">
        <v>3.1</v>
      </c>
      <c r="M624" s="357" t="s">
        <v>984</v>
      </c>
    </row>
    <row r="625" spans="1:14" s="359" customFormat="1" x14ac:dyDescent="0.2">
      <c r="A625" s="356"/>
      <c r="B625" s="215">
        <v>640</v>
      </c>
      <c r="C625" s="216"/>
      <c r="D625" s="217" t="s">
        <v>287</v>
      </c>
      <c r="E625" s="226"/>
      <c r="F625" s="228">
        <v>5.0999999999999996</v>
      </c>
      <c r="G625" s="227">
        <v>3.1</v>
      </c>
      <c r="H625" s="446">
        <v>0</v>
      </c>
      <c r="I625" s="227">
        <v>0</v>
      </c>
      <c r="J625" s="226">
        <v>0</v>
      </c>
      <c r="K625" s="226">
        <v>0</v>
      </c>
      <c r="L625" s="226">
        <v>0</v>
      </c>
      <c r="M625" s="357"/>
      <c r="N625" s="370"/>
    </row>
    <row r="626" spans="1:14" s="359" customFormat="1" x14ac:dyDescent="0.2">
      <c r="A626" s="356"/>
      <c r="B626" s="215">
        <v>630</v>
      </c>
      <c r="C626" s="216"/>
      <c r="D626" s="217" t="s">
        <v>845</v>
      </c>
      <c r="E626" s="227"/>
      <c r="F626" s="228">
        <v>0</v>
      </c>
      <c r="G626" s="227">
        <v>0</v>
      </c>
      <c r="H626" s="227">
        <v>0</v>
      </c>
      <c r="I626" s="227">
        <v>0</v>
      </c>
      <c r="J626" s="482">
        <v>4.7</v>
      </c>
      <c r="K626" s="227">
        <v>0</v>
      </c>
      <c r="L626" s="227">
        <v>0</v>
      </c>
      <c r="M626" s="357" t="s">
        <v>984</v>
      </c>
      <c r="N626" s="370"/>
    </row>
    <row r="627" spans="1:14" s="359" customFormat="1" x14ac:dyDescent="0.2">
      <c r="A627" s="356"/>
      <c r="B627" s="280">
        <v>630</v>
      </c>
      <c r="C627" s="281"/>
      <c r="D627" s="287" t="s">
        <v>846</v>
      </c>
      <c r="E627" s="282"/>
      <c r="F627" s="311">
        <v>0</v>
      </c>
      <c r="G627" s="282">
        <v>0</v>
      </c>
      <c r="H627" s="282">
        <v>0</v>
      </c>
      <c r="I627" s="282">
        <v>0</v>
      </c>
      <c r="J627" s="484">
        <v>7.2</v>
      </c>
      <c r="K627" s="282">
        <v>0</v>
      </c>
      <c r="L627" s="282">
        <v>0</v>
      </c>
      <c r="M627" s="357" t="s">
        <v>984</v>
      </c>
      <c r="N627" s="370"/>
    </row>
    <row r="628" spans="1:14" s="359" customFormat="1" x14ac:dyDescent="0.2">
      <c r="A628" s="356"/>
      <c r="B628" s="215">
        <v>630</v>
      </c>
      <c r="C628" s="216"/>
      <c r="D628" s="217" t="s">
        <v>986</v>
      </c>
      <c r="E628" s="227"/>
      <c r="F628" s="228">
        <v>0</v>
      </c>
      <c r="G628" s="227">
        <v>0</v>
      </c>
      <c r="H628" s="227">
        <v>0</v>
      </c>
      <c r="I628" s="227">
        <v>0</v>
      </c>
      <c r="J628" s="482">
        <v>1.6</v>
      </c>
      <c r="K628" s="227">
        <v>0</v>
      </c>
      <c r="L628" s="227">
        <v>0</v>
      </c>
      <c r="M628" s="357" t="s">
        <v>984</v>
      </c>
      <c r="N628" s="370"/>
    </row>
    <row r="629" spans="1:14" ht="13.5" thickBot="1" x14ac:dyDescent="0.25">
      <c r="A629" s="211"/>
      <c r="B629" s="538"/>
      <c r="C629" s="539"/>
      <c r="D629" s="540" t="s">
        <v>849</v>
      </c>
      <c r="E629" s="541"/>
      <c r="F629" s="542">
        <f>SUM(F631:F639)</f>
        <v>86.5</v>
      </c>
      <c r="G629" s="543">
        <f>SUM(G631:G639)</f>
        <v>107.1</v>
      </c>
      <c r="H629" s="544">
        <f>SUM(H631:H639)</f>
        <v>118.7</v>
      </c>
      <c r="I629" s="544">
        <f t="shared" ref="I629:L629" si="146">SUM(I631:I639)</f>
        <v>113.69999999999999</v>
      </c>
      <c r="J629" s="544">
        <f t="shared" si="146"/>
        <v>124</v>
      </c>
      <c r="K629" s="544">
        <f t="shared" si="146"/>
        <v>128.89999999999998</v>
      </c>
      <c r="L629" s="544">
        <f t="shared" si="146"/>
        <v>134.69999999999999</v>
      </c>
    </row>
    <row r="630" spans="1:14" x14ac:dyDescent="0.2">
      <c r="A630" s="211"/>
      <c r="B630" s="275"/>
      <c r="C630" s="276"/>
      <c r="D630" s="275" t="s">
        <v>847</v>
      </c>
      <c r="E630" s="383"/>
      <c r="F630" s="384"/>
      <c r="G630" s="384"/>
      <c r="H630" s="384"/>
      <c r="I630" s="384"/>
      <c r="J630" s="384"/>
      <c r="K630" s="384"/>
      <c r="L630" s="384"/>
    </row>
    <row r="631" spans="1:14" s="359" customFormat="1" x14ac:dyDescent="0.2">
      <c r="A631" s="360"/>
      <c r="B631" s="458">
        <v>610</v>
      </c>
      <c r="C631" s="224"/>
      <c r="D631" s="217" t="s">
        <v>115</v>
      </c>
      <c r="E631" s="227"/>
      <c r="F631" s="228">
        <v>62.5</v>
      </c>
      <c r="G631" s="227">
        <v>66.099999999999994</v>
      </c>
      <c r="H631" s="227">
        <v>78.2</v>
      </c>
      <c r="I631" s="227">
        <v>74.599999999999994</v>
      </c>
      <c r="J631" s="227">
        <v>46</v>
      </c>
      <c r="K631" s="227">
        <v>48.3</v>
      </c>
      <c r="L631" s="227">
        <v>50.7</v>
      </c>
      <c r="M631" s="357"/>
      <c r="N631" s="358"/>
    </row>
    <row r="632" spans="1:14" s="359" customFormat="1" x14ac:dyDescent="0.2">
      <c r="A632" s="360"/>
      <c r="B632" s="458">
        <v>620</v>
      </c>
      <c r="C632" s="224"/>
      <c r="D632" s="217" t="s">
        <v>116</v>
      </c>
      <c r="E632" s="226"/>
      <c r="F632" s="228">
        <v>23.2</v>
      </c>
      <c r="G632" s="227">
        <v>29.3</v>
      </c>
      <c r="H632" s="446">
        <v>28.8</v>
      </c>
      <c r="I632" s="227">
        <v>27.5</v>
      </c>
      <c r="J632" s="226">
        <v>17</v>
      </c>
      <c r="K632" s="226">
        <v>17.899999999999999</v>
      </c>
      <c r="L632" s="226">
        <v>18.7</v>
      </c>
      <c r="M632" s="357"/>
      <c r="N632" s="358"/>
    </row>
    <row r="633" spans="1:14" s="359" customFormat="1" x14ac:dyDescent="0.2">
      <c r="A633" s="360"/>
      <c r="B633" s="458">
        <v>630</v>
      </c>
      <c r="C633" s="216"/>
      <c r="D633" s="217" t="s">
        <v>117</v>
      </c>
      <c r="E633" s="227"/>
      <c r="F633" s="228">
        <v>0.8</v>
      </c>
      <c r="G633" s="227">
        <v>11.7</v>
      </c>
      <c r="H633" s="446">
        <v>11.3</v>
      </c>
      <c r="I633" s="227">
        <v>11.6</v>
      </c>
      <c r="J633" s="226">
        <v>8.6</v>
      </c>
      <c r="K633" s="227">
        <v>8.6</v>
      </c>
      <c r="L633" s="227">
        <v>8.6999999999999993</v>
      </c>
      <c r="M633" s="357"/>
      <c r="N633" s="358"/>
    </row>
    <row r="634" spans="1:14" s="359" customFormat="1" x14ac:dyDescent="0.2">
      <c r="A634" s="360"/>
      <c r="B634" s="291">
        <v>640</v>
      </c>
      <c r="C634" s="281"/>
      <c r="D634" s="287" t="s">
        <v>617</v>
      </c>
      <c r="E634" s="288"/>
      <c r="F634" s="459">
        <v>0</v>
      </c>
      <c r="G634" s="282">
        <v>0</v>
      </c>
      <c r="H634" s="466">
        <v>0.4</v>
      </c>
      <c r="I634" s="227">
        <v>0</v>
      </c>
      <c r="J634" s="483">
        <v>0.4</v>
      </c>
      <c r="K634" s="483">
        <v>0.4</v>
      </c>
      <c r="L634" s="483">
        <v>0.4</v>
      </c>
      <c r="M634" s="357" t="s">
        <v>984</v>
      </c>
      <c r="N634" s="358"/>
    </row>
    <row r="635" spans="1:14" x14ac:dyDescent="0.2">
      <c r="A635" s="211"/>
      <c r="B635" s="291"/>
      <c r="C635" s="281"/>
      <c r="D635" s="280" t="s">
        <v>848</v>
      </c>
      <c r="E635" s="288"/>
      <c r="F635" s="415"/>
      <c r="G635" s="415"/>
      <c r="H635" s="415"/>
      <c r="I635" s="415"/>
      <c r="J635" s="415"/>
      <c r="K635" s="415"/>
      <c r="L635" s="415"/>
    </row>
    <row r="636" spans="1:14" s="359" customFormat="1" x14ac:dyDescent="0.2">
      <c r="A636" s="360"/>
      <c r="B636" s="458">
        <v>610</v>
      </c>
      <c r="C636" s="224"/>
      <c r="D636" s="217" t="s">
        <v>115</v>
      </c>
      <c r="E636" s="227"/>
      <c r="F636" s="228">
        <v>0</v>
      </c>
      <c r="G636" s="227">
        <v>0</v>
      </c>
      <c r="H636" s="227">
        <v>0</v>
      </c>
      <c r="I636" s="227">
        <v>0</v>
      </c>
      <c r="J636" s="227">
        <v>36.200000000000003</v>
      </c>
      <c r="K636" s="227">
        <v>37.5</v>
      </c>
      <c r="L636" s="227">
        <v>39.5</v>
      </c>
      <c r="M636" s="357"/>
      <c r="N636" s="358"/>
    </row>
    <row r="637" spans="1:14" s="359" customFormat="1" x14ac:dyDescent="0.2">
      <c r="A637" s="360"/>
      <c r="B637" s="458">
        <v>620</v>
      </c>
      <c r="C637" s="224"/>
      <c r="D637" s="217" t="s">
        <v>116</v>
      </c>
      <c r="E637" s="226"/>
      <c r="F637" s="228">
        <v>0</v>
      </c>
      <c r="G637" s="227">
        <v>0</v>
      </c>
      <c r="H637" s="446">
        <v>0</v>
      </c>
      <c r="I637" s="227">
        <v>0</v>
      </c>
      <c r="J637" s="226">
        <v>13.3</v>
      </c>
      <c r="K637" s="226">
        <v>13.5</v>
      </c>
      <c r="L637" s="226">
        <v>14</v>
      </c>
      <c r="M637" s="357"/>
      <c r="N637" s="358"/>
    </row>
    <row r="638" spans="1:14" s="359" customFormat="1" x14ac:dyDescent="0.2">
      <c r="A638" s="360"/>
      <c r="B638" s="458">
        <v>630</v>
      </c>
      <c r="C638" s="216"/>
      <c r="D638" s="217" t="s">
        <v>117</v>
      </c>
      <c r="E638" s="227"/>
      <c r="F638" s="228">
        <v>0</v>
      </c>
      <c r="G638" s="227">
        <v>0</v>
      </c>
      <c r="H638" s="446">
        <v>0</v>
      </c>
      <c r="I638" s="227">
        <v>0</v>
      </c>
      <c r="J638" s="226">
        <v>2.5</v>
      </c>
      <c r="K638" s="227">
        <v>2.7</v>
      </c>
      <c r="L638" s="227">
        <v>2.7</v>
      </c>
      <c r="M638" s="357"/>
      <c r="N638" s="358"/>
    </row>
    <row r="639" spans="1:14" s="359" customFormat="1" ht="13.5" thickBot="1" x14ac:dyDescent="0.25">
      <c r="A639" s="360"/>
      <c r="B639" s="291">
        <v>640</v>
      </c>
      <c r="C639" s="281"/>
      <c r="D639" s="287" t="s">
        <v>617</v>
      </c>
      <c r="E639" s="288"/>
      <c r="F639" s="459">
        <v>0</v>
      </c>
      <c r="G639" s="282">
        <v>0</v>
      </c>
      <c r="H639" s="466">
        <v>0</v>
      </c>
      <c r="I639" s="227">
        <v>0</v>
      </c>
      <c r="J639" s="288">
        <v>0</v>
      </c>
      <c r="K639" s="288">
        <v>0</v>
      </c>
      <c r="L639" s="288">
        <v>0</v>
      </c>
      <c r="M639" s="357"/>
      <c r="N639" s="358"/>
    </row>
    <row r="640" spans="1:14" ht="13.5" thickBot="1" x14ac:dyDescent="0.25">
      <c r="A640" s="211"/>
      <c r="B640" s="387"/>
      <c r="C640" s="388"/>
      <c r="D640" s="389" t="s">
        <v>306</v>
      </c>
      <c r="E640" s="390"/>
      <c r="F640" s="391">
        <f>SUM(F642:F650)</f>
        <v>117.5</v>
      </c>
      <c r="G640" s="391">
        <f>SUM(G642:G650)</f>
        <v>128.1</v>
      </c>
      <c r="H640" s="393">
        <f>SUM(H641:H650)</f>
        <v>141.9</v>
      </c>
      <c r="I640" s="394">
        <f>SUM(I641:I650)</f>
        <v>135.6</v>
      </c>
      <c r="J640" s="390">
        <f>SUM(J641:J650)</f>
        <v>141</v>
      </c>
      <c r="K640" s="392">
        <f>SUM(K641:K650)</f>
        <v>144.10000000000002</v>
      </c>
      <c r="L640" s="392">
        <f>SUM(L641:L650)</f>
        <v>147.80000000000001</v>
      </c>
    </row>
    <row r="641" spans="1:14" x14ac:dyDescent="0.2">
      <c r="A641" s="208"/>
      <c r="B641" s="291"/>
      <c r="C641" s="281"/>
      <c r="D641" s="280" t="s">
        <v>850</v>
      </c>
      <c r="E641" s="288"/>
      <c r="F641" s="415"/>
      <c r="G641" s="415"/>
      <c r="H641" s="415"/>
      <c r="I641" s="415"/>
      <c r="J641" s="415"/>
      <c r="K641" s="415"/>
      <c r="L641" s="415"/>
    </row>
    <row r="642" spans="1:14" s="359" customFormat="1" x14ac:dyDescent="0.2">
      <c r="A642" s="356"/>
      <c r="B642" s="460">
        <v>610</v>
      </c>
      <c r="C642" s="385"/>
      <c r="D642" s="461" t="s">
        <v>50</v>
      </c>
      <c r="E642" s="227"/>
      <c r="F642" s="228">
        <v>55.5</v>
      </c>
      <c r="G642" s="227">
        <v>61.7</v>
      </c>
      <c r="H642" s="446">
        <v>37.799999999999997</v>
      </c>
      <c r="I642" s="227">
        <v>69.099999999999994</v>
      </c>
      <c r="J642" s="226">
        <v>34.799999999999997</v>
      </c>
      <c r="K642" s="227">
        <v>36.5</v>
      </c>
      <c r="L642" s="227">
        <v>38.4</v>
      </c>
      <c r="M642" s="364"/>
      <c r="N642" s="358"/>
    </row>
    <row r="643" spans="1:14" s="359" customFormat="1" x14ac:dyDescent="0.2">
      <c r="A643" s="356"/>
      <c r="B643" s="386">
        <v>620</v>
      </c>
      <c r="C643" s="385"/>
      <c r="D643" s="461" t="s">
        <v>116</v>
      </c>
      <c r="E643" s="227"/>
      <c r="F643" s="228">
        <v>20.6</v>
      </c>
      <c r="G643" s="227">
        <v>23</v>
      </c>
      <c r="H643" s="446">
        <v>14.1</v>
      </c>
      <c r="I643" s="227">
        <v>25.1</v>
      </c>
      <c r="J643" s="226">
        <v>12.9</v>
      </c>
      <c r="K643" s="227">
        <v>13.5</v>
      </c>
      <c r="L643" s="227">
        <v>14.2</v>
      </c>
      <c r="M643" s="357"/>
      <c r="N643" s="358"/>
    </row>
    <row r="644" spans="1:14" s="359" customFormat="1" x14ac:dyDescent="0.2">
      <c r="A644" s="356"/>
      <c r="B644" s="386">
        <v>630</v>
      </c>
      <c r="C644" s="385"/>
      <c r="D644" s="461" t="s">
        <v>117</v>
      </c>
      <c r="E644" s="227"/>
      <c r="F644" s="228">
        <v>41.4</v>
      </c>
      <c r="G644" s="227">
        <v>43.4</v>
      </c>
      <c r="H644" s="446">
        <v>22.8</v>
      </c>
      <c r="I644" s="227">
        <v>41.4</v>
      </c>
      <c r="J644" s="226">
        <v>17.399999999999999</v>
      </c>
      <c r="K644" s="227">
        <v>17.399999999999999</v>
      </c>
      <c r="L644" s="227">
        <v>17.399999999999999</v>
      </c>
      <c r="M644" s="357"/>
      <c r="N644" s="358"/>
    </row>
    <row r="645" spans="1:14" s="359" customFormat="1" x14ac:dyDescent="0.2">
      <c r="A645" s="356"/>
      <c r="B645" s="386">
        <v>640</v>
      </c>
      <c r="C645" s="385"/>
      <c r="D645" s="461" t="s">
        <v>617</v>
      </c>
      <c r="E645" s="227"/>
      <c r="F645" s="228">
        <v>0</v>
      </c>
      <c r="G645" s="227">
        <v>0</v>
      </c>
      <c r="H645" s="446">
        <v>0.2</v>
      </c>
      <c r="I645" s="227">
        <v>0</v>
      </c>
      <c r="J645" s="226">
        <v>0.4</v>
      </c>
      <c r="K645" s="227">
        <v>0.4</v>
      </c>
      <c r="L645" s="227">
        <v>0.4</v>
      </c>
      <c r="M645" s="357"/>
      <c r="N645" s="358"/>
    </row>
    <row r="646" spans="1:14" x14ac:dyDescent="0.2">
      <c r="A646" s="208"/>
      <c r="B646" s="386"/>
      <c r="C646" s="385"/>
      <c r="D646" s="280" t="s">
        <v>851</v>
      </c>
      <c r="E646" s="227"/>
      <c r="F646" s="309"/>
      <c r="G646" s="309"/>
      <c r="H646" s="309"/>
      <c r="I646" s="309"/>
      <c r="J646" s="309"/>
      <c r="K646" s="309"/>
      <c r="L646" s="309"/>
    </row>
    <row r="647" spans="1:14" s="359" customFormat="1" x14ac:dyDescent="0.2">
      <c r="A647" s="356"/>
      <c r="B647" s="460">
        <v>610</v>
      </c>
      <c r="C647" s="460"/>
      <c r="D647" s="461" t="s">
        <v>50</v>
      </c>
      <c r="E647" s="227"/>
      <c r="F647" s="228">
        <v>0</v>
      </c>
      <c r="G647" s="227">
        <v>0</v>
      </c>
      <c r="H647" s="446">
        <v>33.700000000000003</v>
      </c>
      <c r="I647" s="227">
        <v>0</v>
      </c>
      <c r="J647" s="226">
        <v>37.6</v>
      </c>
      <c r="K647" s="227">
        <v>38.200000000000003</v>
      </c>
      <c r="L647" s="227">
        <v>39</v>
      </c>
      <c r="M647" s="364"/>
      <c r="N647" s="358"/>
    </row>
    <row r="648" spans="1:14" s="359" customFormat="1" x14ac:dyDescent="0.2">
      <c r="A648" s="356"/>
      <c r="B648" s="386">
        <v>620</v>
      </c>
      <c r="C648" s="385"/>
      <c r="D648" s="461" t="s">
        <v>116</v>
      </c>
      <c r="E648" s="227"/>
      <c r="F648" s="228">
        <v>0</v>
      </c>
      <c r="G648" s="227">
        <v>0</v>
      </c>
      <c r="H648" s="446">
        <v>12.5</v>
      </c>
      <c r="I648" s="227">
        <v>0</v>
      </c>
      <c r="J648" s="226">
        <v>13.9</v>
      </c>
      <c r="K648" s="227">
        <v>14.1</v>
      </c>
      <c r="L648" s="227">
        <v>14.4</v>
      </c>
      <c r="M648" s="357"/>
      <c r="N648" s="358"/>
    </row>
    <row r="649" spans="1:14" s="359" customFormat="1" x14ac:dyDescent="0.2">
      <c r="A649" s="356"/>
      <c r="B649" s="386">
        <v>630</v>
      </c>
      <c r="C649" s="385"/>
      <c r="D649" s="461" t="s">
        <v>117</v>
      </c>
      <c r="E649" s="227"/>
      <c r="F649" s="228">
        <v>0</v>
      </c>
      <c r="G649" s="227">
        <v>0</v>
      </c>
      <c r="H649" s="446">
        <v>20.6</v>
      </c>
      <c r="I649" s="227">
        <v>0</v>
      </c>
      <c r="J649" s="226">
        <v>24</v>
      </c>
      <c r="K649" s="226">
        <v>24</v>
      </c>
      <c r="L649" s="226">
        <v>24</v>
      </c>
      <c r="M649" s="357"/>
      <c r="N649" s="358"/>
    </row>
    <row r="650" spans="1:14" s="359" customFormat="1" ht="13.5" thickBot="1" x14ac:dyDescent="0.25">
      <c r="A650" s="356"/>
      <c r="B650" s="386">
        <v>640</v>
      </c>
      <c r="C650" s="385"/>
      <c r="D650" s="461" t="s">
        <v>617</v>
      </c>
      <c r="E650" s="282"/>
      <c r="F650" s="311">
        <v>0</v>
      </c>
      <c r="G650" s="282">
        <v>0</v>
      </c>
      <c r="H650" s="466">
        <v>0.2</v>
      </c>
      <c r="I650" s="227">
        <v>0</v>
      </c>
      <c r="J650" s="288">
        <v>0</v>
      </c>
      <c r="K650" s="282">
        <v>0</v>
      </c>
      <c r="L650" s="282">
        <v>0</v>
      </c>
      <c r="M650" s="357"/>
      <c r="N650" s="358"/>
    </row>
    <row r="651" spans="1:14" ht="13.5" thickBot="1" x14ac:dyDescent="0.25">
      <c r="A651" s="208"/>
      <c r="B651" s="528" t="s">
        <v>422</v>
      </c>
      <c r="C651" s="529"/>
      <c r="D651" s="530"/>
      <c r="E651" s="270"/>
      <c r="F651" s="312">
        <f t="shared" ref="F651" si="147">F652+F653</f>
        <v>67.900000000000006</v>
      </c>
      <c r="G651" s="272">
        <f t="shared" ref="G651:L651" si="148">G652+G653</f>
        <v>57.4</v>
      </c>
      <c r="H651" s="468">
        <f t="shared" si="148"/>
        <v>71.7</v>
      </c>
      <c r="I651" s="347">
        <f t="shared" si="148"/>
        <v>49.4</v>
      </c>
      <c r="J651" s="271">
        <f t="shared" si="148"/>
        <v>72.900000000000006</v>
      </c>
      <c r="K651" s="290">
        <f t="shared" si="148"/>
        <v>73</v>
      </c>
      <c r="L651" s="290">
        <f t="shared" si="148"/>
        <v>73</v>
      </c>
    </row>
    <row r="652" spans="1:14" x14ac:dyDescent="0.2">
      <c r="A652" s="208"/>
      <c r="B652" s="275"/>
      <c r="C652" s="276">
        <v>637014</v>
      </c>
      <c r="D652" s="277" t="s">
        <v>653</v>
      </c>
      <c r="E652" s="279"/>
      <c r="F652" s="310">
        <v>55.9</v>
      </c>
      <c r="G652" s="279">
        <v>46.3</v>
      </c>
      <c r="H652" s="465">
        <v>60</v>
      </c>
      <c r="I652" s="279">
        <v>39.799999999999997</v>
      </c>
      <c r="J652" s="278">
        <v>61</v>
      </c>
      <c r="K652" s="279">
        <v>61</v>
      </c>
      <c r="L652" s="279">
        <v>61</v>
      </c>
    </row>
    <row r="653" spans="1:14" x14ac:dyDescent="0.2">
      <c r="A653" s="211"/>
      <c r="B653" s="280"/>
      <c r="C653" s="281">
        <v>633009</v>
      </c>
      <c r="D653" s="287" t="s">
        <v>660</v>
      </c>
      <c r="E653" s="282"/>
      <c r="F653" s="311">
        <v>12</v>
      </c>
      <c r="G653" s="282">
        <v>11.1</v>
      </c>
      <c r="H653" s="466">
        <v>11.7</v>
      </c>
      <c r="I653" s="227">
        <v>9.6</v>
      </c>
      <c r="J653" s="288">
        <v>11.9</v>
      </c>
      <c r="K653" s="282">
        <v>12</v>
      </c>
      <c r="L653" s="282">
        <v>12</v>
      </c>
    </row>
    <row r="654" spans="1:14" x14ac:dyDescent="0.2">
      <c r="A654" s="211"/>
      <c r="B654" s="395"/>
      <c r="C654" s="396"/>
      <c r="D654" s="397" t="s">
        <v>241</v>
      </c>
      <c r="E654" s="398"/>
      <c r="F654" s="424">
        <f t="shared" ref="F654:L654" si="149">SUM(F655:F658)</f>
        <v>294.5</v>
      </c>
      <c r="G654" s="400">
        <f t="shared" si="149"/>
        <v>335</v>
      </c>
      <c r="H654" s="401">
        <f t="shared" si="149"/>
        <v>331.1</v>
      </c>
      <c r="I654" s="400">
        <f t="shared" si="149"/>
        <v>329.1</v>
      </c>
      <c r="J654" s="398">
        <f t="shared" si="149"/>
        <v>346.2</v>
      </c>
      <c r="K654" s="400">
        <f t="shared" si="149"/>
        <v>373</v>
      </c>
      <c r="L654" s="400">
        <f t="shared" si="149"/>
        <v>389.3</v>
      </c>
      <c r="M654" s="244"/>
    </row>
    <row r="655" spans="1:14" ht="11.25" customHeight="1" x14ac:dyDescent="0.2">
      <c r="A655" s="211"/>
      <c r="B655" s="215"/>
      <c r="C655" s="216">
        <v>610</v>
      </c>
      <c r="D655" s="217" t="s">
        <v>115</v>
      </c>
      <c r="E655" s="227"/>
      <c r="F655" s="228">
        <v>191.6</v>
      </c>
      <c r="G655" s="227">
        <v>217.5</v>
      </c>
      <c r="H655" s="465">
        <v>206.2</v>
      </c>
      <c r="I655" s="227">
        <v>206.6</v>
      </c>
      <c r="J655" s="278">
        <v>218.5</v>
      </c>
      <c r="K655" s="279">
        <v>238</v>
      </c>
      <c r="L655" s="227">
        <v>249.9</v>
      </c>
      <c r="M655" s="261"/>
    </row>
    <row r="656" spans="1:14" s="231" customFormat="1" x14ac:dyDescent="0.2">
      <c r="A656" s="208"/>
      <c r="B656" s="215"/>
      <c r="C656" s="216">
        <v>620</v>
      </c>
      <c r="D656" s="217" t="s">
        <v>116</v>
      </c>
      <c r="E656" s="227"/>
      <c r="F656" s="228">
        <v>70.900000000000006</v>
      </c>
      <c r="G656" s="227">
        <v>81.5</v>
      </c>
      <c r="H656" s="446">
        <v>76.900000000000006</v>
      </c>
      <c r="I656" s="227">
        <v>76.900000000000006</v>
      </c>
      <c r="J656" s="226">
        <v>80.7</v>
      </c>
      <c r="K656" s="227">
        <v>88</v>
      </c>
      <c r="L656" s="227">
        <v>92.4</v>
      </c>
      <c r="M656" s="253"/>
      <c r="N656" s="268"/>
    </row>
    <row r="657" spans="1:14" x14ac:dyDescent="0.2">
      <c r="A657" s="211"/>
      <c r="B657" s="215"/>
      <c r="C657" s="216">
        <v>630</v>
      </c>
      <c r="D657" s="217" t="s">
        <v>117</v>
      </c>
      <c r="E657" s="227"/>
      <c r="F657" s="228">
        <v>32</v>
      </c>
      <c r="G657" s="227">
        <v>36</v>
      </c>
      <c r="H657" s="466">
        <v>45</v>
      </c>
      <c r="I657" s="227">
        <v>45.6</v>
      </c>
      <c r="J657" s="288">
        <v>46</v>
      </c>
      <c r="K657" s="282">
        <v>46</v>
      </c>
      <c r="L657" s="227">
        <v>46</v>
      </c>
      <c r="M657" s="261"/>
    </row>
    <row r="658" spans="1:14" x14ac:dyDescent="0.2">
      <c r="A658" s="211"/>
      <c r="B658" s="280"/>
      <c r="C658" s="281">
        <v>642</v>
      </c>
      <c r="D658" s="287" t="s">
        <v>735</v>
      </c>
      <c r="E658" s="282"/>
      <c r="F658" s="311">
        <v>0</v>
      </c>
      <c r="G658" s="282">
        <v>0</v>
      </c>
      <c r="H658" s="466">
        <v>3</v>
      </c>
      <c r="I658" s="227">
        <v>0</v>
      </c>
      <c r="J658" s="288">
        <v>1</v>
      </c>
      <c r="K658" s="282">
        <v>1</v>
      </c>
      <c r="L658" s="227">
        <v>1</v>
      </c>
      <c r="M658" s="261"/>
      <c r="N658" s="286"/>
    </row>
    <row r="659" spans="1:14" ht="13.5" thickBot="1" x14ac:dyDescent="0.25">
      <c r="A659" s="211"/>
      <c r="B659" s="395"/>
      <c r="C659" s="396"/>
      <c r="D659" s="395" t="s">
        <v>673</v>
      </c>
      <c r="E659" s="398"/>
      <c r="F659" s="399">
        <f t="shared" ref="F659:L659" si="150">SUM(F660:F666)</f>
        <v>319.8</v>
      </c>
      <c r="G659" s="400">
        <f t="shared" si="150"/>
        <v>336.90000000000003</v>
      </c>
      <c r="H659" s="401">
        <f t="shared" si="150"/>
        <v>366.90000000000003</v>
      </c>
      <c r="I659" s="400">
        <f t="shared" si="150"/>
        <v>365.59999999999997</v>
      </c>
      <c r="J659" s="398">
        <f t="shared" si="150"/>
        <v>388.49999999999994</v>
      </c>
      <c r="K659" s="400">
        <f t="shared" si="150"/>
        <v>406.90000000000003</v>
      </c>
      <c r="L659" s="400">
        <f t="shared" si="150"/>
        <v>412.90000000000003</v>
      </c>
      <c r="M659" s="210"/>
    </row>
    <row r="660" spans="1:14" ht="13.5" thickBot="1" x14ac:dyDescent="0.25">
      <c r="A660" s="232"/>
      <c r="B660" s="215"/>
      <c r="C660" s="216">
        <v>610</v>
      </c>
      <c r="D660" s="217" t="s">
        <v>115</v>
      </c>
      <c r="E660" s="227"/>
      <c r="F660" s="228">
        <v>177</v>
      </c>
      <c r="G660" s="227">
        <v>182.3</v>
      </c>
      <c r="H660" s="465">
        <v>202.1</v>
      </c>
      <c r="I660" s="227">
        <v>202.1</v>
      </c>
      <c r="J660" s="278">
        <v>216.8</v>
      </c>
      <c r="K660" s="278">
        <v>230</v>
      </c>
      <c r="L660" s="278">
        <v>235</v>
      </c>
    </row>
    <row r="661" spans="1:14" x14ac:dyDescent="0.2">
      <c r="A661" s="208"/>
      <c r="B661" s="215"/>
      <c r="C661" s="216">
        <v>620</v>
      </c>
      <c r="D661" s="217" t="s">
        <v>116</v>
      </c>
      <c r="E661" s="227"/>
      <c r="F661" s="228">
        <v>65.3</v>
      </c>
      <c r="G661" s="227">
        <v>65.8</v>
      </c>
      <c r="H661" s="446">
        <v>76.400000000000006</v>
      </c>
      <c r="I661" s="227">
        <v>76.400000000000006</v>
      </c>
      <c r="J661" s="226">
        <v>80.099999999999994</v>
      </c>
      <c r="K661" s="226">
        <v>85</v>
      </c>
      <c r="L661" s="226">
        <v>86</v>
      </c>
    </row>
    <row r="662" spans="1:14" s="231" customFormat="1" x14ac:dyDescent="0.2">
      <c r="A662" s="252"/>
      <c r="B662" s="215"/>
      <c r="C662" s="216">
        <v>630</v>
      </c>
      <c r="D662" s="217" t="s">
        <v>117</v>
      </c>
      <c r="E662" s="207"/>
      <c r="F662" s="228">
        <v>70</v>
      </c>
      <c r="G662" s="227">
        <v>72.8</v>
      </c>
      <c r="H662" s="446">
        <v>70.5</v>
      </c>
      <c r="I662" s="227">
        <v>70.5</v>
      </c>
      <c r="J662" s="226">
        <v>70.5</v>
      </c>
      <c r="K662" s="226">
        <v>71</v>
      </c>
      <c r="L662" s="226">
        <v>71</v>
      </c>
      <c r="N662" s="268"/>
    </row>
    <row r="663" spans="1:14" x14ac:dyDescent="0.2">
      <c r="A663" s="233"/>
      <c r="B663" s="215"/>
      <c r="C663" s="216">
        <v>642015</v>
      </c>
      <c r="D663" s="217" t="s">
        <v>627</v>
      </c>
      <c r="E663" s="226"/>
      <c r="F663" s="308">
        <v>0</v>
      </c>
      <c r="G663" s="227">
        <v>0</v>
      </c>
      <c r="H663" s="446">
        <v>0</v>
      </c>
      <c r="I663" s="227">
        <v>0</v>
      </c>
      <c r="J663" s="226">
        <v>0.6</v>
      </c>
      <c r="K663" s="226">
        <v>0.5</v>
      </c>
      <c r="L663" s="226">
        <v>0.5</v>
      </c>
    </row>
    <row r="664" spans="1:14" x14ac:dyDescent="0.2">
      <c r="A664" s="233"/>
      <c r="B664" s="215"/>
      <c r="C664" s="216">
        <v>633009</v>
      </c>
      <c r="D664" s="217" t="s">
        <v>619</v>
      </c>
      <c r="E664" s="226"/>
      <c r="F664" s="228">
        <v>7.5</v>
      </c>
      <c r="G664" s="227">
        <v>0.5</v>
      </c>
      <c r="H664" s="446">
        <v>0.8</v>
      </c>
      <c r="I664" s="227">
        <v>0.5</v>
      </c>
      <c r="J664" s="226">
        <v>0.9</v>
      </c>
      <c r="K664" s="226">
        <v>1</v>
      </c>
      <c r="L664" s="226">
        <v>1</v>
      </c>
    </row>
    <row r="665" spans="1:14" x14ac:dyDescent="0.2">
      <c r="A665" s="233"/>
      <c r="B665" s="215"/>
      <c r="C665" s="216"/>
      <c r="D665" s="217" t="s">
        <v>654</v>
      </c>
      <c r="E665" s="226"/>
      <c r="F665" s="308">
        <v>0</v>
      </c>
      <c r="G665" s="227">
        <v>5.0999999999999996</v>
      </c>
      <c r="H665" s="446">
        <v>8.1</v>
      </c>
      <c r="I665" s="227">
        <v>4.7</v>
      </c>
      <c r="J665" s="226">
        <v>8.1999999999999993</v>
      </c>
      <c r="K665" s="226">
        <v>8.3000000000000007</v>
      </c>
      <c r="L665" s="226">
        <v>8.3000000000000007</v>
      </c>
    </row>
    <row r="666" spans="1:14" x14ac:dyDescent="0.2">
      <c r="A666" s="233"/>
      <c r="B666" s="215">
        <v>630</v>
      </c>
      <c r="C666" s="216">
        <v>633009</v>
      </c>
      <c r="D666" s="217" t="s">
        <v>615</v>
      </c>
      <c r="E666" s="226"/>
      <c r="F666" s="308">
        <v>0</v>
      </c>
      <c r="G666" s="227">
        <v>10.4</v>
      </c>
      <c r="H666" s="446">
        <v>9</v>
      </c>
      <c r="I666" s="227">
        <v>11.4</v>
      </c>
      <c r="J666" s="478">
        <v>11.4</v>
      </c>
      <c r="K666" s="226">
        <v>11.1</v>
      </c>
      <c r="L666" s="226">
        <v>11.1</v>
      </c>
      <c r="M666" s="357" t="s">
        <v>984</v>
      </c>
    </row>
    <row r="667" spans="1:14" x14ac:dyDescent="0.2">
      <c r="A667" s="233"/>
      <c r="B667" s="313"/>
      <c r="C667" s="314"/>
      <c r="D667" s="296" t="s">
        <v>242</v>
      </c>
      <c r="E667" s="297"/>
      <c r="F667" s="315">
        <f t="shared" ref="F667" si="151">F668+F669+F670+F671</f>
        <v>63.7</v>
      </c>
      <c r="G667" s="298">
        <f>G668+G669+G670+G671</f>
        <v>0</v>
      </c>
      <c r="H667" s="334">
        <f t="shared" ref="H667" si="152">H668+H669+H670+H671</f>
        <v>0</v>
      </c>
      <c r="I667" s="298">
        <f>SUM(I668:I669)</f>
        <v>83.7</v>
      </c>
      <c r="J667" s="297">
        <f>J668+J669+J670+J671</f>
        <v>0</v>
      </c>
      <c r="K667" s="297">
        <f t="shared" ref="K667:L667" si="153">K668+K669+K670+K671</f>
        <v>0</v>
      </c>
      <c r="L667" s="297">
        <f t="shared" si="153"/>
        <v>0</v>
      </c>
    </row>
    <row r="668" spans="1:14" x14ac:dyDescent="0.2">
      <c r="A668" s="233"/>
      <c r="B668" s="215"/>
      <c r="C668" s="216"/>
      <c r="D668" s="217" t="s">
        <v>407</v>
      </c>
      <c r="E668" s="227"/>
      <c r="F668" s="228">
        <v>0</v>
      </c>
      <c r="G668" s="227">
        <v>0</v>
      </c>
      <c r="H668" s="446">
        <v>0</v>
      </c>
      <c r="I668" s="227">
        <v>0</v>
      </c>
      <c r="J668" s="226">
        <v>0</v>
      </c>
      <c r="K668" s="227">
        <v>0</v>
      </c>
      <c r="L668" s="227">
        <v>0</v>
      </c>
    </row>
    <row r="669" spans="1:14" x14ac:dyDescent="0.2">
      <c r="A669" s="233"/>
      <c r="B669" s="215"/>
      <c r="C669" s="216"/>
      <c r="D669" s="217" t="s">
        <v>635</v>
      </c>
      <c r="E669" s="227"/>
      <c r="F669" s="228">
        <v>63.7</v>
      </c>
      <c r="G669" s="227">
        <v>0</v>
      </c>
      <c r="H669" s="446">
        <v>0</v>
      </c>
      <c r="I669" s="227">
        <v>83.7</v>
      </c>
      <c r="J669" s="226">
        <v>0</v>
      </c>
      <c r="K669" s="227">
        <v>0</v>
      </c>
      <c r="L669" s="227">
        <v>0</v>
      </c>
    </row>
    <row r="670" spans="1:14" x14ac:dyDescent="0.2">
      <c r="A670" s="233"/>
      <c r="B670" s="215"/>
      <c r="C670" s="216"/>
      <c r="D670" s="217"/>
      <c r="E670" s="227"/>
      <c r="F670" s="228"/>
      <c r="G670" s="227"/>
      <c r="H670" s="446"/>
      <c r="I670" s="440"/>
      <c r="J670" s="226"/>
      <c r="K670" s="227"/>
      <c r="L670" s="227"/>
    </row>
    <row r="671" spans="1:14" x14ac:dyDescent="0.2">
      <c r="A671" s="233"/>
      <c r="B671" s="215"/>
      <c r="C671" s="216"/>
      <c r="D671" s="217"/>
      <c r="E671" s="227"/>
      <c r="F671" s="228"/>
      <c r="G671" s="227"/>
      <c r="H671" s="446"/>
      <c r="I671" s="440"/>
      <c r="J671" s="226"/>
      <c r="K671" s="227"/>
      <c r="L671" s="227"/>
    </row>
    <row r="672" spans="1:14" x14ac:dyDescent="0.2">
      <c r="A672" s="233"/>
      <c r="B672" s="215"/>
      <c r="C672" s="216"/>
      <c r="D672" s="217"/>
      <c r="E672" s="227"/>
      <c r="F672" s="228"/>
      <c r="G672" s="227"/>
      <c r="H672" s="446"/>
      <c r="I672" s="440"/>
      <c r="J672" s="226"/>
      <c r="K672" s="227"/>
      <c r="L672" s="227"/>
    </row>
    <row r="673" spans="1:14" x14ac:dyDescent="0.2">
      <c r="A673" s="233"/>
      <c r="B673" s="313"/>
      <c r="C673" s="314"/>
      <c r="D673" s="296" t="s">
        <v>243</v>
      </c>
      <c r="E673" s="332"/>
      <c r="F673" s="333"/>
      <c r="G673" s="332"/>
      <c r="H673" s="475"/>
      <c r="I673" s="339"/>
      <c r="J673" s="486"/>
      <c r="K673" s="332"/>
      <c r="L673" s="332"/>
      <c r="M673" s="210"/>
    </row>
    <row r="674" spans="1:14" x14ac:dyDescent="0.2">
      <c r="A674" s="233"/>
      <c r="B674" s="215"/>
      <c r="C674" s="216"/>
      <c r="D674" s="217" t="s">
        <v>244</v>
      </c>
      <c r="E674" s="226"/>
      <c r="F674" s="308">
        <f t="shared" ref="F674:L674" si="154">SUM(F5)</f>
        <v>4976.3999999999996</v>
      </c>
      <c r="G674" s="227">
        <f t="shared" si="154"/>
        <v>5143</v>
      </c>
      <c r="H674" s="446">
        <f t="shared" si="154"/>
        <v>5148.5999999999995</v>
      </c>
      <c r="I674" s="227">
        <f t="shared" si="154"/>
        <v>5172.1000000000004</v>
      </c>
      <c r="J674" s="226">
        <f t="shared" si="154"/>
        <v>5325.7000000000007</v>
      </c>
      <c r="K674" s="226">
        <f t="shared" si="154"/>
        <v>5394.6999999999989</v>
      </c>
      <c r="L674" s="226">
        <f t="shared" si="154"/>
        <v>5471.4</v>
      </c>
      <c r="M674" s="344"/>
    </row>
    <row r="675" spans="1:14" x14ac:dyDescent="0.2">
      <c r="A675" s="233"/>
      <c r="B675" s="215"/>
      <c r="C675" s="216"/>
      <c r="D675" s="217" t="s">
        <v>245</v>
      </c>
      <c r="E675" s="226"/>
      <c r="F675" s="308">
        <f t="shared" ref="F675:L675" si="155">SUM(F135)</f>
        <v>2703.9</v>
      </c>
      <c r="G675" s="227">
        <f t="shared" si="155"/>
        <v>2730.7000000000012</v>
      </c>
      <c r="H675" s="446">
        <f t="shared" si="155"/>
        <v>3042.7</v>
      </c>
      <c r="I675" s="227">
        <f t="shared" si="155"/>
        <v>2844.5999999999995</v>
      </c>
      <c r="J675" s="226">
        <f t="shared" si="155"/>
        <v>2475.5</v>
      </c>
      <c r="K675" s="226">
        <f t="shared" si="155"/>
        <v>2356.2999999999997</v>
      </c>
      <c r="L675" s="226">
        <f t="shared" si="155"/>
        <v>2382.4</v>
      </c>
      <c r="M675" s="344"/>
    </row>
    <row r="676" spans="1:14" x14ac:dyDescent="0.2">
      <c r="A676" s="233"/>
      <c r="B676" s="215"/>
      <c r="C676" s="216"/>
      <c r="D676" s="217" t="s">
        <v>246</v>
      </c>
      <c r="E676" s="229"/>
      <c r="F676" s="230">
        <f t="shared" ref="F676" si="156">SUM(F674-F675)</f>
        <v>2272.4999999999995</v>
      </c>
      <c r="G676" s="207">
        <f>SUM(G674-G675)</f>
        <v>2412.2999999999988</v>
      </c>
      <c r="H676" s="257">
        <f t="shared" ref="H676:I676" si="157">SUM(H674-H675)</f>
        <v>2105.8999999999996</v>
      </c>
      <c r="I676" s="207">
        <f t="shared" si="157"/>
        <v>2327.5000000000009</v>
      </c>
      <c r="J676" s="229">
        <f>SUM(J674-J675)</f>
        <v>2850.2000000000007</v>
      </c>
      <c r="K676" s="229">
        <f t="shared" ref="K676:L676" si="158">SUM(K674-K675)</f>
        <v>3038.3999999999992</v>
      </c>
      <c r="L676" s="229">
        <f t="shared" si="158"/>
        <v>3088.9999999999995</v>
      </c>
      <c r="M676" s="352"/>
      <c r="N676" s="353"/>
    </row>
    <row r="677" spans="1:14" x14ac:dyDescent="0.2">
      <c r="A677" s="233"/>
      <c r="B677" s="215"/>
      <c r="C677" s="216"/>
      <c r="D677" s="217" t="s">
        <v>247</v>
      </c>
      <c r="E677" s="226"/>
      <c r="F677" s="308">
        <f t="shared" ref="F677:L677" si="159">SUM(F121)</f>
        <v>74</v>
      </c>
      <c r="G677" s="227">
        <f t="shared" si="159"/>
        <v>41.3</v>
      </c>
      <c r="H677" s="446">
        <f t="shared" si="159"/>
        <v>316.10000000000002</v>
      </c>
      <c r="I677" s="227">
        <f t="shared" si="159"/>
        <v>343.9</v>
      </c>
      <c r="J677" s="226">
        <f t="shared" si="159"/>
        <v>333</v>
      </c>
      <c r="K677" s="226">
        <f t="shared" si="159"/>
        <v>2</v>
      </c>
      <c r="L677" s="226">
        <f t="shared" si="159"/>
        <v>2</v>
      </c>
      <c r="M677" s="344"/>
    </row>
    <row r="678" spans="1:14" x14ac:dyDescent="0.2">
      <c r="A678" s="233"/>
      <c r="B678" s="215"/>
      <c r="C678" s="216"/>
      <c r="D678" s="217" t="s">
        <v>248</v>
      </c>
      <c r="E678" s="226"/>
      <c r="F678" s="308">
        <f t="shared" ref="F678:L678" si="160">SUM(F537)</f>
        <v>245.3</v>
      </c>
      <c r="G678" s="227">
        <f t="shared" si="160"/>
        <v>159.19999999999999</v>
      </c>
      <c r="H678" s="446">
        <f t="shared" si="160"/>
        <v>648.79999999999995</v>
      </c>
      <c r="I678" s="227">
        <f t="shared" si="160"/>
        <v>603.20000000000005</v>
      </c>
      <c r="J678" s="226">
        <f t="shared" si="160"/>
        <v>410</v>
      </c>
      <c r="K678" s="226">
        <f t="shared" si="160"/>
        <v>95.4</v>
      </c>
      <c r="L678" s="226">
        <f t="shared" si="160"/>
        <v>58.9</v>
      </c>
      <c r="M678" s="344"/>
    </row>
    <row r="679" spans="1:14" x14ac:dyDescent="0.2">
      <c r="A679" s="233"/>
      <c r="B679" s="215"/>
      <c r="C679" s="216"/>
      <c r="D679" s="217" t="s">
        <v>249</v>
      </c>
      <c r="E679" s="229"/>
      <c r="F679" s="230">
        <f t="shared" ref="F679" si="161">SUM(F677-F678)</f>
        <v>-171.3</v>
      </c>
      <c r="G679" s="207">
        <f>SUM(G677-G678)</f>
        <v>-117.89999999999999</v>
      </c>
      <c r="H679" s="257">
        <f t="shared" ref="H679:I679" si="162">SUM(H677-H678)</f>
        <v>-332.69999999999993</v>
      </c>
      <c r="I679" s="207">
        <f t="shared" si="162"/>
        <v>-259.30000000000007</v>
      </c>
      <c r="J679" s="229">
        <f>SUM(J677-J678)</f>
        <v>-77</v>
      </c>
      <c r="K679" s="229">
        <f t="shared" ref="K679:L679" si="163">SUM(K677-K678)</f>
        <v>-93.4</v>
      </c>
      <c r="L679" s="229">
        <f t="shared" si="163"/>
        <v>-56.9</v>
      </c>
      <c r="M679" s="344"/>
    </row>
    <row r="680" spans="1:14" x14ac:dyDescent="0.2">
      <c r="A680" s="233"/>
      <c r="B680" s="215"/>
      <c r="C680" s="216"/>
      <c r="D680" s="217" t="s">
        <v>253</v>
      </c>
      <c r="E680" s="207"/>
      <c r="F680" s="309">
        <f>SUM(F595)</f>
        <v>2420.8000000000002</v>
      </c>
      <c r="G680" s="257">
        <f>SUM(G595 )</f>
        <v>2527.38</v>
      </c>
      <c r="H680" s="257">
        <f>SUM(H595)</f>
        <v>2561.5</v>
      </c>
      <c r="I680" s="207">
        <f>SUM(I595)</f>
        <v>2592.6000000000004</v>
      </c>
      <c r="J680" s="485">
        <f>SUM(J595)</f>
        <v>2638.1</v>
      </c>
      <c r="K680" s="207">
        <f>SUM(K595)</f>
        <v>2963.9</v>
      </c>
      <c r="L680" s="207">
        <f>SUM(L595)</f>
        <v>3051</v>
      </c>
      <c r="M680" s="344"/>
    </row>
    <row r="681" spans="1:14" ht="13.5" thickBot="1" x14ac:dyDescent="0.25">
      <c r="A681" s="235"/>
      <c r="B681" s="313"/>
      <c r="C681" s="316"/>
      <c r="D681" s="354" t="s">
        <v>798</v>
      </c>
      <c r="E681" s="298"/>
      <c r="F681" s="346">
        <f>SUM(F676+F679+F686+F682-F680-F683)</f>
        <v>428.59999999999883</v>
      </c>
      <c r="G681" s="298">
        <f>SUM(G676+G679+G686+G682-G680-G683)</f>
        <v>193.91999999999825</v>
      </c>
      <c r="H681" s="334">
        <f>SUM(H676+H679+H686+H682-H680-H683)</f>
        <v>0</v>
      </c>
      <c r="I681" s="298">
        <f>SUM(I676+I679-I680)</f>
        <v>-524.39999999999964</v>
      </c>
      <c r="J681" s="298">
        <f>SUM(J676+J679-J680)</f>
        <v>135.10000000000082</v>
      </c>
      <c r="K681" s="298">
        <f>SUM(K676+K679-K680)</f>
        <v>-18.900000000001</v>
      </c>
      <c r="L681" s="298">
        <f>SUM(L676+L679-L680)</f>
        <v>-18.900000000000546</v>
      </c>
      <c r="M681" s="345"/>
      <c r="N681" s="345"/>
    </row>
    <row r="682" spans="1:14" x14ac:dyDescent="0.2">
      <c r="A682" s="211"/>
      <c r="B682" s="215"/>
      <c r="C682" s="216"/>
      <c r="D682" s="217" t="s">
        <v>269</v>
      </c>
      <c r="E682" s="227"/>
      <c r="F682" s="228">
        <f t="shared" ref="F682:L682" si="164">F132</f>
        <v>34.6</v>
      </c>
      <c r="G682" s="227">
        <f t="shared" si="164"/>
        <v>0</v>
      </c>
      <c r="H682" s="446">
        <f t="shared" si="164"/>
        <v>0</v>
      </c>
      <c r="I682" s="227">
        <f t="shared" si="164"/>
        <v>43.7</v>
      </c>
      <c r="J682" s="226">
        <f t="shared" si="164"/>
        <v>0</v>
      </c>
      <c r="K682" s="227">
        <f t="shared" si="164"/>
        <v>0</v>
      </c>
      <c r="L682" s="227">
        <f t="shared" si="164"/>
        <v>0</v>
      </c>
      <c r="M682" s="344"/>
    </row>
    <row r="683" spans="1:14" x14ac:dyDescent="0.2">
      <c r="A683" s="211"/>
      <c r="B683" s="236"/>
      <c r="C683" s="237"/>
      <c r="D683" s="238" t="s">
        <v>242</v>
      </c>
      <c r="E683" s="227"/>
      <c r="F683" s="228">
        <f t="shared" ref="F683" si="165">F667</f>
        <v>63.7</v>
      </c>
      <c r="G683" s="227">
        <f>G667</f>
        <v>0</v>
      </c>
      <c r="H683" s="446">
        <f t="shared" ref="H683:I683" si="166">H667</f>
        <v>0</v>
      </c>
      <c r="I683" s="227">
        <f t="shared" si="166"/>
        <v>83.7</v>
      </c>
      <c r="J683" s="226">
        <f>J667</f>
        <v>0</v>
      </c>
      <c r="K683" s="227">
        <f t="shared" ref="K683:L683" si="167">K667</f>
        <v>0</v>
      </c>
      <c r="L683" s="227">
        <f t="shared" si="167"/>
        <v>0</v>
      </c>
      <c r="M683" s="344"/>
    </row>
    <row r="684" spans="1:14" x14ac:dyDescent="0.2">
      <c r="A684" s="233"/>
      <c r="B684" s="215"/>
      <c r="C684" s="216"/>
      <c r="D684" s="217" t="s">
        <v>250</v>
      </c>
      <c r="E684" s="226"/>
      <c r="F684" s="308">
        <f t="shared" ref="F684:L684" si="168">SUM(F105)</f>
        <v>1113.2</v>
      </c>
      <c r="G684" s="227">
        <f t="shared" si="168"/>
        <v>1074.1999999999998</v>
      </c>
      <c r="H684" s="446">
        <f t="shared" si="168"/>
        <v>1169.2</v>
      </c>
      <c r="I684" s="227">
        <f t="shared" si="168"/>
        <v>1283.4000000000001</v>
      </c>
      <c r="J684" s="226">
        <f t="shared" si="168"/>
        <v>549.6</v>
      </c>
      <c r="K684" s="226">
        <f t="shared" si="168"/>
        <v>349.6</v>
      </c>
      <c r="L684" s="226">
        <f t="shared" si="168"/>
        <v>349.6</v>
      </c>
      <c r="M684" s="344"/>
    </row>
    <row r="685" spans="1:14" x14ac:dyDescent="0.2">
      <c r="A685" s="233"/>
      <c r="B685" s="215"/>
      <c r="C685" s="216"/>
      <c r="D685" s="217" t="s">
        <v>251</v>
      </c>
      <c r="E685" s="226"/>
      <c r="F685" s="308">
        <f t="shared" ref="F685:L685" si="169">SUM(F530)</f>
        <v>335.90000000000003</v>
      </c>
      <c r="G685" s="227">
        <f t="shared" si="169"/>
        <v>647.29999999999995</v>
      </c>
      <c r="H685" s="446">
        <f t="shared" si="169"/>
        <v>380.9</v>
      </c>
      <c r="I685" s="227">
        <f t="shared" si="169"/>
        <v>462</v>
      </c>
      <c r="J685" s="226">
        <f t="shared" si="169"/>
        <v>684.7</v>
      </c>
      <c r="K685" s="226">
        <f t="shared" si="169"/>
        <v>330.7</v>
      </c>
      <c r="L685" s="226">
        <f t="shared" si="169"/>
        <v>330.7</v>
      </c>
      <c r="M685" s="344"/>
    </row>
    <row r="686" spans="1:14" x14ac:dyDescent="0.2">
      <c r="A686" s="234"/>
      <c r="B686" s="313"/>
      <c r="C686" s="316"/>
      <c r="D686" s="354" t="s">
        <v>40</v>
      </c>
      <c r="E686" s="297"/>
      <c r="F686" s="315">
        <f t="shared" ref="F686" si="170">SUM(F684-F685)</f>
        <v>777.3</v>
      </c>
      <c r="G686" s="298">
        <f>SUM(G684-G685)</f>
        <v>426.89999999999986</v>
      </c>
      <c r="H686" s="334">
        <f t="shared" ref="H686:I686" si="171">SUM(H684-H685)</f>
        <v>788.30000000000007</v>
      </c>
      <c r="I686" s="298">
        <f t="shared" si="171"/>
        <v>821.40000000000009</v>
      </c>
      <c r="J686" s="297">
        <f>SUM(J684-J685)</f>
        <v>-135.10000000000002</v>
      </c>
      <c r="K686" s="297">
        <f t="shared" ref="K686:L686" si="172">SUM(K684-K685)</f>
        <v>18.900000000000034</v>
      </c>
      <c r="L686" s="297">
        <f t="shared" si="172"/>
        <v>18.900000000000034</v>
      </c>
      <c r="M686" s="344"/>
    </row>
    <row r="687" spans="1:14" x14ac:dyDescent="0.2">
      <c r="I687" s="340"/>
    </row>
    <row r="688" spans="1:14" x14ac:dyDescent="0.2">
      <c r="A688" s="211"/>
      <c r="C688" s="242"/>
      <c r="D688" s="243"/>
      <c r="F688" s="307"/>
      <c r="I688" s="340"/>
    </row>
    <row r="689" spans="1:14" ht="12.75" customHeight="1" x14ac:dyDescent="0.2">
      <c r="E689" s="244" t="s">
        <v>642</v>
      </c>
      <c r="F689" s="246">
        <f t="shared" ref="F689:L689" si="173">F674+F677+F684+F682</f>
        <v>6198.2</v>
      </c>
      <c r="G689" s="261">
        <f t="shared" si="173"/>
        <v>6258.5</v>
      </c>
      <c r="H689" s="261">
        <f t="shared" si="173"/>
        <v>6633.9</v>
      </c>
      <c r="I689" s="261">
        <f t="shared" si="173"/>
        <v>6843.0999999999995</v>
      </c>
      <c r="J689" s="245">
        <f t="shared" si="173"/>
        <v>6208.3000000000011</v>
      </c>
      <c r="K689" s="245">
        <f t="shared" si="173"/>
        <v>5746.2999999999993</v>
      </c>
      <c r="L689" s="245">
        <f t="shared" si="173"/>
        <v>5823</v>
      </c>
    </row>
    <row r="690" spans="1:14" ht="12.75" customHeight="1" x14ac:dyDescent="0.2">
      <c r="E690" s="210" t="s">
        <v>643</v>
      </c>
      <c r="F690" s="246">
        <f t="shared" ref="F690:L690" si="174">F675+F678+F685+F680+F683</f>
        <v>5769.6</v>
      </c>
      <c r="G690" s="261">
        <f t="shared" si="174"/>
        <v>6064.5800000000008</v>
      </c>
      <c r="H690" s="261">
        <f t="shared" si="174"/>
        <v>6633.9</v>
      </c>
      <c r="I690" s="261">
        <f t="shared" si="174"/>
        <v>6586.0999999999995</v>
      </c>
      <c r="J690" s="245">
        <f t="shared" si="174"/>
        <v>6208.2999999999993</v>
      </c>
      <c r="K690" s="245">
        <f t="shared" si="174"/>
        <v>5746.2999999999993</v>
      </c>
      <c r="L690" s="245">
        <f t="shared" si="174"/>
        <v>5823</v>
      </c>
    </row>
    <row r="691" spans="1:14" x14ac:dyDescent="0.2">
      <c r="E691" s="210" t="s">
        <v>644</v>
      </c>
      <c r="F691" s="246">
        <f t="shared" ref="F691" si="175">F689-F690</f>
        <v>428.59999999999945</v>
      </c>
      <c r="G691" s="261">
        <f t="shared" ref="G691" si="176">G689-G690</f>
        <v>193.91999999999916</v>
      </c>
      <c r="H691" s="261">
        <f t="shared" ref="H691:I691" si="177">H689-H690</f>
        <v>0</v>
      </c>
      <c r="I691" s="261">
        <f t="shared" si="177"/>
        <v>257</v>
      </c>
      <c r="J691" s="245">
        <f>J689-J690</f>
        <v>0</v>
      </c>
      <c r="K691" s="245">
        <f t="shared" ref="K691:L691" si="178">K689-K690</f>
        <v>0</v>
      </c>
      <c r="L691" s="245">
        <f t="shared" si="178"/>
        <v>0</v>
      </c>
    </row>
    <row r="692" spans="1:14" x14ac:dyDescent="0.2">
      <c r="B692" s="213"/>
      <c r="E692" s="247"/>
      <c r="F692" s="307"/>
      <c r="G692" s="336"/>
      <c r="I692" s="340"/>
    </row>
    <row r="693" spans="1:14" x14ac:dyDescent="0.2">
      <c r="B693" s="213" t="s">
        <v>442</v>
      </c>
      <c r="C693" s="213" t="s">
        <v>779</v>
      </c>
      <c r="E693" s="247"/>
      <c r="G693" s="336"/>
      <c r="I693" s="340"/>
    </row>
    <row r="694" spans="1:14" x14ac:dyDescent="0.2">
      <c r="B694" s="213"/>
      <c r="C694" s="213" t="s">
        <v>852</v>
      </c>
      <c r="E694" s="247"/>
      <c r="F694" s="245"/>
      <c r="G694" s="336"/>
      <c r="I694" s="340"/>
    </row>
    <row r="695" spans="1:14" x14ac:dyDescent="0.2">
      <c r="I695" s="340"/>
    </row>
    <row r="696" spans="1:14" x14ac:dyDescent="0.2">
      <c r="C696" s="487"/>
      <c r="D696" s="488"/>
      <c r="E696" s="489"/>
      <c r="I696" s="340"/>
    </row>
    <row r="697" spans="1:14" x14ac:dyDescent="0.2">
      <c r="B697" s="248"/>
      <c r="C697" s="490"/>
      <c r="D697" s="490"/>
      <c r="E697" s="490"/>
      <c r="G697" s="249"/>
      <c r="H697" s="249"/>
      <c r="I697" s="340"/>
      <c r="J697" s="249"/>
    </row>
    <row r="698" spans="1:14" x14ac:dyDescent="0.2">
      <c r="B698" s="250"/>
      <c r="C698" s="491"/>
      <c r="D698" s="491"/>
      <c r="E698" s="491"/>
      <c r="G698" s="251"/>
      <c r="H698" s="251"/>
      <c r="I698" s="340"/>
      <c r="J698" s="251"/>
    </row>
    <row r="699" spans="1:14" x14ac:dyDescent="0.2">
      <c r="B699" s="250"/>
      <c r="C699" s="492"/>
      <c r="D699" s="251"/>
      <c r="E699" s="251"/>
      <c r="G699" s="251"/>
      <c r="H699" s="251"/>
      <c r="I699" s="340"/>
      <c r="J699" s="251"/>
    </row>
    <row r="700" spans="1:14" x14ac:dyDescent="0.2">
      <c r="I700" s="340"/>
    </row>
    <row r="701" spans="1:14" x14ac:dyDescent="0.2">
      <c r="I701" s="340"/>
    </row>
    <row r="702" spans="1:14" s="209" customFormat="1" x14ac:dyDescent="0.2">
      <c r="A702" s="211"/>
      <c r="B702" s="239"/>
      <c r="C702" s="213"/>
      <c r="D702" s="240"/>
      <c r="E702" s="210"/>
      <c r="F702" s="210"/>
      <c r="G702" s="259"/>
      <c r="H702" s="259"/>
      <c r="I702" s="253"/>
      <c r="J702" s="210"/>
      <c r="K702" s="253"/>
      <c r="L702" s="253"/>
      <c r="N702" s="267"/>
    </row>
    <row r="703" spans="1:14" x14ac:dyDescent="0.2">
      <c r="I703" s="340"/>
    </row>
    <row r="704" spans="1:14" x14ac:dyDescent="0.2">
      <c r="I704" s="340"/>
    </row>
    <row r="705" spans="9:9" x14ac:dyDescent="0.2">
      <c r="I705" s="340"/>
    </row>
    <row r="706" spans="9:9" x14ac:dyDescent="0.2">
      <c r="I706" s="340"/>
    </row>
    <row r="707" spans="9:9" x14ac:dyDescent="0.2">
      <c r="I707" s="340"/>
    </row>
    <row r="708" spans="9:9" x14ac:dyDescent="0.2">
      <c r="I708" s="340"/>
    </row>
    <row r="709" spans="9:9" x14ac:dyDescent="0.2">
      <c r="I709" s="340"/>
    </row>
    <row r="710" spans="9:9" x14ac:dyDescent="0.2">
      <c r="I710" s="340"/>
    </row>
    <row r="711" spans="9:9" x14ac:dyDescent="0.2">
      <c r="I711" s="340"/>
    </row>
    <row r="712" spans="9:9" x14ac:dyDescent="0.2">
      <c r="I712" s="340"/>
    </row>
    <row r="713" spans="9:9" x14ac:dyDescent="0.2">
      <c r="I713" s="340"/>
    </row>
    <row r="714" spans="9:9" x14ac:dyDescent="0.2">
      <c r="I714" s="340"/>
    </row>
    <row r="715" spans="9:9" x14ac:dyDescent="0.2">
      <c r="I715" s="340"/>
    </row>
    <row r="716" spans="9:9" x14ac:dyDescent="0.2">
      <c r="I716" s="340"/>
    </row>
    <row r="717" spans="9:9" x14ac:dyDescent="0.2">
      <c r="I717" s="340"/>
    </row>
    <row r="718" spans="9:9" x14ac:dyDescent="0.2">
      <c r="I718" s="340"/>
    </row>
    <row r="719" spans="9:9" x14ac:dyDescent="0.2">
      <c r="I719" s="340"/>
    </row>
    <row r="720" spans="9:9" x14ac:dyDescent="0.2">
      <c r="I720" s="340"/>
    </row>
    <row r="721" spans="9:9" x14ac:dyDescent="0.2">
      <c r="I721" s="340"/>
    </row>
    <row r="722" spans="9:9" x14ac:dyDescent="0.2">
      <c r="I722" s="340"/>
    </row>
    <row r="723" spans="9:9" x14ac:dyDescent="0.2">
      <c r="I723" s="340"/>
    </row>
    <row r="724" spans="9:9" x14ac:dyDescent="0.2">
      <c r="I724" s="340"/>
    </row>
    <row r="725" spans="9:9" x14ac:dyDescent="0.2">
      <c r="I725" s="340"/>
    </row>
    <row r="726" spans="9:9" x14ac:dyDescent="0.2">
      <c r="I726" s="340"/>
    </row>
    <row r="727" spans="9:9" x14ac:dyDescent="0.2">
      <c r="I727" s="340"/>
    </row>
    <row r="728" spans="9:9" x14ac:dyDescent="0.2">
      <c r="I728" s="340"/>
    </row>
    <row r="729" spans="9:9" x14ac:dyDescent="0.2">
      <c r="I729" s="340"/>
    </row>
    <row r="730" spans="9:9" x14ac:dyDescent="0.2">
      <c r="I730" s="340"/>
    </row>
    <row r="731" spans="9:9" x14ac:dyDescent="0.2">
      <c r="I731" s="340"/>
    </row>
    <row r="732" spans="9:9" x14ac:dyDescent="0.2">
      <c r="I732" s="340"/>
    </row>
    <row r="733" spans="9:9" x14ac:dyDescent="0.2">
      <c r="I733" s="340"/>
    </row>
    <row r="734" spans="9:9" x14ac:dyDescent="0.2">
      <c r="I734" s="340"/>
    </row>
    <row r="735" spans="9:9" x14ac:dyDescent="0.2">
      <c r="I735" s="340"/>
    </row>
    <row r="736" spans="9:9" x14ac:dyDescent="0.2">
      <c r="I736" s="340"/>
    </row>
    <row r="737" spans="9:9" x14ac:dyDescent="0.2">
      <c r="I737" s="340"/>
    </row>
    <row r="738" spans="9:9" x14ac:dyDescent="0.2">
      <c r="I738" s="340"/>
    </row>
    <row r="739" spans="9:9" x14ac:dyDescent="0.2">
      <c r="I739" s="340"/>
    </row>
    <row r="740" spans="9:9" x14ac:dyDescent="0.2">
      <c r="I740" s="340"/>
    </row>
    <row r="741" spans="9:9" x14ac:dyDescent="0.2">
      <c r="I741" s="340"/>
    </row>
    <row r="742" spans="9:9" x14ac:dyDescent="0.2">
      <c r="I742" s="340"/>
    </row>
    <row r="743" spans="9:9" x14ac:dyDescent="0.2">
      <c r="I743" s="340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7" hidden="1" customWidth="1"/>
    <col min="2" max="2" width="3.28515625" style="183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4"/>
      <c r="B1" s="179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5"/>
      <c r="B2" s="180" t="s">
        <v>0</v>
      </c>
      <c r="C2" s="559" t="s">
        <v>443</v>
      </c>
      <c r="D2" s="559"/>
      <c r="E2" s="559"/>
      <c r="F2" s="18"/>
      <c r="G2" s="18"/>
      <c r="H2" s="18"/>
      <c r="I2" s="16"/>
      <c r="J2" s="16"/>
      <c r="K2" s="135"/>
      <c r="L2" s="56"/>
      <c r="M2" s="56" t="s">
        <v>440</v>
      </c>
    </row>
    <row r="3" spans="1:13" ht="29.25" customHeight="1" thickBot="1" x14ac:dyDescent="0.25">
      <c r="A3" s="165"/>
      <c r="B3" s="181"/>
      <c r="C3" s="5"/>
      <c r="D3" s="134"/>
      <c r="E3" s="560" t="s">
        <v>512</v>
      </c>
      <c r="F3" s="561"/>
      <c r="G3" s="562"/>
      <c r="H3" s="563"/>
      <c r="I3" s="162" t="s">
        <v>437</v>
      </c>
      <c r="J3" s="163">
        <v>2012</v>
      </c>
      <c r="K3" s="162" t="s">
        <v>526</v>
      </c>
      <c r="L3" s="163">
        <v>2013</v>
      </c>
      <c r="M3" s="163">
        <v>2014</v>
      </c>
    </row>
    <row r="4" spans="1:13" ht="15.75" x14ac:dyDescent="0.25">
      <c r="A4" s="164"/>
      <c r="B4" s="133" t="s">
        <v>331</v>
      </c>
      <c r="C4" s="27"/>
      <c r="D4" s="28" t="s">
        <v>442</v>
      </c>
      <c r="E4" s="57"/>
      <c r="F4" s="57"/>
      <c r="G4" s="57"/>
      <c r="H4" s="58"/>
      <c r="I4" s="57"/>
      <c r="J4" s="57"/>
      <c r="K4" s="57"/>
      <c r="L4" s="57"/>
      <c r="M4" s="57"/>
    </row>
    <row r="5" spans="1:13" x14ac:dyDescent="0.2">
      <c r="A5" s="164"/>
      <c r="B5" s="22"/>
      <c r="C5" s="22"/>
      <c r="D5" s="22" t="s">
        <v>329</v>
      </c>
      <c r="E5" s="59">
        <f t="shared" ref="E5:J5" si="0">SUM(E6+E27+E78)</f>
        <v>4507.8</v>
      </c>
      <c r="F5" s="59">
        <f t="shared" si="0"/>
        <v>333.9</v>
      </c>
      <c r="G5" s="59">
        <f t="shared" si="0"/>
        <v>333.9</v>
      </c>
      <c r="H5" s="59">
        <f t="shared" si="0"/>
        <v>333.9</v>
      </c>
      <c r="I5" s="59">
        <f t="shared" si="0"/>
        <v>4067</v>
      </c>
      <c r="J5" s="59">
        <f t="shared" si="0"/>
        <v>4657.03</v>
      </c>
      <c r="K5" s="59">
        <f>SUM(K6+K27+K78)</f>
        <v>4657.03</v>
      </c>
      <c r="L5" s="59">
        <f>SUM(L6+L27+L78)</f>
        <v>4603.5999999999995</v>
      </c>
      <c r="M5" s="59">
        <f>SUM(M6+M27+M78)</f>
        <v>4649.5999999999995</v>
      </c>
    </row>
    <row r="6" spans="1:13" x14ac:dyDescent="0.2">
      <c r="A6" s="164"/>
      <c r="B6" s="22"/>
      <c r="C6" s="22"/>
      <c r="D6" s="22" t="s">
        <v>1</v>
      </c>
      <c r="E6" s="59">
        <f t="shared" ref="E6:M6" si="1">SUM(E8+E10+E18)</f>
        <v>1757.5</v>
      </c>
      <c r="F6" s="59">
        <f t="shared" si="1"/>
        <v>333.9</v>
      </c>
      <c r="G6" s="59">
        <f t="shared" si="1"/>
        <v>333.9</v>
      </c>
      <c r="H6" s="59">
        <f t="shared" si="1"/>
        <v>333.9</v>
      </c>
      <c r="I6" s="59">
        <f t="shared" si="1"/>
        <v>2147.9</v>
      </c>
      <c r="J6" s="59">
        <f t="shared" si="1"/>
        <v>2263.9</v>
      </c>
      <c r="K6" s="59">
        <f t="shared" si="1"/>
        <v>2263.9</v>
      </c>
      <c r="L6" s="59">
        <f t="shared" si="1"/>
        <v>2263.9</v>
      </c>
      <c r="M6" s="59">
        <f t="shared" si="1"/>
        <v>2263.9</v>
      </c>
    </row>
    <row r="7" spans="1:13" x14ac:dyDescent="0.2">
      <c r="A7" s="165"/>
      <c r="B7" s="23"/>
      <c r="C7" s="24"/>
      <c r="D7" s="24"/>
      <c r="E7" s="113"/>
      <c r="F7" s="60"/>
      <c r="G7" s="60"/>
      <c r="H7" s="61"/>
      <c r="I7" s="113"/>
      <c r="J7" s="60"/>
      <c r="K7" s="60"/>
      <c r="L7" s="60"/>
      <c r="M7" s="60"/>
    </row>
    <row r="8" spans="1:13" x14ac:dyDescent="0.2">
      <c r="A8" s="164"/>
      <c r="B8" s="23">
        <v>110</v>
      </c>
      <c r="C8" s="23"/>
      <c r="D8" s="23" t="s">
        <v>2</v>
      </c>
      <c r="E8" s="114">
        <f t="shared" ref="E8:M8" si="2">SUM(E9)</f>
        <v>1490</v>
      </c>
      <c r="F8" s="114">
        <f t="shared" si="2"/>
        <v>0</v>
      </c>
      <c r="G8" s="114">
        <f t="shared" si="2"/>
        <v>0</v>
      </c>
      <c r="H8" s="114">
        <f t="shared" si="2"/>
        <v>0</v>
      </c>
      <c r="I8" s="114">
        <f t="shared" si="2"/>
        <v>1801.5</v>
      </c>
      <c r="J8" s="114">
        <f t="shared" si="2"/>
        <v>1866.4</v>
      </c>
      <c r="K8" s="114">
        <f t="shared" si="2"/>
        <v>1866.4</v>
      </c>
      <c r="L8" s="114">
        <f t="shared" si="2"/>
        <v>1866.4</v>
      </c>
      <c r="M8" s="114">
        <f t="shared" si="2"/>
        <v>1866.4</v>
      </c>
    </row>
    <row r="9" spans="1:13" x14ac:dyDescent="0.2">
      <c r="A9" s="165"/>
      <c r="B9" s="23">
        <v>111</v>
      </c>
      <c r="C9" s="24"/>
      <c r="D9" s="24" t="s">
        <v>320</v>
      </c>
      <c r="E9" s="115">
        <v>1490</v>
      </c>
      <c r="F9" s="65"/>
      <c r="G9" s="65"/>
      <c r="H9" s="143"/>
      <c r="I9" s="115">
        <v>1801.5</v>
      </c>
      <c r="J9" s="65">
        <v>1866.4</v>
      </c>
      <c r="K9" s="65">
        <v>1866.4</v>
      </c>
      <c r="L9" s="65">
        <v>1866.4</v>
      </c>
      <c r="M9" s="65">
        <v>1866.4</v>
      </c>
    </row>
    <row r="10" spans="1:13" x14ac:dyDescent="0.2">
      <c r="A10" s="164"/>
      <c r="B10" s="23">
        <v>120</v>
      </c>
      <c r="C10" s="23"/>
      <c r="D10" s="23" t="s">
        <v>3</v>
      </c>
      <c r="E10" s="114">
        <f t="shared" ref="E10:M10" si="3">SUM(E11:E17)</f>
        <v>100.2</v>
      </c>
      <c r="F10" s="114">
        <f t="shared" si="3"/>
        <v>164.9</v>
      </c>
      <c r="G10" s="114">
        <f t="shared" si="3"/>
        <v>164.9</v>
      </c>
      <c r="H10" s="114">
        <f t="shared" si="3"/>
        <v>164.9</v>
      </c>
      <c r="I10" s="114">
        <f t="shared" si="3"/>
        <v>164.9</v>
      </c>
      <c r="J10" s="114">
        <f t="shared" si="3"/>
        <v>189.1</v>
      </c>
      <c r="K10" s="114">
        <f t="shared" si="3"/>
        <v>189.1</v>
      </c>
      <c r="L10" s="114">
        <f t="shared" si="3"/>
        <v>189.1</v>
      </c>
      <c r="M10" s="114">
        <f t="shared" si="3"/>
        <v>189.1</v>
      </c>
    </row>
    <row r="11" spans="1:13" x14ac:dyDescent="0.2">
      <c r="A11" s="164"/>
      <c r="B11" s="23"/>
      <c r="C11" s="64">
        <v>121001</v>
      </c>
      <c r="D11" s="64" t="s">
        <v>375</v>
      </c>
      <c r="E11" s="115">
        <v>10.4</v>
      </c>
      <c r="F11" s="115">
        <v>14.8</v>
      </c>
      <c r="G11" s="115">
        <v>14.8</v>
      </c>
      <c r="H11" s="115">
        <v>14.8</v>
      </c>
      <c r="I11" s="115">
        <v>11.9</v>
      </c>
      <c r="J11" s="65">
        <v>18.8</v>
      </c>
      <c r="K11" s="65">
        <v>18.8</v>
      </c>
      <c r="L11" s="65">
        <v>18.8</v>
      </c>
      <c r="M11" s="65">
        <v>18.8</v>
      </c>
    </row>
    <row r="12" spans="1:13" x14ac:dyDescent="0.2">
      <c r="A12" s="164"/>
      <c r="B12" s="23"/>
      <c r="C12" s="64">
        <v>121001</v>
      </c>
      <c r="D12" s="64" t="s">
        <v>376</v>
      </c>
      <c r="E12" s="115">
        <v>4.3</v>
      </c>
      <c r="F12" s="115">
        <v>32.799999999999997</v>
      </c>
      <c r="G12" s="115">
        <v>32.799999999999997</v>
      </c>
      <c r="H12" s="115">
        <v>32.799999999999997</v>
      </c>
      <c r="I12" s="115">
        <v>16.8</v>
      </c>
      <c r="J12" s="65">
        <v>34.799999999999997</v>
      </c>
      <c r="K12" s="65">
        <v>34.799999999999997</v>
      </c>
      <c r="L12" s="65">
        <v>34.799999999999997</v>
      </c>
      <c r="M12" s="65">
        <v>34.799999999999997</v>
      </c>
    </row>
    <row r="13" spans="1:13" x14ac:dyDescent="0.2">
      <c r="A13" s="164"/>
      <c r="B13" s="23"/>
      <c r="C13" s="64">
        <v>121002</v>
      </c>
      <c r="D13" s="24" t="s">
        <v>377</v>
      </c>
      <c r="E13" s="115">
        <v>30.5</v>
      </c>
      <c r="F13" s="115">
        <v>39.5</v>
      </c>
      <c r="G13" s="115">
        <v>39.5</v>
      </c>
      <c r="H13" s="115">
        <v>39.5</v>
      </c>
      <c r="I13" s="115">
        <v>34.9</v>
      </c>
      <c r="J13" s="65">
        <v>41</v>
      </c>
      <c r="K13" s="65">
        <v>41</v>
      </c>
      <c r="L13" s="65">
        <v>41</v>
      </c>
      <c r="M13" s="65">
        <v>41</v>
      </c>
    </row>
    <row r="14" spans="1:13" x14ac:dyDescent="0.2">
      <c r="A14" s="165"/>
      <c r="B14" s="23"/>
      <c r="C14" s="24">
        <v>121002</v>
      </c>
      <c r="D14" s="24" t="s">
        <v>378</v>
      </c>
      <c r="E14" s="115">
        <v>39.799999999999997</v>
      </c>
      <c r="F14" s="115">
        <v>70</v>
      </c>
      <c r="G14" s="115">
        <v>70</v>
      </c>
      <c r="H14" s="115">
        <v>70</v>
      </c>
      <c r="I14" s="115">
        <v>56.6</v>
      </c>
      <c r="J14" s="65">
        <v>71</v>
      </c>
      <c r="K14" s="65">
        <v>71</v>
      </c>
      <c r="L14" s="65">
        <v>71</v>
      </c>
      <c r="M14" s="65">
        <v>71</v>
      </c>
    </row>
    <row r="15" spans="1:13" x14ac:dyDescent="0.2">
      <c r="A15" s="165"/>
      <c r="B15" s="23"/>
      <c r="C15" s="24">
        <v>121003</v>
      </c>
      <c r="D15" s="24" t="s">
        <v>379</v>
      </c>
      <c r="E15" s="115">
        <v>4.0999999999999996</v>
      </c>
      <c r="F15" s="115">
        <v>5.5</v>
      </c>
      <c r="G15" s="115">
        <v>5.5</v>
      </c>
      <c r="H15" s="115">
        <v>5.5</v>
      </c>
      <c r="I15" s="115">
        <v>4.9000000000000004</v>
      </c>
      <c r="J15" s="65">
        <v>6</v>
      </c>
      <c r="K15" s="65">
        <v>6</v>
      </c>
      <c r="L15" s="65">
        <v>6</v>
      </c>
      <c r="M15" s="65">
        <v>6</v>
      </c>
    </row>
    <row r="16" spans="1:13" x14ac:dyDescent="0.2">
      <c r="A16" s="165"/>
      <c r="B16" s="23"/>
      <c r="C16" s="24">
        <v>121003</v>
      </c>
      <c r="D16" s="24" t="s">
        <v>380</v>
      </c>
      <c r="E16" s="115">
        <v>1.9</v>
      </c>
      <c r="F16" s="115">
        <v>2.2999999999999998</v>
      </c>
      <c r="G16" s="115">
        <v>2.2999999999999998</v>
      </c>
      <c r="H16" s="115">
        <v>2.2999999999999998</v>
      </c>
      <c r="I16" s="115">
        <v>2.2000000000000002</v>
      </c>
      <c r="J16" s="65">
        <v>3.3</v>
      </c>
      <c r="K16" s="65">
        <v>3.3</v>
      </c>
      <c r="L16" s="65">
        <v>3.3</v>
      </c>
      <c r="M16" s="65">
        <v>3.3</v>
      </c>
    </row>
    <row r="17" spans="1:13" x14ac:dyDescent="0.2">
      <c r="A17" s="165"/>
      <c r="B17" s="23"/>
      <c r="C17" s="24">
        <v>121003</v>
      </c>
      <c r="D17" s="24" t="s">
        <v>388</v>
      </c>
      <c r="E17" s="184">
        <v>9.1999999999999993</v>
      </c>
      <c r="F17" s="184">
        <v>0</v>
      </c>
      <c r="G17" s="184">
        <v>0</v>
      </c>
      <c r="H17" s="184">
        <v>0</v>
      </c>
      <c r="I17" s="184">
        <v>37.6</v>
      </c>
      <c r="J17" s="65">
        <v>14.2</v>
      </c>
      <c r="K17" s="65">
        <v>14.2</v>
      </c>
      <c r="L17" s="65">
        <v>14.2</v>
      </c>
      <c r="M17" s="65">
        <v>14.2</v>
      </c>
    </row>
    <row r="18" spans="1:13" x14ac:dyDescent="0.2">
      <c r="A18" s="164"/>
      <c r="B18" s="23">
        <v>130</v>
      </c>
      <c r="C18" s="23"/>
      <c r="D18" s="23" t="s">
        <v>4</v>
      </c>
      <c r="E18" s="114">
        <f t="shared" ref="E18:M18" si="4">SUM(E19)</f>
        <v>167.3</v>
      </c>
      <c r="F18" s="114">
        <f t="shared" si="4"/>
        <v>169</v>
      </c>
      <c r="G18" s="114">
        <f t="shared" si="4"/>
        <v>169</v>
      </c>
      <c r="H18" s="114">
        <f t="shared" si="4"/>
        <v>169</v>
      </c>
      <c r="I18" s="114">
        <f t="shared" si="4"/>
        <v>181.5</v>
      </c>
      <c r="J18" s="114">
        <f t="shared" si="4"/>
        <v>208.4</v>
      </c>
      <c r="K18" s="114">
        <f t="shared" si="4"/>
        <v>208.4</v>
      </c>
      <c r="L18" s="114">
        <f t="shared" si="4"/>
        <v>208.4</v>
      </c>
      <c r="M18" s="114">
        <f t="shared" si="4"/>
        <v>208.4</v>
      </c>
    </row>
    <row r="19" spans="1:13" x14ac:dyDescent="0.2">
      <c r="A19" s="165"/>
      <c r="B19" s="23">
        <v>133</v>
      </c>
      <c r="C19" s="24"/>
      <c r="D19" s="24" t="s">
        <v>321</v>
      </c>
      <c r="E19" s="118">
        <f t="shared" ref="E19:M19" si="5">SUM(E20:E26)</f>
        <v>167.3</v>
      </c>
      <c r="F19" s="118">
        <f t="shared" si="5"/>
        <v>169</v>
      </c>
      <c r="G19" s="118">
        <f t="shared" si="5"/>
        <v>169</v>
      </c>
      <c r="H19" s="118">
        <f t="shared" si="5"/>
        <v>169</v>
      </c>
      <c r="I19" s="118">
        <f t="shared" si="5"/>
        <v>181.5</v>
      </c>
      <c r="J19" s="118">
        <f t="shared" si="5"/>
        <v>208.4</v>
      </c>
      <c r="K19" s="118">
        <f t="shared" si="5"/>
        <v>208.4</v>
      </c>
      <c r="L19" s="118">
        <f t="shared" si="5"/>
        <v>208.4</v>
      </c>
      <c r="M19" s="118">
        <f t="shared" si="5"/>
        <v>208.4</v>
      </c>
    </row>
    <row r="20" spans="1:13" x14ac:dyDescent="0.2">
      <c r="A20" s="165"/>
      <c r="B20" s="23"/>
      <c r="C20" s="24">
        <v>133001</v>
      </c>
      <c r="D20" s="24" t="s">
        <v>5</v>
      </c>
      <c r="E20" s="115">
        <v>2.9</v>
      </c>
      <c r="F20" s="65"/>
      <c r="G20" s="65"/>
      <c r="H20" s="66"/>
      <c r="I20" s="115">
        <v>4.2</v>
      </c>
      <c r="J20" s="65">
        <v>4.8</v>
      </c>
      <c r="K20" s="65">
        <v>4.8</v>
      </c>
      <c r="L20" s="65">
        <v>4.8</v>
      </c>
      <c r="M20" s="65">
        <v>4.8</v>
      </c>
    </row>
    <row r="21" spans="1:13" x14ac:dyDescent="0.2">
      <c r="A21" s="165"/>
      <c r="B21" s="23"/>
      <c r="C21" s="24">
        <v>133003</v>
      </c>
      <c r="D21" s="24" t="s">
        <v>410</v>
      </c>
      <c r="E21" s="115">
        <v>0</v>
      </c>
      <c r="F21" s="65"/>
      <c r="G21" s="65"/>
      <c r="H21" s="66"/>
      <c r="I21" s="115">
        <v>0.3</v>
      </c>
      <c r="J21" s="65">
        <v>0.2</v>
      </c>
      <c r="K21" s="65">
        <v>0.2</v>
      </c>
      <c r="L21" s="65">
        <v>0.2</v>
      </c>
      <c r="M21" s="65">
        <v>0.2</v>
      </c>
    </row>
    <row r="22" spans="1:13" x14ac:dyDescent="0.2">
      <c r="A22" s="165"/>
      <c r="B22" s="23"/>
      <c r="C22" s="24">
        <v>133006</v>
      </c>
      <c r="D22" s="24" t="s">
        <v>415</v>
      </c>
      <c r="E22" s="115">
        <v>0</v>
      </c>
      <c r="F22" s="65"/>
      <c r="G22" s="65"/>
      <c r="H22" s="66"/>
      <c r="I22" s="115">
        <v>1.2</v>
      </c>
      <c r="J22" s="65">
        <v>1.4</v>
      </c>
      <c r="K22" s="65">
        <v>1.4</v>
      </c>
      <c r="L22" s="65">
        <v>1.4</v>
      </c>
      <c r="M22" s="65">
        <v>1.4</v>
      </c>
    </row>
    <row r="23" spans="1:13" x14ac:dyDescent="0.2">
      <c r="A23" s="165"/>
      <c r="B23" s="23"/>
      <c r="C23" s="24">
        <v>133012</v>
      </c>
      <c r="D23" s="24" t="s">
        <v>6</v>
      </c>
      <c r="E23" s="115">
        <v>9.6999999999999993</v>
      </c>
      <c r="F23" s="65"/>
      <c r="G23" s="65"/>
      <c r="H23" s="66"/>
      <c r="I23" s="115">
        <v>6.8</v>
      </c>
      <c r="J23" s="65">
        <v>7</v>
      </c>
      <c r="K23" s="65">
        <v>7</v>
      </c>
      <c r="L23" s="65">
        <v>7</v>
      </c>
      <c r="M23" s="65">
        <v>7</v>
      </c>
    </row>
    <row r="24" spans="1:13" x14ac:dyDescent="0.2">
      <c r="A24" s="165"/>
      <c r="B24" s="23"/>
      <c r="C24" s="24">
        <v>133013</v>
      </c>
      <c r="D24" s="24" t="s">
        <v>381</v>
      </c>
      <c r="E24" s="115">
        <v>106.7</v>
      </c>
      <c r="F24" s="115">
        <v>93.2</v>
      </c>
      <c r="G24" s="115">
        <v>93.2</v>
      </c>
      <c r="H24" s="115">
        <v>93.2</v>
      </c>
      <c r="I24" s="115">
        <v>93.2</v>
      </c>
      <c r="J24" s="65">
        <v>110</v>
      </c>
      <c r="K24" s="65">
        <v>110</v>
      </c>
      <c r="L24" s="65">
        <v>110</v>
      </c>
      <c r="M24" s="65">
        <v>110</v>
      </c>
    </row>
    <row r="25" spans="1:13" x14ac:dyDescent="0.2">
      <c r="A25" s="165"/>
      <c r="B25" s="23"/>
      <c r="C25" s="24">
        <v>133013</v>
      </c>
      <c r="D25" s="24" t="s">
        <v>382</v>
      </c>
      <c r="E25" s="115">
        <v>48</v>
      </c>
      <c r="F25" s="115">
        <v>38</v>
      </c>
      <c r="G25" s="115">
        <v>38</v>
      </c>
      <c r="H25" s="115">
        <v>38</v>
      </c>
      <c r="I25" s="115">
        <v>38</v>
      </c>
      <c r="J25" s="65">
        <v>50</v>
      </c>
      <c r="K25" s="65">
        <v>50</v>
      </c>
      <c r="L25" s="65">
        <v>50</v>
      </c>
      <c r="M25" s="65">
        <v>50</v>
      </c>
    </row>
    <row r="26" spans="1:13" x14ac:dyDescent="0.2">
      <c r="A26" s="165"/>
      <c r="B26" s="23"/>
      <c r="C26" s="24">
        <v>133013</v>
      </c>
      <c r="D26" s="24" t="s">
        <v>388</v>
      </c>
      <c r="E26" s="115">
        <v>0</v>
      </c>
      <c r="F26" s="115">
        <v>37.799999999999997</v>
      </c>
      <c r="G26" s="115">
        <v>37.799999999999997</v>
      </c>
      <c r="H26" s="115">
        <v>37.799999999999997</v>
      </c>
      <c r="I26" s="115">
        <v>37.799999999999997</v>
      </c>
      <c r="J26" s="65">
        <v>35</v>
      </c>
      <c r="K26" s="65">
        <v>35</v>
      </c>
      <c r="L26" s="65">
        <v>35</v>
      </c>
      <c r="M26" s="65">
        <v>35</v>
      </c>
    </row>
    <row r="27" spans="1:13" x14ac:dyDescent="0.2">
      <c r="A27" s="164"/>
      <c r="B27" s="130"/>
      <c r="C27" s="130"/>
      <c r="D27" s="130" t="s">
        <v>7</v>
      </c>
      <c r="E27" s="116">
        <f t="shared" ref="E27:M27" si="6">SUM(E28+E38+E44+E46+E68+E70)</f>
        <v>1010.4</v>
      </c>
      <c r="F27" s="116">
        <f t="shared" si="6"/>
        <v>0</v>
      </c>
      <c r="G27" s="116">
        <f t="shared" si="6"/>
        <v>0</v>
      </c>
      <c r="H27" s="116">
        <f t="shared" si="6"/>
        <v>0</v>
      </c>
      <c r="I27" s="116">
        <f t="shared" si="6"/>
        <v>299.70000000000005</v>
      </c>
      <c r="J27" s="116">
        <f t="shared" si="6"/>
        <v>516.19999999999993</v>
      </c>
      <c r="K27" s="116">
        <f t="shared" si="6"/>
        <v>516.19999999999993</v>
      </c>
      <c r="L27" s="116">
        <f t="shared" si="6"/>
        <v>516.19999999999993</v>
      </c>
      <c r="M27" s="116">
        <f t="shared" si="6"/>
        <v>516.19999999999993</v>
      </c>
    </row>
    <row r="28" spans="1:13" x14ac:dyDescent="0.2">
      <c r="A28" s="164"/>
      <c r="B28" s="23">
        <v>210</v>
      </c>
      <c r="C28" s="23"/>
      <c r="D28" s="23" t="s">
        <v>8</v>
      </c>
      <c r="E28" s="114">
        <f t="shared" ref="E28:M28" si="7">SUM(E29:E37)</f>
        <v>811.4</v>
      </c>
      <c r="F28" s="114">
        <f t="shared" si="7"/>
        <v>0</v>
      </c>
      <c r="G28" s="114">
        <f t="shared" si="7"/>
        <v>0</v>
      </c>
      <c r="H28" s="114">
        <f t="shared" si="7"/>
        <v>0</v>
      </c>
      <c r="I28" s="114">
        <f t="shared" si="7"/>
        <v>102.4</v>
      </c>
      <c r="J28" s="114">
        <f t="shared" si="7"/>
        <v>319</v>
      </c>
      <c r="K28" s="114">
        <f t="shared" si="7"/>
        <v>319</v>
      </c>
      <c r="L28" s="114">
        <f t="shared" si="7"/>
        <v>319</v>
      </c>
      <c r="M28" s="114">
        <f t="shared" si="7"/>
        <v>319</v>
      </c>
    </row>
    <row r="29" spans="1:13" x14ac:dyDescent="0.2">
      <c r="A29" s="165"/>
      <c r="B29" s="23"/>
      <c r="C29" s="24">
        <v>211003</v>
      </c>
      <c r="D29" s="24" t="s">
        <v>316</v>
      </c>
      <c r="E29" s="115">
        <v>0</v>
      </c>
      <c r="F29" s="65"/>
      <c r="G29" s="65"/>
      <c r="H29" s="66"/>
      <c r="I29" s="115">
        <v>0</v>
      </c>
      <c r="J29" s="65">
        <v>0</v>
      </c>
      <c r="K29" s="65">
        <v>0</v>
      </c>
      <c r="L29" s="65">
        <v>0</v>
      </c>
      <c r="M29" s="65">
        <v>0</v>
      </c>
    </row>
    <row r="30" spans="1:13" x14ac:dyDescent="0.2">
      <c r="A30" s="165"/>
      <c r="B30" s="23"/>
      <c r="C30" s="24">
        <v>211003</v>
      </c>
      <c r="D30" s="24" t="s">
        <v>317</v>
      </c>
      <c r="E30" s="115">
        <v>2.1</v>
      </c>
      <c r="F30" s="65"/>
      <c r="G30" s="65"/>
      <c r="H30" s="66"/>
      <c r="I30" s="115">
        <v>6.2</v>
      </c>
      <c r="J30" s="65">
        <v>6.2</v>
      </c>
      <c r="K30" s="65">
        <v>6.2</v>
      </c>
      <c r="L30" s="65">
        <v>6.2</v>
      </c>
      <c r="M30" s="65">
        <v>6.2</v>
      </c>
    </row>
    <row r="31" spans="1:13" x14ac:dyDescent="0.2">
      <c r="A31" s="165"/>
      <c r="B31" s="23"/>
      <c r="C31" s="24">
        <v>212002</v>
      </c>
      <c r="D31" s="24" t="s">
        <v>318</v>
      </c>
      <c r="E31" s="115">
        <v>49.6</v>
      </c>
      <c r="F31" s="65"/>
      <c r="G31" s="65"/>
      <c r="H31" s="66"/>
      <c r="I31" s="115">
        <v>35.5</v>
      </c>
      <c r="J31" s="65">
        <v>31.5</v>
      </c>
      <c r="K31" s="65">
        <v>31.5</v>
      </c>
      <c r="L31" s="65">
        <v>31.5</v>
      </c>
      <c r="M31" s="65">
        <v>31.5</v>
      </c>
    </row>
    <row r="32" spans="1:13" x14ac:dyDescent="0.2">
      <c r="A32" s="165"/>
      <c r="B32" s="23"/>
      <c r="C32" s="24">
        <v>2120031</v>
      </c>
      <c r="D32" s="24" t="s">
        <v>484</v>
      </c>
      <c r="E32" s="115">
        <v>15.6</v>
      </c>
      <c r="F32" s="65"/>
      <c r="G32" s="65"/>
      <c r="H32" s="66"/>
      <c r="I32" s="115">
        <v>12.9</v>
      </c>
      <c r="J32" s="65">
        <v>12.8</v>
      </c>
      <c r="K32" s="65">
        <v>12.8</v>
      </c>
      <c r="L32" s="65">
        <v>12.8</v>
      </c>
      <c r="M32" s="65">
        <v>12.8</v>
      </c>
    </row>
    <row r="33" spans="1:13" x14ac:dyDescent="0.2">
      <c r="A33" s="165"/>
      <c r="B33" s="23"/>
      <c r="C33" s="24">
        <v>2120032</v>
      </c>
      <c r="D33" s="24" t="s">
        <v>487</v>
      </c>
      <c r="E33" s="115">
        <v>0</v>
      </c>
      <c r="F33" s="65"/>
      <c r="G33" s="65"/>
      <c r="H33" s="143"/>
      <c r="I33" s="115">
        <v>1.9</v>
      </c>
      <c r="J33" s="65">
        <v>180</v>
      </c>
      <c r="K33" s="65">
        <v>180</v>
      </c>
      <c r="L33" s="65">
        <v>180</v>
      </c>
      <c r="M33" s="65">
        <v>180</v>
      </c>
    </row>
    <row r="34" spans="1:13" x14ac:dyDescent="0.2">
      <c r="A34" s="165"/>
      <c r="B34" s="23"/>
      <c r="C34" s="24">
        <v>2120033</v>
      </c>
      <c r="D34" s="24" t="s">
        <v>488</v>
      </c>
      <c r="E34" s="123">
        <v>0</v>
      </c>
      <c r="F34" s="65"/>
      <c r="G34" s="67"/>
      <c r="H34" s="143"/>
      <c r="I34" s="123">
        <v>0.8</v>
      </c>
      <c r="J34" s="67">
        <v>30</v>
      </c>
      <c r="K34" s="67">
        <v>30</v>
      </c>
      <c r="L34" s="67">
        <v>30</v>
      </c>
      <c r="M34" s="67">
        <v>30</v>
      </c>
    </row>
    <row r="35" spans="1:13" x14ac:dyDescent="0.2">
      <c r="A35" s="165"/>
      <c r="B35" s="23"/>
      <c r="C35" s="24">
        <v>212003</v>
      </c>
      <c r="D35" s="24" t="s">
        <v>489</v>
      </c>
      <c r="E35" s="123">
        <v>0</v>
      </c>
      <c r="F35" s="65"/>
      <c r="G35" s="67"/>
      <c r="H35" s="143"/>
      <c r="I35" s="123">
        <v>0</v>
      </c>
      <c r="J35" s="67">
        <v>9.6</v>
      </c>
      <c r="K35" s="67">
        <v>9.6</v>
      </c>
      <c r="L35" s="67">
        <v>9.6</v>
      </c>
      <c r="M35" s="67">
        <v>9.6</v>
      </c>
    </row>
    <row r="36" spans="1:13" x14ac:dyDescent="0.2">
      <c r="A36" s="165"/>
      <c r="B36" s="23"/>
      <c r="C36" s="24">
        <v>2120034</v>
      </c>
      <c r="D36" s="24" t="s">
        <v>349</v>
      </c>
      <c r="E36" s="123">
        <v>633</v>
      </c>
      <c r="F36" s="65"/>
      <c r="G36" s="67"/>
      <c r="H36" s="143"/>
      <c r="I36" s="123">
        <v>0</v>
      </c>
      <c r="J36" s="67">
        <v>0</v>
      </c>
      <c r="K36" s="67">
        <v>0</v>
      </c>
      <c r="L36" s="67">
        <v>0</v>
      </c>
      <c r="M36" s="67">
        <v>0</v>
      </c>
    </row>
    <row r="37" spans="1:13" x14ac:dyDescent="0.2">
      <c r="A37" s="165"/>
      <c r="B37" s="23"/>
      <c r="C37" s="24">
        <v>212004</v>
      </c>
      <c r="D37" s="24" t="s">
        <v>319</v>
      </c>
      <c r="E37" s="123">
        <v>111.1</v>
      </c>
      <c r="F37" s="65"/>
      <c r="G37" s="67"/>
      <c r="H37" s="143"/>
      <c r="I37" s="123">
        <v>45.1</v>
      </c>
      <c r="J37" s="67">
        <v>48.9</v>
      </c>
      <c r="K37" s="67">
        <v>48.9</v>
      </c>
      <c r="L37" s="67">
        <v>48.9</v>
      </c>
      <c r="M37" s="67">
        <v>48.9</v>
      </c>
    </row>
    <row r="38" spans="1:13" x14ac:dyDescent="0.2">
      <c r="A38" s="164"/>
      <c r="B38" s="23">
        <v>220</v>
      </c>
      <c r="C38" s="23"/>
      <c r="D38" s="23" t="s">
        <v>9</v>
      </c>
      <c r="E38" s="114">
        <f t="shared" ref="E38:M38" si="8">SUM(E39:E43)</f>
        <v>91</v>
      </c>
      <c r="F38" s="114">
        <f t="shared" si="8"/>
        <v>0</v>
      </c>
      <c r="G38" s="114">
        <f t="shared" si="8"/>
        <v>0</v>
      </c>
      <c r="H38" s="114">
        <f t="shared" si="8"/>
        <v>0</v>
      </c>
      <c r="I38" s="114">
        <f t="shared" si="8"/>
        <v>76.7</v>
      </c>
      <c r="J38" s="114">
        <f t="shared" si="8"/>
        <v>65.7</v>
      </c>
      <c r="K38" s="114">
        <f t="shared" si="8"/>
        <v>65.7</v>
      </c>
      <c r="L38" s="114">
        <f t="shared" si="8"/>
        <v>65.7</v>
      </c>
      <c r="M38" s="114">
        <f t="shared" si="8"/>
        <v>65.7</v>
      </c>
    </row>
    <row r="39" spans="1:13" x14ac:dyDescent="0.2">
      <c r="A39" s="165"/>
      <c r="B39" s="23"/>
      <c r="C39" s="24">
        <v>2210041</v>
      </c>
      <c r="D39" s="24" t="s">
        <v>10</v>
      </c>
      <c r="E39" s="115">
        <v>10.8</v>
      </c>
      <c r="F39" s="65"/>
      <c r="G39" s="65"/>
      <c r="H39" s="66"/>
      <c r="I39" s="115">
        <v>10.1</v>
      </c>
      <c r="J39" s="65">
        <v>10.5</v>
      </c>
      <c r="K39" s="65">
        <v>10.5</v>
      </c>
      <c r="L39" s="65">
        <v>10.5</v>
      </c>
      <c r="M39" s="65">
        <v>10.5</v>
      </c>
    </row>
    <row r="40" spans="1:13" x14ac:dyDescent="0.2">
      <c r="A40" s="165"/>
      <c r="B40" s="23"/>
      <c r="C40" s="24">
        <v>2210042</v>
      </c>
      <c r="D40" s="24" t="s">
        <v>11</v>
      </c>
      <c r="E40" s="115">
        <v>0</v>
      </c>
      <c r="F40" s="65"/>
      <c r="G40" s="65"/>
      <c r="H40" s="66"/>
      <c r="I40" s="115">
        <v>0</v>
      </c>
      <c r="J40" s="65">
        <v>0</v>
      </c>
      <c r="K40" s="65">
        <v>0</v>
      </c>
      <c r="L40" s="65">
        <v>0</v>
      </c>
      <c r="M40" s="65">
        <v>0</v>
      </c>
    </row>
    <row r="41" spans="1:13" x14ac:dyDescent="0.2">
      <c r="A41" s="165"/>
      <c r="B41" s="23"/>
      <c r="C41" s="24">
        <v>2210043</v>
      </c>
      <c r="D41" s="24" t="s">
        <v>12</v>
      </c>
      <c r="E41" s="115">
        <v>0.7</v>
      </c>
      <c r="F41" s="65"/>
      <c r="G41" s="65"/>
      <c r="H41" s="66"/>
      <c r="I41" s="115">
        <v>2.6</v>
      </c>
      <c r="J41" s="65">
        <v>2.6</v>
      </c>
      <c r="K41" s="65">
        <v>2.6</v>
      </c>
      <c r="L41" s="65">
        <v>2.6</v>
      </c>
      <c r="M41" s="65">
        <v>2.6</v>
      </c>
    </row>
    <row r="42" spans="1:13" x14ac:dyDescent="0.2">
      <c r="A42" s="165"/>
      <c r="B42" s="23"/>
      <c r="C42" s="24">
        <v>2210044</v>
      </c>
      <c r="D42" s="24" t="s">
        <v>13</v>
      </c>
      <c r="E42" s="115">
        <v>77.599999999999994</v>
      </c>
      <c r="F42" s="65"/>
      <c r="G42" s="65"/>
      <c r="H42" s="66"/>
      <c r="I42" s="115">
        <v>61.7</v>
      </c>
      <c r="J42" s="65">
        <v>50.8</v>
      </c>
      <c r="K42" s="65">
        <v>50.8</v>
      </c>
      <c r="L42" s="65">
        <v>50.8</v>
      </c>
      <c r="M42" s="65">
        <v>50.8</v>
      </c>
    </row>
    <row r="43" spans="1:13" x14ac:dyDescent="0.2">
      <c r="A43" s="165"/>
      <c r="B43" s="23"/>
      <c r="C43" s="24">
        <v>2210045</v>
      </c>
      <c r="D43" s="24" t="s">
        <v>14</v>
      </c>
      <c r="E43" s="115">
        <v>1.9</v>
      </c>
      <c r="F43" s="65"/>
      <c r="G43" s="65"/>
      <c r="H43" s="66"/>
      <c r="I43" s="115">
        <v>2.2999999999999998</v>
      </c>
      <c r="J43" s="65">
        <v>1.8</v>
      </c>
      <c r="K43" s="65">
        <v>1.8</v>
      </c>
      <c r="L43" s="65">
        <v>1.8</v>
      </c>
      <c r="M43" s="65">
        <v>1.8</v>
      </c>
    </row>
    <row r="44" spans="1:13" x14ac:dyDescent="0.2">
      <c r="A44" s="164"/>
      <c r="B44" s="23"/>
      <c r="C44" s="23"/>
      <c r="D44" s="23" t="s">
        <v>15</v>
      </c>
      <c r="E44" s="114">
        <f>SUM(E45)</f>
        <v>3.3</v>
      </c>
      <c r="F44" s="114">
        <f t="shared" ref="F44:M44" si="9">SUM(F45)</f>
        <v>0</v>
      </c>
      <c r="G44" s="114">
        <f t="shared" si="9"/>
        <v>0</v>
      </c>
      <c r="H44" s="114">
        <f t="shared" si="9"/>
        <v>0</v>
      </c>
      <c r="I44" s="114">
        <f>SUM(I45)</f>
        <v>1.3</v>
      </c>
      <c r="J44" s="114">
        <f t="shared" si="9"/>
        <v>1.5</v>
      </c>
      <c r="K44" s="114">
        <f t="shared" si="9"/>
        <v>1.5</v>
      </c>
      <c r="L44" s="114">
        <f t="shared" si="9"/>
        <v>1.5</v>
      </c>
      <c r="M44" s="114">
        <f t="shared" si="9"/>
        <v>1.5</v>
      </c>
    </row>
    <row r="45" spans="1:13" x14ac:dyDescent="0.2">
      <c r="A45" s="165"/>
      <c r="B45" s="23"/>
      <c r="C45" s="24">
        <v>222003</v>
      </c>
      <c r="D45" s="24" t="s">
        <v>288</v>
      </c>
      <c r="E45" s="115">
        <v>3.3</v>
      </c>
      <c r="F45" s="65"/>
      <c r="G45" s="65"/>
      <c r="H45" s="66"/>
      <c r="I45" s="115">
        <v>1.3</v>
      </c>
      <c r="J45" s="65">
        <v>1.5</v>
      </c>
      <c r="K45" s="65">
        <v>1.5</v>
      </c>
      <c r="L45" s="65">
        <v>1.5</v>
      </c>
      <c r="M45" s="65">
        <v>1.5</v>
      </c>
    </row>
    <row r="46" spans="1:13" x14ac:dyDescent="0.2">
      <c r="A46" s="164"/>
      <c r="B46" s="23"/>
      <c r="C46" s="23"/>
      <c r="D46" s="23" t="s">
        <v>16</v>
      </c>
      <c r="E46" s="114">
        <f t="shared" ref="E46:M46" si="10">SUM(E47:E67)</f>
        <v>64.400000000000006</v>
      </c>
      <c r="F46" s="114">
        <f t="shared" si="10"/>
        <v>0</v>
      </c>
      <c r="G46" s="114">
        <f t="shared" si="10"/>
        <v>0</v>
      </c>
      <c r="H46" s="114">
        <f t="shared" si="10"/>
        <v>0</v>
      </c>
      <c r="I46" s="114">
        <f t="shared" si="10"/>
        <v>74.2</v>
      </c>
      <c r="J46" s="114">
        <f t="shared" si="10"/>
        <v>90.09999999999998</v>
      </c>
      <c r="K46" s="114">
        <f t="shared" si="10"/>
        <v>90.09999999999998</v>
      </c>
      <c r="L46" s="114">
        <f t="shared" si="10"/>
        <v>90.09999999999998</v>
      </c>
      <c r="M46" s="114">
        <f t="shared" si="10"/>
        <v>90.09999999999998</v>
      </c>
    </row>
    <row r="47" spans="1:13" x14ac:dyDescent="0.2">
      <c r="A47" s="165"/>
      <c r="B47" s="23"/>
      <c r="C47" s="24">
        <v>2230011</v>
      </c>
      <c r="D47" s="24" t="s">
        <v>486</v>
      </c>
      <c r="E47" s="115">
        <v>0.3</v>
      </c>
      <c r="F47" s="65"/>
      <c r="G47" s="65"/>
      <c r="H47" s="66"/>
      <c r="I47" s="115">
        <v>1.2</v>
      </c>
      <c r="J47" s="65">
        <v>1</v>
      </c>
      <c r="K47" s="65">
        <v>1</v>
      </c>
      <c r="L47" s="65">
        <v>1</v>
      </c>
      <c r="M47" s="65">
        <v>1</v>
      </c>
    </row>
    <row r="48" spans="1:13" x14ac:dyDescent="0.2">
      <c r="A48" s="165"/>
      <c r="B48" s="23"/>
      <c r="C48" s="24">
        <v>2230012</v>
      </c>
      <c r="D48" s="24" t="s">
        <v>17</v>
      </c>
      <c r="E48" s="115">
        <v>0.4</v>
      </c>
      <c r="F48" s="65"/>
      <c r="G48" s="65"/>
      <c r="H48" s="66"/>
      <c r="I48" s="115">
        <v>0.6</v>
      </c>
      <c r="J48" s="65">
        <v>0.6</v>
      </c>
      <c r="K48" s="65">
        <v>0.6</v>
      </c>
      <c r="L48" s="65">
        <v>0.6</v>
      </c>
      <c r="M48" s="65">
        <v>0.6</v>
      </c>
    </row>
    <row r="49" spans="1:13" x14ac:dyDescent="0.2">
      <c r="A49" s="165"/>
      <c r="B49" s="23"/>
      <c r="C49" s="24">
        <v>2230013</v>
      </c>
      <c r="D49" s="24" t="s">
        <v>353</v>
      </c>
      <c r="E49" s="115">
        <v>3.7</v>
      </c>
      <c r="F49" s="65"/>
      <c r="G49" s="65"/>
      <c r="H49" s="66"/>
      <c r="I49" s="115">
        <v>4.8</v>
      </c>
      <c r="J49" s="65">
        <v>5</v>
      </c>
      <c r="K49" s="65">
        <v>5</v>
      </c>
      <c r="L49" s="65">
        <v>5</v>
      </c>
      <c r="M49" s="65">
        <v>5</v>
      </c>
    </row>
    <row r="50" spans="1:13" x14ac:dyDescent="0.2">
      <c r="A50" s="165"/>
      <c r="B50" s="23"/>
      <c r="C50" s="24">
        <v>2230014</v>
      </c>
      <c r="D50" s="24" t="s">
        <v>18</v>
      </c>
      <c r="E50" s="115">
        <v>0</v>
      </c>
      <c r="F50" s="65"/>
      <c r="G50" s="65"/>
      <c r="H50" s="66"/>
      <c r="I50" s="115">
        <v>0.5</v>
      </c>
      <c r="J50" s="65">
        <v>0.3</v>
      </c>
      <c r="K50" s="65">
        <v>0.3</v>
      </c>
      <c r="L50" s="65">
        <v>0.3</v>
      </c>
      <c r="M50" s="65">
        <v>0.3</v>
      </c>
    </row>
    <row r="51" spans="1:13" x14ac:dyDescent="0.2">
      <c r="A51" s="165"/>
      <c r="B51" s="23"/>
      <c r="C51" s="24">
        <v>2230016</v>
      </c>
      <c r="D51" s="24" t="s">
        <v>257</v>
      </c>
      <c r="E51" s="115">
        <v>6.7</v>
      </c>
      <c r="F51" s="65"/>
      <c r="G51" s="65"/>
      <c r="H51" s="66"/>
      <c r="I51" s="115">
        <v>3.2</v>
      </c>
      <c r="J51" s="65">
        <v>4.0999999999999996</v>
      </c>
      <c r="K51" s="65">
        <v>4.0999999999999996</v>
      </c>
      <c r="L51" s="65">
        <v>4.0999999999999996</v>
      </c>
      <c r="M51" s="65">
        <v>4.0999999999999996</v>
      </c>
    </row>
    <row r="52" spans="1:13" x14ac:dyDescent="0.2">
      <c r="A52" s="165"/>
      <c r="B52" s="23"/>
      <c r="C52" s="24">
        <v>2230019</v>
      </c>
      <c r="D52" s="24" t="s">
        <v>255</v>
      </c>
      <c r="E52" s="115">
        <v>0</v>
      </c>
      <c r="F52" s="65"/>
      <c r="G52" s="65"/>
      <c r="H52" s="66"/>
      <c r="I52" s="115">
        <v>0</v>
      </c>
      <c r="J52" s="65">
        <v>0</v>
      </c>
      <c r="K52" s="65">
        <v>0</v>
      </c>
      <c r="L52" s="65">
        <v>0</v>
      </c>
      <c r="M52" s="65">
        <v>0</v>
      </c>
    </row>
    <row r="53" spans="1:13" x14ac:dyDescent="0.2">
      <c r="A53" s="165"/>
      <c r="B53" s="23"/>
      <c r="C53" s="24">
        <v>22300110</v>
      </c>
      <c r="D53" s="24" t="s">
        <v>256</v>
      </c>
      <c r="E53" s="115">
        <v>3.4</v>
      </c>
      <c r="F53" s="65"/>
      <c r="G53" s="65"/>
      <c r="H53" s="66"/>
      <c r="I53" s="115">
        <v>6.2</v>
      </c>
      <c r="J53" s="65">
        <v>6</v>
      </c>
      <c r="K53" s="65">
        <v>6</v>
      </c>
      <c r="L53" s="65">
        <v>6</v>
      </c>
      <c r="M53" s="65">
        <v>6</v>
      </c>
    </row>
    <row r="54" spans="1:13" x14ac:dyDescent="0.2">
      <c r="A54" s="165"/>
      <c r="B54" s="23"/>
      <c r="C54" s="24">
        <v>2230017</v>
      </c>
      <c r="D54" s="24" t="s">
        <v>19</v>
      </c>
      <c r="E54" s="115">
        <v>3.8</v>
      </c>
      <c r="F54" s="65"/>
      <c r="G54" s="65"/>
      <c r="H54" s="66"/>
      <c r="I54" s="115">
        <v>3.4</v>
      </c>
      <c r="J54" s="65">
        <v>3.1</v>
      </c>
      <c r="K54" s="65">
        <v>3.1</v>
      </c>
      <c r="L54" s="65">
        <v>3.1</v>
      </c>
      <c r="M54" s="65">
        <v>3.1</v>
      </c>
    </row>
    <row r="55" spans="1:13" x14ac:dyDescent="0.2">
      <c r="A55" s="165"/>
      <c r="B55" s="23"/>
      <c r="C55" s="24">
        <v>2230018</v>
      </c>
      <c r="D55" s="24" t="s">
        <v>20</v>
      </c>
      <c r="E55" s="115">
        <v>11</v>
      </c>
      <c r="F55" s="65"/>
      <c r="G55" s="65"/>
      <c r="H55" s="66"/>
      <c r="I55" s="115">
        <v>14.1</v>
      </c>
      <c r="J55" s="65">
        <v>14.9</v>
      </c>
      <c r="K55" s="65">
        <v>14.9</v>
      </c>
      <c r="L55" s="65">
        <v>14.9</v>
      </c>
      <c r="M55" s="65">
        <v>14.9</v>
      </c>
    </row>
    <row r="56" spans="1:13" x14ac:dyDescent="0.2">
      <c r="A56" s="165"/>
      <c r="B56" s="23"/>
      <c r="C56" s="24">
        <v>22300110</v>
      </c>
      <c r="D56" s="24" t="s">
        <v>21</v>
      </c>
      <c r="E56" s="115">
        <v>9</v>
      </c>
      <c r="F56" s="65"/>
      <c r="G56" s="65"/>
      <c r="H56" s="66"/>
      <c r="I56" s="115">
        <v>6.5</v>
      </c>
      <c r="J56" s="65">
        <v>10</v>
      </c>
      <c r="K56" s="65">
        <v>10</v>
      </c>
      <c r="L56" s="65">
        <v>10</v>
      </c>
      <c r="M56" s="65">
        <v>10</v>
      </c>
    </row>
    <row r="57" spans="1:13" x14ac:dyDescent="0.2">
      <c r="A57" s="165"/>
      <c r="B57" s="23"/>
      <c r="C57" s="24">
        <v>22300112</v>
      </c>
      <c r="D57" s="24" t="s">
        <v>22</v>
      </c>
      <c r="E57" s="115">
        <v>3.6</v>
      </c>
      <c r="F57" s="65"/>
      <c r="G57" s="65"/>
      <c r="H57" s="66"/>
      <c r="I57" s="115">
        <v>2.5</v>
      </c>
      <c r="J57" s="65">
        <v>1</v>
      </c>
      <c r="K57" s="65">
        <v>1</v>
      </c>
      <c r="L57" s="65">
        <v>1</v>
      </c>
      <c r="M57" s="65">
        <v>1</v>
      </c>
    </row>
    <row r="58" spans="1:13" x14ac:dyDescent="0.2">
      <c r="A58" s="165"/>
      <c r="B58" s="23"/>
      <c r="C58" s="24">
        <v>22300121</v>
      </c>
      <c r="D58" s="24" t="s">
        <v>23</v>
      </c>
      <c r="E58" s="115">
        <v>1.2</v>
      </c>
      <c r="F58" s="65"/>
      <c r="G58" s="65"/>
      <c r="H58" s="66"/>
      <c r="I58" s="115">
        <v>0.2</v>
      </c>
      <c r="J58" s="65">
        <v>0.5</v>
      </c>
      <c r="K58" s="65">
        <v>0.5</v>
      </c>
      <c r="L58" s="65">
        <v>0.5</v>
      </c>
      <c r="M58" s="65">
        <v>0.5</v>
      </c>
    </row>
    <row r="59" spans="1:13" x14ac:dyDescent="0.2">
      <c r="A59" s="165"/>
      <c r="B59" s="23"/>
      <c r="C59" s="24">
        <v>2230021</v>
      </c>
      <c r="D59" s="24" t="s">
        <v>383</v>
      </c>
      <c r="E59" s="115">
        <v>1.2</v>
      </c>
      <c r="F59" s="65"/>
      <c r="G59" s="65"/>
      <c r="H59" s="66"/>
      <c r="I59" s="115">
        <v>1.9</v>
      </c>
      <c r="J59" s="65">
        <v>2.9</v>
      </c>
      <c r="K59" s="65">
        <v>2.9</v>
      </c>
      <c r="L59" s="65">
        <v>2.9</v>
      </c>
      <c r="M59" s="65">
        <v>2.9</v>
      </c>
    </row>
    <row r="60" spans="1:13" x14ac:dyDescent="0.2">
      <c r="A60" s="165"/>
      <c r="B60" s="23"/>
      <c r="C60" s="24">
        <v>2230022</v>
      </c>
      <c r="D60" s="24" t="s">
        <v>384</v>
      </c>
      <c r="E60" s="115">
        <v>0.7</v>
      </c>
      <c r="F60" s="65"/>
      <c r="G60" s="65"/>
      <c r="H60" s="66"/>
      <c r="I60" s="115">
        <v>0.9</v>
      </c>
      <c r="J60" s="65">
        <v>1.3</v>
      </c>
      <c r="K60" s="65">
        <v>1.3</v>
      </c>
      <c r="L60" s="65">
        <v>1.3</v>
      </c>
      <c r="M60" s="65">
        <v>1.3</v>
      </c>
    </row>
    <row r="61" spans="1:13" x14ac:dyDescent="0.2">
      <c r="A61" s="165"/>
      <c r="B61" s="23"/>
      <c r="C61" s="24">
        <v>2230023</v>
      </c>
      <c r="D61" s="24" t="s">
        <v>385</v>
      </c>
      <c r="E61" s="115">
        <v>0.5</v>
      </c>
      <c r="F61" s="65"/>
      <c r="G61" s="65"/>
      <c r="H61" s="66"/>
      <c r="I61" s="115">
        <v>1</v>
      </c>
      <c r="J61" s="65">
        <v>1.8</v>
      </c>
      <c r="K61" s="65">
        <v>1.8</v>
      </c>
      <c r="L61" s="65">
        <v>1.8</v>
      </c>
      <c r="M61" s="65">
        <v>1.8</v>
      </c>
    </row>
    <row r="62" spans="1:13" x14ac:dyDescent="0.2">
      <c r="A62" s="165"/>
      <c r="B62" s="23"/>
      <c r="C62" s="24">
        <v>223002</v>
      </c>
      <c r="D62" s="24" t="s">
        <v>405</v>
      </c>
      <c r="E62" s="115">
        <v>1.2</v>
      </c>
      <c r="F62" s="65"/>
      <c r="G62" s="67"/>
      <c r="H62" s="66"/>
      <c r="I62" s="115">
        <v>1.6</v>
      </c>
      <c r="J62" s="65">
        <v>1.5</v>
      </c>
      <c r="K62" s="65">
        <v>1.5</v>
      </c>
      <c r="L62" s="65">
        <v>1.5</v>
      </c>
      <c r="M62" s="65">
        <v>1.5</v>
      </c>
    </row>
    <row r="63" spans="1:13" x14ac:dyDescent="0.2">
      <c r="A63" s="165"/>
      <c r="B63" s="23"/>
      <c r="C63" s="24">
        <v>223002</v>
      </c>
      <c r="D63" s="24" t="s">
        <v>406</v>
      </c>
      <c r="E63" s="115">
        <v>1.4</v>
      </c>
      <c r="F63" s="65"/>
      <c r="G63" s="65"/>
      <c r="H63" s="66"/>
      <c r="I63" s="115">
        <v>0.8</v>
      </c>
      <c r="J63" s="65">
        <v>0.8</v>
      </c>
      <c r="K63" s="65">
        <v>0.8</v>
      </c>
      <c r="L63" s="65">
        <v>0.8</v>
      </c>
      <c r="M63" s="65">
        <v>0.8</v>
      </c>
    </row>
    <row r="64" spans="1:13" x14ac:dyDescent="0.2">
      <c r="A64" s="165"/>
      <c r="B64" s="23"/>
      <c r="C64" s="24">
        <v>223002</v>
      </c>
      <c r="D64" s="24" t="s">
        <v>386</v>
      </c>
      <c r="E64" s="115">
        <v>11.9</v>
      </c>
      <c r="F64" s="65"/>
      <c r="G64" s="65"/>
      <c r="H64" s="66"/>
      <c r="I64" s="115">
        <v>18.7</v>
      </c>
      <c r="J64" s="65">
        <v>28.7</v>
      </c>
      <c r="K64" s="65">
        <v>28.7</v>
      </c>
      <c r="L64" s="65">
        <v>28.7</v>
      </c>
      <c r="M64" s="65">
        <v>28.7</v>
      </c>
    </row>
    <row r="65" spans="1:13" x14ac:dyDescent="0.2">
      <c r="A65" s="165"/>
      <c r="B65" s="23"/>
      <c r="C65" s="24">
        <v>223002</v>
      </c>
      <c r="D65" s="24" t="s">
        <v>387</v>
      </c>
      <c r="E65" s="115">
        <v>1.6</v>
      </c>
      <c r="F65" s="65"/>
      <c r="G65" s="65"/>
      <c r="H65" s="66"/>
      <c r="I65" s="115">
        <v>1.4</v>
      </c>
      <c r="J65" s="65">
        <v>1.3</v>
      </c>
      <c r="K65" s="65">
        <v>1.3</v>
      </c>
      <c r="L65" s="65">
        <v>1.3</v>
      </c>
      <c r="M65" s="65">
        <v>1.3</v>
      </c>
    </row>
    <row r="66" spans="1:13" x14ac:dyDescent="0.2">
      <c r="A66" s="165"/>
      <c r="B66" s="23"/>
      <c r="C66" s="24">
        <v>223004</v>
      </c>
      <c r="D66" s="24" t="s">
        <v>423</v>
      </c>
      <c r="E66" s="115">
        <v>0</v>
      </c>
      <c r="F66" s="65"/>
      <c r="G66" s="65"/>
      <c r="H66" s="66"/>
      <c r="I66" s="115">
        <v>1.9</v>
      </c>
      <c r="J66" s="65">
        <v>2</v>
      </c>
      <c r="K66" s="65">
        <v>2</v>
      </c>
      <c r="L66" s="65">
        <v>2</v>
      </c>
      <c r="M66" s="65">
        <v>2</v>
      </c>
    </row>
    <row r="67" spans="1:13" x14ac:dyDescent="0.2">
      <c r="A67" s="165"/>
      <c r="B67" s="23"/>
      <c r="C67" s="24">
        <v>229005</v>
      </c>
      <c r="D67" s="24" t="s">
        <v>354</v>
      </c>
      <c r="E67" s="115">
        <v>2.8</v>
      </c>
      <c r="F67" s="65"/>
      <c r="G67" s="65"/>
      <c r="H67" s="66"/>
      <c r="I67" s="115">
        <v>2.8</v>
      </c>
      <c r="J67" s="65">
        <v>3.3</v>
      </c>
      <c r="K67" s="65">
        <v>3.3</v>
      </c>
      <c r="L67" s="65">
        <v>3.3</v>
      </c>
      <c r="M67" s="65">
        <v>3.3</v>
      </c>
    </row>
    <row r="68" spans="1:13" x14ac:dyDescent="0.2">
      <c r="A68" s="164"/>
      <c r="B68" s="23">
        <v>240</v>
      </c>
      <c r="C68" s="23"/>
      <c r="D68" s="23" t="s">
        <v>24</v>
      </c>
      <c r="E68" s="114">
        <f>SUM(E69)</f>
        <v>0.6</v>
      </c>
      <c r="F68" s="114">
        <f t="shared" ref="F68:M68" si="11">SUM(F69)</f>
        <v>0</v>
      </c>
      <c r="G68" s="114">
        <f t="shared" si="11"/>
        <v>0</v>
      </c>
      <c r="H68" s="114">
        <f t="shared" si="11"/>
        <v>0</v>
      </c>
      <c r="I68" s="114">
        <f>SUM(I69)</f>
        <v>0.4</v>
      </c>
      <c r="J68" s="114">
        <f t="shared" si="11"/>
        <v>0.4</v>
      </c>
      <c r="K68" s="114">
        <f t="shared" si="11"/>
        <v>0.4</v>
      </c>
      <c r="L68" s="114">
        <f t="shared" si="11"/>
        <v>0.4</v>
      </c>
      <c r="M68" s="114">
        <f t="shared" si="11"/>
        <v>0.4</v>
      </c>
    </row>
    <row r="69" spans="1:13" x14ac:dyDescent="0.2">
      <c r="A69" s="165"/>
      <c r="B69" s="23">
        <v>242</v>
      </c>
      <c r="C69" s="24"/>
      <c r="D69" s="24" t="s">
        <v>25</v>
      </c>
      <c r="E69" s="115">
        <v>0.6</v>
      </c>
      <c r="F69" s="65"/>
      <c r="G69" s="65"/>
      <c r="H69" s="66"/>
      <c r="I69" s="115">
        <v>0.4</v>
      </c>
      <c r="J69" s="65">
        <v>0.4</v>
      </c>
      <c r="K69" s="65">
        <v>0.4</v>
      </c>
      <c r="L69" s="65">
        <v>0.4</v>
      </c>
      <c r="M69" s="65">
        <v>0.4</v>
      </c>
    </row>
    <row r="70" spans="1:13" x14ac:dyDescent="0.2">
      <c r="A70" s="164"/>
      <c r="B70" s="23">
        <v>290</v>
      </c>
      <c r="C70" s="23"/>
      <c r="D70" s="23" t="s">
        <v>26</v>
      </c>
      <c r="E70" s="114">
        <f>SUM(E71)</f>
        <v>39.700000000000003</v>
      </c>
      <c r="F70" s="114">
        <f t="shared" ref="F70:M70" si="12">SUM(F71)</f>
        <v>0</v>
      </c>
      <c r="G70" s="114">
        <f t="shared" si="12"/>
        <v>0</v>
      </c>
      <c r="H70" s="114">
        <f t="shared" si="12"/>
        <v>0</v>
      </c>
      <c r="I70" s="114">
        <f>SUM(I71)</f>
        <v>44.699999999999996</v>
      </c>
      <c r="J70" s="114">
        <f t="shared" si="12"/>
        <v>39.5</v>
      </c>
      <c r="K70" s="114">
        <f t="shared" si="12"/>
        <v>39.5</v>
      </c>
      <c r="L70" s="114">
        <f t="shared" si="12"/>
        <v>39.5</v>
      </c>
      <c r="M70" s="114">
        <f t="shared" si="12"/>
        <v>39.5</v>
      </c>
    </row>
    <row r="71" spans="1:13" x14ac:dyDescent="0.2">
      <c r="A71" s="164"/>
      <c r="B71" s="23">
        <v>292</v>
      </c>
      <c r="C71" s="23"/>
      <c r="D71" s="23" t="s">
        <v>27</v>
      </c>
      <c r="E71" s="114">
        <f t="shared" ref="E71:M71" si="13">SUM(E72:E77)</f>
        <v>39.700000000000003</v>
      </c>
      <c r="F71" s="114">
        <f t="shared" si="13"/>
        <v>0</v>
      </c>
      <c r="G71" s="114">
        <f t="shared" si="13"/>
        <v>0</v>
      </c>
      <c r="H71" s="114">
        <f t="shared" si="13"/>
        <v>0</v>
      </c>
      <c r="I71" s="114">
        <f t="shared" si="13"/>
        <v>44.699999999999996</v>
      </c>
      <c r="J71" s="114">
        <f t="shared" si="13"/>
        <v>39.5</v>
      </c>
      <c r="K71" s="114">
        <f t="shared" si="13"/>
        <v>39.5</v>
      </c>
      <c r="L71" s="114">
        <f t="shared" si="13"/>
        <v>39.5</v>
      </c>
      <c r="M71" s="114">
        <f t="shared" si="13"/>
        <v>39.5</v>
      </c>
    </row>
    <row r="72" spans="1:13" x14ac:dyDescent="0.2">
      <c r="A72" s="166"/>
      <c r="B72" s="64"/>
      <c r="C72" s="64">
        <v>292006</v>
      </c>
      <c r="D72" s="64" t="s">
        <v>424</v>
      </c>
      <c r="E72" s="115">
        <v>0</v>
      </c>
      <c r="F72" s="65"/>
      <c r="G72" s="65"/>
      <c r="H72" s="66"/>
      <c r="I72" s="115">
        <v>0.4</v>
      </c>
      <c r="J72" s="65">
        <v>0</v>
      </c>
      <c r="K72" s="65">
        <v>0</v>
      </c>
      <c r="L72" s="65">
        <v>0</v>
      </c>
      <c r="M72" s="65">
        <v>0</v>
      </c>
    </row>
    <row r="73" spans="1:13" x14ac:dyDescent="0.2">
      <c r="A73" s="165"/>
      <c r="B73" s="23"/>
      <c r="C73" s="24">
        <v>292008</v>
      </c>
      <c r="D73" s="24" t="s">
        <v>28</v>
      </c>
      <c r="E73" s="115">
        <v>20</v>
      </c>
      <c r="F73" s="65"/>
      <c r="G73" s="65"/>
      <c r="H73" s="66"/>
      <c r="I73" s="115">
        <v>24.4</v>
      </c>
      <c r="J73" s="65">
        <v>25</v>
      </c>
      <c r="K73" s="65">
        <v>25</v>
      </c>
      <c r="L73" s="65">
        <v>25</v>
      </c>
      <c r="M73" s="65">
        <v>25</v>
      </c>
    </row>
    <row r="74" spans="1:13" x14ac:dyDescent="0.2">
      <c r="A74" s="165"/>
      <c r="B74" s="23"/>
      <c r="C74" s="24">
        <v>292009</v>
      </c>
      <c r="D74" s="24" t="s">
        <v>425</v>
      </c>
      <c r="E74" s="115">
        <v>0</v>
      </c>
      <c r="F74" s="65"/>
      <c r="G74" s="65"/>
      <c r="H74" s="66"/>
      <c r="I74" s="115">
        <v>4</v>
      </c>
      <c r="J74" s="65">
        <v>4</v>
      </c>
      <c r="K74" s="65">
        <v>4</v>
      </c>
      <c r="L74" s="65">
        <v>4</v>
      </c>
      <c r="M74" s="65">
        <v>4</v>
      </c>
    </row>
    <row r="75" spans="1:13" x14ac:dyDescent="0.2">
      <c r="A75" s="165"/>
      <c r="B75" s="23"/>
      <c r="C75" s="24">
        <v>292017</v>
      </c>
      <c r="D75" s="24" t="s">
        <v>355</v>
      </c>
      <c r="E75" s="115">
        <v>1.1000000000000001</v>
      </c>
      <c r="F75" s="65"/>
      <c r="G75" s="65"/>
      <c r="H75" s="66"/>
      <c r="I75" s="115">
        <v>3.2</v>
      </c>
      <c r="J75" s="65">
        <v>0</v>
      </c>
      <c r="K75" s="65">
        <v>0</v>
      </c>
      <c r="L75" s="65">
        <v>0</v>
      </c>
      <c r="M75" s="65">
        <v>0</v>
      </c>
    </row>
    <row r="76" spans="1:13" x14ac:dyDescent="0.2">
      <c r="A76" s="165"/>
      <c r="B76" s="23"/>
      <c r="C76" s="24">
        <v>2920271</v>
      </c>
      <c r="D76" s="24" t="s">
        <v>302</v>
      </c>
      <c r="E76" s="115">
        <v>9.5</v>
      </c>
      <c r="F76" s="65"/>
      <c r="G76" s="65"/>
      <c r="H76" s="66"/>
      <c r="I76" s="115">
        <v>9.6999999999999993</v>
      </c>
      <c r="J76" s="65">
        <v>10</v>
      </c>
      <c r="K76" s="65">
        <v>10</v>
      </c>
      <c r="L76" s="65">
        <v>10</v>
      </c>
      <c r="M76" s="65">
        <v>10</v>
      </c>
    </row>
    <row r="77" spans="1:13" x14ac:dyDescent="0.2">
      <c r="A77" s="165"/>
      <c r="B77" s="23"/>
      <c r="C77" s="24">
        <v>2920272</v>
      </c>
      <c r="D77" s="24" t="s">
        <v>258</v>
      </c>
      <c r="E77" s="115">
        <v>9.1</v>
      </c>
      <c r="F77" s="65"/>
      <c r="G77" s="65"/>
      <c r="H77" s="66"/>
      <c r="I77" s="115">
        <v>3</v>
      </c>
      <c r="J77" s="65">
        <v>0.5</v>
      </c>
      <c r="K77" s="65">
        <v>0.5</v>
      </c>
      <c r="L77" s="65">
        <v>0.5</v>
      </c>
      <c r="M77" s="65">
        <v>0.5</v>
      </c>
    </row>
    <row r="78" spans="1:13" x14ac:dyDescent="0.2">
      <c r="A78" s="164"/>
      <c r="B78" s="130"/>
      <c r="C78" s="130"/>
      <c r="D78" s="130" t="s">
        <v>29</v>
      </c>
      <c r="E78" s="119">
        <f t="shared" ref="E78:M78" si="14">SUM(E79:E110)</f>
        <v>1739.9</v>
      </c>
      <c r="F78" s="119">
        <f t="shared" si="14"/>
        <v>0</v>
      </c>
      <c r="G78" s="119">
        <f t="shared" si="14"/>
        <v>0</v>
      </c>
      <c r="H78" s="119">
        <f t="shared" si="14"/>
        <v>0</v>
      </c>
      <c r="I78" s="119">
        <f t="shared" si="14"/>
        <v>1619.3999999999999</v>
      </c>
      <c r="J78" s="119">
        <f t="shared" si="14"/>
        <v>1876.9299999999996</v>
      </c>
      <c r="K78" s="119">
        <f t="shared" si="14"/>
        <v>1876.9299999999996</v>
      </c>
      <c r="L78" s="119">
        <f t="shared" si="14"/>
        <v>1823.4999999999998</v>
      </c>
      <c r="M78" s="119">
        <f t="shared" si="14"/>
        <v>1869.4999999999998</v>
      </c>
    </row>
    <row r="79" spans="1:13" x14ac:dyDescent="0.2">
      <c r="A79" s="165"/>
      <c r="B79" s="23">
        <v>311</v>
      </c>
      <c r="C79" s="24">
        <v>3111</v>
      </c>
      <c r="D79" s="24" t="s">
        <v>285</v>
      </c>
      <c r="E79" s="115">
        <v>4</v>
      </c>
      <c r="F79" s="65"/>
      <c r="G79" s="65"/>
      <c r="H79" s="66"/>
      <c r="I79" s="115">
        <v>8.3000000000000007</v>
      </c>
      <c r="J79" s="65">
        <v>10</v>
      </c>
      <c r="K79" s="65">
        <v>10</v>
      </c>
      <c r="L79" s="65">
        <v>10</v>
      </c>
      <c r="M79" s="65">
        <v>10</v>
      </c>
    </row>
    <row r="80" spans="1:13" x14ac:dyDescent="0.2">
      <c r="A80" s="165"/>
      <c r="B80" s="23"/>
      <c r="C80" s="24">
        <v>3112</v>
      </c>
      <c r="D80" s="24" t="s">
        <v>286</v>
      </c>
      <c r="E80" s="115">
        <v>2.2000000000000002</v>
      </c>
      <c r="F80" s="65"/>
      <c r="G80" s="65"/>
      <c r="H80" s="66"/>
      <c r="I80" s="115">
        <v>4.3</v>
      </c>
      <c r="J80" s="65">
        <v>5</v>
      </c>
      <c r="K80" s="65">
        <v>5</v>
      </c>
      <c r="L80" s="65">
        <v>5</v>
      </c>
      <c r="M80" s="65">
        <v>5</v>
      </c>
    </row>
    <row r="81" spans="1:13" x14ac:dyDescent="0.2">
      <c r="A81" s="165"/>
      <c r="B81" s="23"/>
      <c r="C81" s="24">
        <v>3113</v>
      </c>
      <c r="D81" s="24" t="s">
        <v>30</v>
      </c>
      <c r="E81" s="115">
        <v>28.5</v>
      </c>
      <c r="F81" s="65"/>
      <c r="G81" s="65"/>
      <c r="H81" s="66"/>
      <c r="I81" s="115">
        <v>28.9</v>
      </c>
      <c r="J81" s="65">
        <v>28.9</v>
      </c>
      <c r="K81" s="65">
        <v>28.9</v>
      </c>
      <c r="L81" s="65">
        <v>28.9</v>
      </c>
      <c r="M81" s="65">
        <v>28.9</v>
      </c>
    </row>
    <row r="82" spans="1:13" x14ac:dyDescent="0.2">
      <c r="A82" s="165"/>
      <c r="B82" s="23"/>
      <c r="C82" s="24">
        <v>3114</v>
      </c>
      <c r="D82" s="24" t="s">
        <v>510</v>
      </c>
      <c r="E82" s="115">
        <v>8</v>
      </c>
      <c r="F82" s="65"/>
      <c r="G82" s="65"/>
      <c r="H82" s="66"/>
      <c r="I82" s="115">
        <v>0.3</v>
      </c>
      <c r="J82" s="65">
        <v>0</v>
      </c>
      <c r="K82" s="65">
        <v>0</v>
      </c>
      <c r="L82" s="65">
        <v>0</v>
      </c>
      <c r="M82" s="65">
        <v>0</v>
      </c>
    </row>
    <row r="83" spans="1:13" x14ac:dyDescent="0.2">
      <c r="A83" s="165"/>
      <c r="B83" s="23"/>
      <c r="C83" s="24">
        <v>3119</v>
      </c>
      <c r="D83" s="24" t="s">
        <v>327</v>
      </c>
      <c r="E83" s="123">
        <v>0</v>
      </c>
      <c r="F83" s="65"/>
      <c r="G83" s="67"/>
      <c r="H83" s="143"/>
      <c r="I83" s="123">
        <v>0</v>
      </c>
      <c r="J83" s="65">
        <v>3</v>
      </c>
      <c r="K83" s="65">
        <v>3</v>
      </c>
      <c r="L83" s="65">
        <v>0</v>
      </c>
      <c r="M83" s="65">
        <v>0</v>
      </c>
    </row>
    <row r="84" spans="1:13" x14ac:dyDescent="0.2">
      <c r="A84" s="165"/>
      <c r="B84" s="23"/>
      <c r="C84" s="24">
        <v>31110</v>
      </c>
      <c r="D84" s="24" t="s">
        <v>426</v>
      </c>
      <c r="E84" s="123">
        <v>0</v>
      </c>
      <c r="F84" s="65"/>
      <c r="G84" s="67"/>
      <c r="H84" s="143"/>
      <c r="I84" s="123">
        <v>0.3</v>
      </c>
      <c r="J84" s="67">
        <v>0.3</v>
      </c>
      <c r="K84" s="67">
        <v>0.3</v>
      </c>
      <c r="L84" s="67">
        <v>0.3</v>
      </c>
      <c r="M84" s="67">
        <v>0.3</v>
      </c>
    </row>
    <row r="85" spans="1:13" x14ac:dyDescent="0.2">
      <c r="A85" s="165"/>
      <c r="B85" s="23"/>
      <c r="C85" s="24">
        <v>31111</v>
      </c>
      <c r="D85" s="24" t="s">
        <v>326</v>
      </c>
      <c r="E85" s="115">
        <v>2.8</v>
      </c>
      <c r="F85" s="65"/>
      <c r="G85" s="65"/>
      <c r="H85" s="66"/>
      <c r="I85" s="115">
        <v>0</v>
      </c>
      <c r="J85" s="65">
        <v>0</v>
      </c>
      <c r="K85" s="65">
        <v>0</v>
      </c>
      <c r="L85" s="65">
        <v>0</v>
      </c>
      <c r="M85" s="65">
        <v>0</v>
      </c>
    </row>
    <row r="86" spans="1:13" x14ac:dyDescent="0.2">
      <c r="A86" s="165"/>
      <c r="B86" s="23">
        <v>312</v>
      </c>
      <c r="C86" s="24">
        <v>312001</v>
      </c>
      <c r="D86" s="24" t="s">
        <v>295</v>
      </c>
      <c r="E86" s="115">
        <v>1.5</v>
      </c>
      <c r="F86" s="65"/>
      <c r="G86" s="65"/>
      <c r="H86" s="66"/>
      <c r="I86" s="115">
        <v>1.7</v>
      </c>
      <c r="J86" s="65">
        <v>1.3</v>
      </c>
      <c r="K86" s="65">
        <v>1.3</v>
      </c>
      <c r="L86" s="65">
        <v>1.3</v>
      </c>
      <c r="M86" s="65">
        <v>1.3</v>
      </c>
    </row>
    <row r="87" spans="1:13" x14ac:dyDescent="0.2">
      <c r="A87" s="165"/>
      <c r="B87" s="23"/>
      <c r="C87" s="24">
        <v>312001</v>
      </c>
      <c r="D87" s="24" t="s">
        <v>356</v>
      </c>
      <c r="E87" s="115">
        <v>111.9</v>
      </c>
      <c r="F87" s="65"/>
      <c r="G87" s="65"/>
      <c r="H87" s="143"/>
      <c r="I87" s="115">
        <v>0.2</v>
      </c>
      <c r="J87" s="65">
        <v>0</v>
      </c>
      <c r="K87" s="65">
        <v>0</v>
      </c>
      <c r="L87" s="65">
        <v>0</v>
      </c>
      <c r="M87" s="65">
        <v>0</v>
      </c>
    </row>
    <row r="88" spans="1:13" x14ac:dyDescent="0.2">
      <c r="A88" s="165"/>
      <c r="B88" s="23"/>
      <c r="C88" s="24">
        <v>312001</v>
      </c>
      <c r="D88" s="24" t="s">
        <v>31</v>
      </c>
      <c r="E88" s="115">
        <v>10.3</v>
      </c>
      <c r="F88" s="65"/>
      <c r="G88" s="65"/>
      <c r="H88" s="143"/>
      <c r="I88" s="115">
        <v>28</v>
      </c>
      <c r="J88" s="65">
        <v>30</v>
      </c>
      <c r="K88" s="65">
        <v>30</v>
      </c>
      <c r="L88" s="65">
        <v>30</v>
      </c>
      <c r="M88" s="65">
        <v>30</v>
      </c>
    </row>
    <row r="89" spans="1:13" x14ac:dyDescent="0.2">
      <c r="A89" s="165"/>
      <c r="B89" s="23"/>
      <c r="C89" s="24">
        <v>312001</v>
      </c>
      <c r="D89" s="24" t="s">
        <v>32</v>
      </c>
      <c r="E89" s="115">
        <v>12.2</v>
      </c>
      <c r="F89" s="65"/>
      <c r="G89" s="65"/>
      <c r="H89" s="143"/>
      <c r="I89" s="115">
        <v>7.1</v>
      </c>
      <c r="J89" s="65">
        <v>0</v>
      </c>
      <c r="K89" s="65">
        <v>0</v>
      </c>
      <c r="L89" s="65">
        <v>0</v>
      </c>
      <c r="M89" s="65">
        <v>0</v>
      </c>
    </row>
    <row r="90" spans="1:13" x14ac:dyDescent="0.2">
      <c r="A90" s="165"/>
      <c r="B90" s="23"/>
      <c r="C90" s="24">
        <v>312001</v>
      </c>
      <c r="D90" s="24" t="s">
        <v>33</v>
      </c>
      <c r="E90" s="115">
        <v>165.9</v>
      </c>
      <c r="F90" s="65"/>
      <c r="G90" s="65"/>
      <c r="H90" s="143"/>
      <c r="I90" s="115">
        <v>134.9</v>
      </c>
      <c r="J90" s="65">
        <v>134.9</v>
      </c>
      <c r="K90" s="65">
        <v>134.9</v>
      </c>
      <c r="L90" s="65">
        <v>134.9</v>
      </c>
      <c r="M90" s="65">
        <v>134.9</v>
      </c>
    </row>
    <row r="91" spans="1:13" x14ac:dyDescent="0.2">
      <c r="A91" s="165"/>
      <c r="B91" s="23"/>
      <c r="C91" s="24">
        <v>312001</v>
      </c>
      <c r="D91" s="24" t="s">
        <v>34</v>
      </c>
      <c r="E91" s="144">
        <v>19.7</v>
      </c>
      <c r="F91" s="65"/>
      <c r="G91" s="145"/>
      <c r="H91" s="146"/>
      <c r="I91" s="144">
        <v>12.1</v>
      </c>
      <c r="J91" s="145">
        <v>14.9</v>
      </c>
      <c r="K91" s="145">
        <v>14.9</v>
      </c>
      <c r="L91" s="145">
        <v>14.9</v>
      </c>
      <c r="M91" s="145">
        <v>14.9</v>
      </c>
    </row>
    <row r="92" spans="1:13" x14ac:dyDescent="0.2">
      <c r="A92" s="165"/>
      <c r="B92" s="23"/>
      <c r="C92" s="24">
        <v>312001</v>
      </c>
      <c r="D92" s="24" t="s">
        <v>35</v>
      </c>
      <c r="E92" s="115">
        <v>80</v>
      </c>
      <c r="F92" s="65"/>
      <c r="G92" s="65"/>
      <c r="H92" s="143"/>
      <c r="I92" s="115">
        <v>51.9</v>
      </c>
      <c r="J92" s="65">
        <v>73.400000000000006</v>
      </c>
      <c r="K92" s="65">
        <v>73.400000000000006</v>
      </c>
      <c r="L92" s="65">
        <v>73.400000000000006</v>
      </c>
      <c r="M92" s="65">
        <v>73.400000000000006</v>
      </c>
    </row>
    <row r="93" spans="1:13" x14ac:dyDescent="0.2">
      <c r="A93" s="165"/>
      <c r="B93" s="23"/>
      <c r="C93" s="24">
        <v>312001</v>
      </c>
      <c r="D93" s="24" t="s">
        <v>485</v>
      </c>
      <c r="E93" s="115">
        <v>0</v>
      </c>
      <c r="F93" s="65"/>
      <c r="G93" s="65"/>
      <c r="H93" s="143"/>
      <c r="I93" s="115">
        <v>0</v>
      </c>
      <c r="J93" s="65">
        <v>102.4</v>
      </c>
      <c r="K93" s="65">
        <v>102.4</v>
      </c>
      <c r="L93" s="65">
        <v>102.4</v>
      </c>
      <c r="M93" s="65">
        <v>102.4</v>
      </c>
    </row>
    <row r="94" spans="1:13" x14ac:dyDescent="0.2">
      <c r="A94" s="165"/>
      <c r="B94" s="23"/>
      <c r="C94" s="24">
        <v>3120011</v>
      </c>
      <c r="D94" s="24" t="s">
        <v>400</v>
      </c>
      <c r="E94" s="115">
        <v>625.9</v>
      </c>
      <c r="F94" s="65"/>
      <c r="G94" s="67"/>
      <c r="H94" s="143"/>
      <c r="I94" s="115">
        <v>731.8</v>
      </c>
      <c r="J94" s="65">
        <v>670.8</v>
      </c>
      <c r="K94" s="65">
        <v>670.8</v>
      </c>
      <c r="L94" s="65">
        <v>732</v>
      </c>
      <c r="M94" s="65">
        <v>760</v>
      </c>
    </row>
    <row r="95" spans="1:13" x14ac:dyDescent="0.2">
      <c r="A95" s="165"/>
      <c r="B95" s="23"/>
      <c r="C95" s="24">
        <v>3120011</v>
      </c>
      <c r="D95" s="24" t="s">
        <v>401</v>
      </c>
      <c r="E95" s="115">
        <v>32.4</v>
      </c>
      <c r="F95" s="65"/>
      <c r="G95" s="67"/>
      <c r="H95" s="143"/>
      <c r="I95" s="115">
        <v>0</v>
      </c>
      <c r="J95" s="65">
        <v>40.700000000000003</v>
      </c>
      <c r="K95" s="65">
        <v>40.700000000000003</v>
      </c>
      <c r="L95" s="65">
        <v>42</v>
      </c>
      <c r="M95" s="65">
        <v>44</v>
      </c>
    </row>
    <row r="96" spans="1:13" x14ac:dyDescent="0.2">
      <c r="A96" s="165"/>
      <c r="B96" s="23"/>
      <c r="C96" s="24">
        <v>3120011</v>
      </c>
      <c r="D96" s="24" t="s">
        <v>402</v>
      </c>
      <c r="E96" s="115">
        <v>561.70000000000005</v>
      </c>
      <c r="F96" s="65"/>
      <c r="G96" s="67"/>
      <c r="H96" s="143"/>
      <c r="I96" s="115">
        <v>564.20000000000005</v>
      </c>
      <c r="J96" s="65">
        <v>569.9</v>
      </c>
      <c r="K96" s="65">
        <v>569.9</v>
      </c>
      <c r="L96" s="65">
        <v>580</v>
      </c>
      <c r="M96" s="65">
        <v>590</v>
      </c>
    </row>
    <row r="97" spans="1:13" x14ac:dyDescent="0.2">
      <c r="A97" s="165"/>
      <c r="B97" s="23"/>
      <c r="C97" s="24">
        <v>3120011</v>
      </c>
      <c r="D97" s="24" t="s">
        <v>403</v>
      </c>
      <c r="E97" s="115">
        <v>13.9</v>
      </c>
      <c r="F97" s="65"/>
      <c r="G97" s="67"/>
      <c r="H97" s="143"/>
      <c r="I97" s="115">
        <v>0</v>
      </c>
      <c r="J97" s="65">
        <v>27.6</v>
      </c>
      <c r="K97" s="65">
        <v>27.6</v>
      </c>
      <c r="L97" s="65">
        <v>30</v>
      </c>
      <c r="M97" s="65">
        <v>35</v>
      </c>
    </row>
    <row r="98" spans="1:13" x14ac:dyDescent="0.2">
      <c r="A98" s="165"/>
      <c r="B98" s="23"/>
      <c r="C98" s="24">
        <v>3120011</v>
      </c>
      <c r="D98" s="24" t="s">
        <v>404</v>
      </c>
      <c r="E98" s="115">
        <v>12.8</v>
      </c>
      <c r="F98" s="65"/>
      <c r="G98" s="67"/>
      <c r="H98" s="143"/>
      <c r="I98" s="115">
        <v>13.6</v>
      </c>
      <c r="J98" s="65">
        <v>13.3</v>
      </c>
      <c r="K98" s="65">
        <v>13.3</v>
      </c>
      <c r="L98" s="65">
        <v>14</v>
      </c>
      <c r="M98" s="65">
        <v>15</v>
      </c>
    </row>
    <row r="99" spans="1:13" x14ac:dyDescent="0.2">
      <c r="A99" s="165"/>
      <c r="B99" s="23"/>
      <c r="C99" s="24">
        <v>3120012</v>
      </c>
      <c r="D99" s="24" t="s">
        <v>36</v>
      </c>
      <c r="E99" s="115">
        <v>21.8</v>
      </c>
      <c r="F99" s="65"/>
      <c r="G99" s="65"/>
      <c r="H99" s="66"/>
      <c r="I99" s="115">
        <v>17.2</v>
      </c>
      <c r="J99" s="65">
        <v>17.2</v>
      </c>
      <c r="K99" s="65">
        <v>17.2</v>
      </c>
      <c r="L99" s="65">
        <v>17.2</v>
      </c>
      <c r="M99" s="65">
        <v>17.2</v>
      </c>
    </row>
    <row r="100" spans="1:13" x14ac:dyDescent="0.2">
      <c r="A100" s="165"/>
      <c r="B100" s="23"/>
      <c r="C100" s="24">
        <v>3120013</v>
      </c>
      <c r="D100" s="24" t="s">
        <v>37</v>
      </c>
      <c r="E100" s="115">
        <v>0.8</v>
      </c>
      <c r="F100" s="65"/>
      <c r="G100" s="65"/>
      <c r="H100" s="66"/>
      <c r="I100" s="115">
        <v>0.8</v>
      </c>
      <c r="J100" s="65">
        <v>0.6</v>
      </c>
      <c r="K100" s="65">
        <v>0.6</v>
      </c>
      <c r="L100" s="65">
        <v>0.6</v>
      </c>
      <c r="M100" s="65">
        <v>0.6</v>
      </c>
    </row>
    <row r="101" spans="1:13" x14ac:dyDescent="0.2">
      <c r="A101" s="165"/>
      <c r="B101" s="23"/>
      <c r="C101" s="24">
        <v>3120014</v>
      </c>
      <c r="D101" s="24" t="s">
        <v>38</v>
      </c>
      <c r="E101" s="115">
        <v>0.4</v>
      </c>
      <c r="F101" s="65"/>
      <c r="G101" s="65"/>
      <c r="H101" s="66"/>
      <c r="I101" s="115">
        <v>0.4</v>
      </c>
      <c r="J101" s="65">
        <v>0.4</v>
      </c>
      <c r="K101" s="65">
        <v>0.4</v>
      </c>
      <c r="L101" s="65">
        <v>0.4</v>
      </c>
      <c r="M101" s="65">
        <v>0.4</v>
      </c>
    </row>
    <row r="102" spans="1:13" x14ac:dyDescent="0.2">
      <c r="A102" s="165"/>
      <c r="B102" s="23"/>
      <c r="C102" s="24">
        <v>3120015</v>
      </c>
      <c r="D102" s="24" t="s">
        <v>259</v>
      </c>
      <c r="E102" s="115">
        <v>2.6</v>
      </c>
      <c r="F102" s="65"/>
      <c r="G102" s="65"/>
      <c r="H102" s="66"/>
      <c r="I102" s="115">
        <v>2.6</v>
      </c>
      <c r="J102" s="65">
        <v>2.6</v>
      </c>
      <c r="K102" s="65">
        <v>2.6</v>
      </c>
      <c r="L102" s="65">
        <v>2.6</v>
      </c>
      <c r="M102" s="65">
        <v>2.6</v>
      </c>
    </row>
    <row r="103" spans="1:13" x14ac:dyDescent="0.2">
      <c r="A103" s="165"/>
      <c r="B103" s="23"/>
      <c r="C103" s="24">
        <v>3120016</v>
      </c>
      <c r="D103" s="24" t="s">
        <v>345</v>
      </c>
      <c r="E103" s="115">
        <v>17</v>
      </c>
      <c r="F103" s="65"/>
      <c r="G103" s="65"/>
      <c r="H103" s="66"/>
      <c r="I103" s="115">
        <v>7.1</v>
      </c>
      <c r="J103" s="65">
        <v>6.8</v>
      </c>
      <c r="K103" s="65">
        <v>6.8</v>
      </c>
      <c r="L103" s="65">
        <v>0</v>
      </c>
      <c r="M103" s="65">
        <v>0</v>
      </c>
    </row>
    <row r="104" spans="1:13" x14ac:dyDescent="0.2">
      <c r="A104" s="165"/>
      <c r="B104" s="23"/>
      <c r="C104" s="24">
        <v>3120018</v>
      </c>
      <c r="D104" s="24" t="s">
        <v>543</v>
      </c>
      <c r="E104" s="115">
        <v>0</v>
      </c>
      <c r="F104" s="65"/>
      <c r="G104" s="65"/>
      <c r="H104" s="66"/>
      <c r="I104" s="115">
        <v>0</v>
      </c>
      <c r="J104" s="65">
        <v>0.1</v>
      </c>
      <c r="K104" s="65">
        <v>0.1</v>
      </c>
      <c r="L104" s="65">
        <v>0.1</v>
      </c>
      <c r="M104" s="65">
        <v>0.1</v>
      </c>
    </row>
    <row r="105" spans="1:13" x14ac:dyDescent="0.2">
      <c r="A105" s="165"/>
      <c r="B105" s="23"/>
      <c r="C105" s="24"/>
      <c r="D105" s="24" t="s">
        <v>449</v>
      </c>
      <c r="E105" s="115">
        <v>0</v>
      </c>
      <c r="F105" s="65"/>
      <c r="G105" s="65"/>
      <c r="H105" s="66"/>
      <c r="I105" s="115">
        <v>0</v>
      </c>
      <c r="J105" s="65">
        <v>4.8</v>
      </c>
      <c r="K105" s="65">
        <v>4.8</v>
      </c>
      <c r="L105" s="65">
        <v>0</v>
      </c>
      <c r="M105" s="65">
        <v>0</v>
      </c>
    </row>
    <row r="106" spans="1:13" x14ac:dyDescent="0.2">
      <c r="A106" s="165"/>
      <c r="B106" s="23"/>
      <c r="C106" s="24"/>
      <c r="D106" s="24" t="s">
        <v>450</v>
      </c>
      <c r="E106" s="115">
        <v>0</v>
      </c>
      <c r="F106" s="65"/>
      <c r="G106" s="65"/>
      <c r="H106" s="66"/>
      <c r="I106" s="115">
        <v>0</v>
      </c>
      <c r="J106" s="65">
        <v>3.5</v>
      </c>
      <c r="K106" s="65">
        <v>3.5</v>
      </c>
      <c r="L106" s="65">
        <v>0</v>
      </c>
      <c r="M106" s="65">
        <v>0</v>
      </c>
    </row>
    <row r="107" spans="1:13" x14ac:dyDescent="0.2">
      <c r="A107" s="165"/>
      <c r="B107" s="23"/>
      <c r="C107" s="24"/>
      <c r="D107" s="24" t="s">
        <v>451</v>
      </c>
      <c r="E107" s="115">
        <v>0</v>
      </c>
      <c r="F107" s="65"/>
      <c r="G107" s="65"/>
      <c r="H107" s="66"/>
      <c r="I107" s="115">
        <v>0</v>
      </c>
      <c r="J107" s="65">
        <v>4.2</v>
      </c>
      <c r="K107" s="65">
        <v>4.2</v>
      </c>
      <c r="L107" s="65">
        <v>0</v>
      </c>
      <c r="M107" s="65">
        <v>0</v>
      </c>
    </row>
    <row r="108" spans="1:13" x14ac:dyDescent="0.2">
      <c r="A108" s="165"/>
      <c r="B108" s="23"/>
      <c r="C108" s="24"/>
      <c r="D108" s="24" t="s">
        <v>452</v>
      </c>
      <c r="E108" s="115">
        <v>0</v>
      </c>
      <c r="F108" s="65"/>
      <c r="G108" s="65"/>
      <c r="H108" s="66"/>
      <c r="I108" s="115">
        <v>0</v>
      </c>
      <c r="J108" s="65">
        <v>5.0999999999999996</v>
      </c>
      <c r="K108" s="65">
        <v>5.0999999999999996</v>
      </c>
      <c r="L108" s="65">
        <v>0</v>
      </c>
      <c r="M108" s="65">
        <v>0</v>
      </c>
    </row>
    <row r="109" spans="1:13" x14ac:dyDescent="0.2">
      <c r="A109" s="165"/>
      <c r="B109" s="23"/>
      <c r="C109" s="24"/>
      <c r="D109" s="24" t="s">
        <v>475</v>
      </c>
      <c r="E109" s="115"/>
      <c r="F109" s="65"/>
      <c r="G109" s="65"/>
      <c r="H109" s="66"/>
      <c r="I109" s="115"/>
      <c r="J109" s="65">
        <v>45.33</v>
      </c>
      <c r="K109" s="65">
        <v>45.33</v>
      </c>
      <c r="L109" s="65">
        <v>0</v>
      </c>
      <c r="M109" s="65">
        <v>0</v>
      </c>
    </row>
    <row r="110" spans="1:13" x14ac:dyDescent="0.2">
      <c r="A110" s="165"/>
      <c r="B110" s="23">
        <v>331</v>
      </c>
      <c r="C110" s="24">
        <v>331002</v>
      </c>
      <c r="D110" s="24" t="s">
        <v>39</v>
      </c>
      <c r="E110" s="115">
        <v>3.6</v>
      </c>
      <c r="F110" s="65"/>
      <c r="G110" s="65"/>
      <c r="H110" s="66"/>
      <c r="I110" s="115">
        <v>3.7</v>
      </c>
      <c r="J110" s="65">
        <v>59.9</v>
      </c>
      <c r="K110" s="65">
        <v>59.9</v>
      </c>
      <c r="L110" s="65">
        <v>3.5</v>
      </c>
      <c r="M110" s="65">
        <v>3.5</v>
      </c>
    </row>
    <row r="111" spans="1:13" x14ac:dyDescent="0.2">
      <c r="A111" s="164"/>
      <c r="B111" s="130"/>
      <c r="C111" s="130"/>
      <c r="D111" s="130" t="s">
        <v>40</v>
      </c>
      <c r="E111" s="116">
        <f>SUM(E112+E115+E116+E117)</f>
        <v>480.3</v>
      </c>
      <c r="F111" s="116" t="e">
        <f>SUM(F112+F115+F116+F117)</f>
        <v>#REF!</v>
      </c>
      <c r="G111" s="116" t="e">
        <f>SUM(G112+G115+G116+G117)</f>
        <v>#REF!</v>
      </c>
      <c r="H111" s="116" t="e">
        <f>SUM(H112+H115+H116+H117)</f>
        <v>#REF!</v>
      </c>
      <c r="I111" s="116">
        <f>SUM(I112+I115+I116+I117)</f>
        <v>353.4</v>
      </c>
      <c r="J111" s="116">
        <f>SUM(J112+J117)</f>
        <v>934.2</v>
      </c>
      <c r="K111" s="116">
        <f>SUM(K112+K117)</f>
        <v>934.2</v>
      </c>
      <c r="L111" s="116">
        <f>SUM(L112+L117)</f>
        <v>862</v>
      </c>
      <c r="M111" s="116">
        <f>SUM(M112+M117)</f>
        <v>962.8</v>
      </c>
    </row>
    <row r="112" spans="1:13" x14ac:dyDescent="0.2">
      <c r="A112" s="164"/>
      <c r="B112" s="23">
        <v>400</v>
      </c>
      <c r="C112" s="23"/>
      <c r="D112" s="23" t="s">
        <v>250</v>
      </c>
      <c r="E112" s="114">
        <f>SUM(E113:E114)</f>
        <v>353.8</v>
      </c>
      <c r="F112" s="114">
        <f>SUM(F113:F114)</f>
        <v>0</v>
      </c>
      <c r="G112" s="114">
        <f>SUM(G113:G114)</f>
        <v>0</v>
      </c>
      <c r="H112" s="114">
        <f>SUM(H113:H114)</f>
        <v>0</v>
      </c>
      <c r="I112" s="114">
        <f>SUM(I113:I114)</f>
        <v>227.5</v>
      </c>
      <c r="J112" s="114">
        <f>SUM(J113:J116)</f>
        <v>566.30000000000007</v>
      </c>
      <c r="K112" s="114">
        <f>SUM(K113:K116)</f>
        <v>566.30000000000007</v>
      </c>
      <c r="L112" s="114">
        <f>SUM(L113:L116)</f>
        <v>445.2</v>
      </c>
      <c r="M112" s="114">
        <f>SUM(M113:M116)</f>
        <v>365.2</v>
      </c>
    </row>
    <row r="113" spans="1:13" x14ac:dyDescent="0.2">
      <c r="A113" s="165"/>
      <c r="B113" s="23"/>
      <c r="C113" s="24">
        <v>454</v>
      </c>
      <c r="D113" s="186" t="s">
        <v>538</v>
      </c>
      <c r="E113" s="123">
        <v>338</v>
      </c>
      <c r="F113" s="67"/>
      <c r="G113" s="67"/>
      <c r="H113" s="143"/>
      <c r="I113" s="123">
        <v>227.5</v>
      </c>
      <c r="J113" s="67">
        <v>270.89999999999998</v>
      </c>
      <c r="K113" s="67">
        <v>270.89999999999998</v>
      </c>
      <c r="L113" s="67">
        <v>270.89999999999998</v>
      </c>
      <c r="M113" s="67">
        <v>270.89999999999998</v>
      </c>
    </row>
    <row r="114" spans="1:13" x14ac:dyDescent="0.2">
      <c r="A114" s="165"/>
      <c r="B114" s="23"/>
      <c r="C114" s="24">
        <v>454</v>
      </c>
      <c r="D114" s="186" t="s">
        <v>539</v>
      </c>
      <c r="E114" s="115">
        <v>15.8</v>
      </c>
      <c r="F114" s="67"/>
      <c r="G114" s="65"/>
      <c r="H114" s="143"/>
      <c r="I114" s="115">
        <v>0</v>
      </c>
      <c r="J114" s="65">
        <v>271.10000000000002</v>
      </c>
      <c r="K114" s="65">
        <v>271.10000000000002</v>
      </c>
      <c r="L114" s="67">
        <v>150</v>
      </c>
      <c r="M114" s="67">
        <v>70</v>
      </c>
    </row>
    <row r="115" spans="1:13" x14ac:dyDescent="0.2">
      <c r="A115" s="165"/>
      <c r="B115" s="23">
        <v>411</v>
      </c>
      <c r="C115" s="24">
        <v>411005</v>
      </c>
      <c r="D115" s="24" t="s">
        <v>476</v>
      </c>
      <c r="E115" s="115">
        <v>0</v>
      </c>
      <c r="F115" s="67"/>
      <c r="G115" s="65"/>
      <c r="H115" s="143"/>
      <c r="I115" s="115">
        <v>13.6</v>
      </c>
      <c r="J115" s="65">
        <v>13.6</v>
      </c>
      <c r="K115" s="65">
        <v>13.6</v>
      </c>
      <c r="L115" s="65">
        <v>13.6</v>
      </c>
      <c r="M115" s="65">
        <v>13.6</v>
      </c>
    </row>
    <row r="116" spans="1:13" x14ac:dyDescent="0.2">
      <c r="A116" s="165"/>
      <c r="B116" s="23">
        <v>411</v>
      </c>
      <c r="C116" s="24">
        <v>411005</v>
      </c>
      <c r="D116" s="24" t="s">
        <v>477</v>
      </c>
      <c r="E116" s="115">
        <v>0</v>
      </c>
      <c r="F116" s="67"/>
      <c r="G116" s="65"/>
      <c r="H116" s="143"/>
      <c r="I116" s="115">
        <v>2.2000000000000002</v>
      </c>
      <c r="J116" s="67">
        <v>10.7</v>
      </c>
      <c r="K116" s="67">
        <v>10.7</v>
      </c>
      <c r="L116" s="67">
        <v>10.7</v>
      </c>
      <c r="M116" s="67">
        <v>10.7</v>
      </c>
    </row>
    <row r="117" spans="1:13" x14ac:dyDescent="0.2">
      <c r="A117" s="164"/>
      <c r="B117" s="23">
        <v>500</v>
      </c>
      <c r="C117" s="23"/>
      <c r="D117" s="23" t="s">
        <v>278</v>
      </c>
      <c r="E117" s="114">
        <f>SUM(E118:E120)</f>
        <v>126.5</v>
      </c>
      <c r="F117" s="114" t="e">
        <f>SUM(F118+F119 +#REF! +F120)</f>
        <v>#REF!</v>
      </c>
      <c r="G117" s="114" t="e">
        <f>SUM(G118+G119 +#REF! +G120)</f>
        <v>#REF!</v>
      </c>
      <c r="H117" s="114" t="e">
        <f>SUM(H118+H119 +#REF! +H120)</f>
        <v>#REF!</v>
      </c>
      <c r="I117" s="114">
        <f>SUM(I118:I120)</f>
        <v>110.1</v>
      </c>
      <c r="J117" s="114">
        <f>SUM(J118:J120)</f>
        <v>367.9</v>
      </c>
      <c r="K117" s="114">
        <f>SUM(K118:K120)</f>
        <v>367.9</v>
      </c>
      <c r="L117" s="114">
        <f>SUM(L118:L120)</f>
        <v>416.8</v>
      </c>
      <c r="M117" s="114">
        <f>SUM(M118:M120)</f>
        <v>597.6</v>
      </c>
    </row>
    <row r="118" spans="1:13" x14ac:dyDescent="0.2">
      <c r="A118" s="164"/>
      <c r="B118" s="23"/>
      <c r="C118" s="64">
        <v>513001</v>
      </c>
      <c r="D118" s="64" t="s">
        <v>427</v>
      </c>
      <c r="E118" s="115">
        <v>0</v>
      </c>
      <c r="F118" s="67"/>
      <c r="G118" s="65"/>
      <c r="H118" s="143"/>
      <c r="I118" s="115">
        <v>110.1</v>
      </c>
      <c r="J118" s="65">
        <v>100</v>
      </c>
      <c r="K118" s="65">
        <v>100</v>
      </c>
      <c r="L118" s="65">
        <v>100</v>
      </c>
      <c r="M118" s="65">
        <v>100</v>
      </c>
    </row>
    <row r="119" spans="1:13" x14ac:dyDescent="0.2">
      <c r="A119" s="165"/>
      <c r="B119" s="23"/>
      <c r="C119" s="70">
        <v>5130025</v>
      </c>
      <c r="D119" s="24" t="s">
        <v>499</v>
      </c>
      <c r="E119" s="123">
        <v>126.5</v>
      </c>
      <c r="F119" s="67"/>
      <c r="G119" s="67"/>
      <c r="H119" s="143"/>
      <c r="I119" s="123">
        <v>0</v>
      </c>
      <c r="J119" s="185">
        <v>267.89999999999998</v>
      </c>
      <c r="K119" s="185">
        <v>267.89999999999998</v>
      </c>
      <c r="L119" s="185">
        <v>316.8</v>
      </c>
      <c r="M119" s="185">
        <v>497.6</v>
      </c>
    </row>
    <row r="120" spans="1:13" x14ac:dyDescent="0.2">
      <c r="A120" s="165"/>
      <c r="B120" s="23"/>
      <c r="C120" s="24">
        <v>51400212</v>
      </c>
      <c r="D120" s="24" t="s">
        <v>478</v>
      </c>
      <c r="E120" s="123">
        <v>0</v>
      </c>
      <c r="F120" s="67"/>
      <c r="G120" s="67"/>
      <c r="H120" s="143"/>
      <c r="I120" s="123">
        <v>0</v>
      </c>
      <c r="J120" s="67">
        <v>0</v>
      </c>
      <c r="K120" s="67">
        <v>0</v>
      </c>
      <c r="L120" s="67">
        <v>0</v>
      </c>
      <c r="M120" s="67">
        <v>0</v>
      </c>
    </row>
    <row r="121" spans="1:13" x14ac:dyDescent="0.2">
      <c r="A121" s="164"/>
      <c r="B121" s="130"/>
      <c r="C121" s="130"/>
      <c r="D121" s="130" t="s">
        <v>41</v>
      </c>
      <c r="E121" s="116">
        <f t="shared" ref="E121:M121" si="15">SUM(E122+E125)</f>
        <v>23.5</v>
      </c>
      <c r="F121" s="116">
        <f t="shared" si="15"/>
        <v>0</v>
      </c>
      <c r="G121" s="116">
        <f t="shared" si="15"/>
        <v>0</v>
      </c>
      <c r="H121" s="116">
        <f t="shared" si="15"/>
        <v>0</v>
      </c>
      <c r="I121" s="116">
        <f t="shared" si="15"/>
        <v>68.5</v>
      </c>
      <c r="J121" s="116">
        <f t="shared" si="15"/>
        <v>2239.5299999999997</v>
      </c>
      <c r="K121" s="116">
        <f t="shared" si="15"/>
        <v>2239.5299999999997</v>
      </c>
      <c r="L121" s="116">
        <f t="shared" si="15"/>
        <v>108.19999999999999</v>
      </c>
      <c r="M121" s="116">
        <f t="shared" si="15"/>
        <v>91.6</v>
      </c>
    </row>
    <row r="122" spans="1:13" x14ac:dyDescent="0.2">
      <c r="A122" s="164"/>
      <c r="B122" s="23">
        <v>230</v>
      </c>
      <c r="C122" s="23"/>
      <c r="D122" s="23" t="s">
        <v>42</v>
      </c>
      <c r="E122" s="114">
        <f t="shared" ref="E122:M122" si="16">SUM(E123:E124)</f>
        <v>2.7</v>
      </c>
      <c r="F122" s="114">
        <f t="shared" si="16"/>
        <v>0</v>
      </c>
      <c r="G122" s="114">
        <f t="shared" si="16"/>
        <v>0</v>
      </c>
      <c r="H122" s="114">
        <f t="shared" si="16"/>
        <v>0</v>
      </c>
      <c r="I122" s="114">
        <f t="shared" si="16"/>
        <v>68.5</v>
      </c>
      <c r="J122" s="114">
        <f t="shared" si="16"/>
        <v>8.6</v>
      </c>
      <c r="K122" s="114">
        <f t="shared" si="16"/>
        <v>8.6</v>
      </c>
      <c r="L122" s="114">
        <f t="shared" si="16"/>
        <v>8.6</v>
      </c>
      <c r="M122" s="114">
        <f t="shared" si="16"/>
        <v>8.6</v>
      </c>
    </row>
    <row r="123" spans="1:13" x14ac:dyDescent="0.2">
      <c r="A123" s="165"/>
      <c r="B123" s="23"/>
      <c r="C123" s="24">
        <v>231</v>
      </c>
      <c r="D123" s="24" t="s">
        <v>374</v>
      </c>
      <c r="E123" s="115">
        <v>2.7</v>
      </c>
      <c r="F123" s="65"/>
      <c r="G123" s="65"/>
      <c r="H123" s="66"/>
      <c r="I123" s="115">
        <v>47</v>
      </c>
      <c r="J123" s="65">
        <v>2</v>
      </c>
      <c r="K123" s="65">
        <v>2</v>
      </c>
      <c r="L123" s="65">
        <v>2</v>
      </c>
      <c r="M123" s="65">
        <v>2</v>
      </c>
    </row>
    <row r="124" spans="1:13" x14ac:dyDescent="0.2">
      <c r="A124" s="165"/>
      <c r="B124" s="23"/>
      <c r="C124" s="24">
        <v>233</v>
      </c>
      <c r="D124" s="24" t="s">
        <v>43</v>
      </c>
      <c r="E124" s="115">
        <v>0</v>
      </c>
      <c r="F124" s="65"/>
      <c r="G124" s="65"/>
      <c r="H124" s="66"/>
      <c r="I124" s="115">
        <v>21.5</v>
      </c>
      <c r="J124" s="65">
        <v>6.6</v>
      </c>
      <c r="K124" s="65">
        <v>6.6</v>
      </c>
      <c r="L124" s="65">
        <v>6.6</v>
      </c>
      <c r="M124" s="65">
        <v>6.6</v>
      </c>
    </row>
    <row r="125" spans="1:13" x14ac:dyDescent="0.2">
      <c r="A125" s="164"/>
      <c r="B125" s="23">
        <v>300</v>
      </c>
      <c r="C125" s="23"/>
      <c r="D125" s="23" t="s">
        <v>44</v>
      </c>
      <c r="E125" s="114">
        <f t="shared" ref="E125:M125" si="17">SUM(E126:E133)</f>
        <v>20.8</v>
      </c>
      <c r="F125" s="114">
        <f t="shared" si="17"/>
        <v>0</v>
      </c>
      <c r="G125" s="114">
        <f t="shared" si="17"/>
        <v>0</v>
      </c>
      <c r="H125" s="114">
        <f t="shared" si="17"/>
        <v>0</v>
      </c>
      <c r="I125" s="114">
        <f t="shared" si="17"/>
        <v>0</v>
      </c>
      <c r="J125" s="114">
        <f t="shared" si="17"/>
        <v>2230.9299999999998</v>
      </c>
      <c r="K125" s="114">
        <f t="shared" si="17"/>
        <v>2230.9299999999998</v>
      </c>
      <c r="L125" s="114">
        <f t="shared" si="17"/>
        <v>99.6</v>
      </c>
      <c r="M125" s="114">
        <f t="shared" si="17"/>
        <v>83</v>
      </c>
    </row>
    <row r="126" spans="1:13" x14ac:dyDescent="0.2">
      <c r="A126" s="165"/>
      <c r="B126" s="23"/>
      <c r="C126" s="24">
        <v>3217</v>
      </c>
      <c r="D126" s="24" t="s">
        <v>45</v>
      </c>
      <c r="E126" s="115">
        <v>0.8</v>
      </c>
      <c r="F126" s="65"/>
      <c r="G126" s="65"/>
      <c r="H126" s="66"/>
      <c r="I126" s="115">
        <v>0</v>
      </c>
      <c r="J126" s="65">
        <v>16.63</v>
      </c>
      <c r="K126" s="65">
        <v>16.63</v>
      </c>
      <c r="L126" s="65">
        <v>16.600000000000001</v>
      </c>
      <c r="M126" s="65">
        <v>0</v>
      </c>
    </row>
    <row r="127" spans="1:13" x14ac:dyDescent="0.2">
      <c r="A127" s="165"/>
      <c r="B127" s="23"/>
      <c r="C127" s="24">
        <v>322001</v>
      </c>
      <c r="D127" s="24" t="s">
        <v>479</v>
      </c>
      <c r="E127" s="115"/>
      <c r="F127" s="65"/>
      <c r="G127" s="65"/>
      <c r="H127" s="143"/>
      <c r="I127" s="115"/>
      <c r="J127" s="65">
        <v>41.5</v>
      </c>
      <c r="K127" s="65">
        <v>41.5</v>
      </c>
      <c r="L127" s="65">
        <v>83</v>
      </c>
      <c r="M127" s="65">
        <v>83</v>
      </c>
    </row>
    <row r="128" spans="1:13" x14ac:dyDescent="0.2">
      <c r="A128" s="165"/>
      <c r="B128" s="23"/>
      <c r="C128" s="24">
        <v>32119</v>
      </c>
      <c r="D128" s="24" t="s">
        <v>514</v>
      </c>
      <c r="E128" s="123">
        <v>10</v>
      </c>
      <c r="F128" s="65"/>
      <c r="G128" s="67"/>
      <c r="H128" s="66"/>
      <c r="I128" s="123"/>
      <c r="J128" s="67">
        <v>401.1</v>
      </c>
      <c r="K128" s="67">
        <v>401.1</v>
      </c>
      <c r="L128" s="67">
        <v>0</v>
      </c>
      <c r="M128" s="67">
        <v>0</v>
      </c>
    </row>
    <row r="129" spans="1:13" x14ac:dyDescent="0.2">
      <c r="A129" s="165"/>
      <c r="B129" s="23"/>
      <c r="C129" s="24">
        <v>32120</v>
      </c>
      <c r="D129" s="153" t="s">
        <v>513</v>
      </c>
      <c r="E129" s="115">
        <v>10</v>
      </c>
      <c r="F129" s="65"/>
      <c r="G129" s="65"/>
      <c r="H129" s="66"/>
      <c r="I129" s="115"/>
      <c r="J129" s="65">
        <v>323.10000000000002</v>
      </c>
      <c r="K129" s="65">
        <v>323.10000000000002</v>
      </c>
      <c r="L129" s="67">
        <v>0</v>
      </c>
      <c r="M129" s="67">
        <v>0</v>
      </c>
    </row>
    <row r="130" spans="1:13" x14ac:dyDescent="0.2">
      <c r="A130" s="165"/>
      <c r="B130" s="23"/>
      <c r="C130" s="24">
        <v>3216</v>
      </c>
      <c r="D130" s="24" t="s">
        <v>498</v>
      </c>
      <c r="E130" s="115"/>
      <c r="F130" s="65"/>
      <c r="G130" s="65"/>
      <c r="H130" s="66"/>
      <c r="I130" s="115"/>
      <c r="J130" s="65">
        <v>773.4</v>
      </c>
      <c r="K130" s="65">
        <v>773.4</v>
      </c>
      <c r="L130" s="67">
        <v>0</v>
      </c>
      <c r="M130" s="67">
        <v>0</v>
      </c>
    </row>
    <row r="131" spans="1:13" ht="8.25" hidden="1" customHeight="1" x14ac:dyDescent="0.2">
      <c r="A131" s="165"/>
      <c r="B131" s="23"/>
      <c r="C131" s="24"/>
      <c r="D131" s="153"/>
      <c r="E131" s="115"/>
      <c r="F131" s="65"/>
      <c r="G131" s="65"/>
      <c r="H131" s="66"/>
      <c r="I131" s="115"/>
      <c r="J131" s="65"/>
      <c r="K131" s="65"/>
      <c r="L131" s="67"/>
      <c r="M131" s="67"/>
    </row>
    <row r="132" spans="1:13" x14ac:dyDescent="0.2">
      <c r="A132" s="165"/>
      <c r="B132" s="23"/>
      <c r="C132" s="24">
        <v>32110</v>
      </c>
      <c r="D132" s="24" t="s">
        <v>340</v>
      </c>
      <c r="E132" s="115"/>
      <c r="F132" s="65"/>
      <c r="G132" s="65"/>
      <c r="H132" s="66"/>
      <c r="I132" s="115"/>
      <c r="J132" s="65">
        <v>465.5</v>
      </c>
      <c r="K132" s="65">
        <v>465.5</v>
      </c>
      <c r="L132" s="67">
        <v>0</v>
      </c>
      <c r="M132" s="67">
        <v>0</v>
      </c>
    </row>
    <row r="133" spans="1:13" x14ac:dyDescent="0.2">
      <c r="A133" s="165"/>
      <c r="B133" s="23"/>
      <c r="C133" s="24" t="s">
        <v>408</v>
      </c>
      <c r="D133" s="24" t="s">
        <v>367</v>
      </c>
      <c r="E133" s="115"/>
      <c r="F133" s="65"/>
      <c r="G133" s="65"/>
      <c r="H133" s="66"/>
      <c r="I133" s="115"/>
      <c r="J133" s="65">
        <v>209.7</v>
      </c>
      <c r="K133" s="65">
        <v>209.7</v>
      </c>
      <c r="L133" s="67">
        <v>0</v>
      </c>
      <c r="M133" s="67">
        <v>0</v>
      </c>
    </row>
    <row r="134" spans="1:13" x14ac:dyDescent="0.2">
      <c r="A134" s="164"/>
      <c r="B134" s="130"/>
      <c r="C134" s="130"/>
      <c r="D134" s="130" t="s">
        <v>269</v>
      </c>
      <c r="E134" s="116">
        <v>0</v>
      </c>
      <c r="F134" s="116" t="e">
        <f>SUM(F135 +#REF!)</f>
        <v>#REF!</v>
      </c>
      <c r="G134" s="116" t="e">
        <f>SUM(G135 +#REF!)</f>
        <v>#REF!</v>
      </c>
      <c r="H134" s="116" t="e">
        <f>SUM(H135 +#REF!)</f>
        <v>#REF!</v>
      </c>
      <c r="I134" s="116">
        <f>SUM(I135)</f>
        <v>0</v>
      </c>
      <c r="J134" s="116">
        <f>SUM(J135 )</f>
        <v>0</v>
      </c>
      <c r="K134" s="116">
        <f>SUM(K135 )</f>
        <v>0</v>
      </c>
      <c r="L134" s="116">
        <f>SUM(L135 )</f>
        <v>0</v>
      </c>
      <c r="M134" s="116">
        <f>SUM(M135 )</f>
        <v>0</v>
      </c>
    </row>
    <row r="135" spans="1:13" x14ac:dyDescent="0.2">
      <c r="A135" s="165"/>
      <c r="B135" s="30"/>
      <c r="C135" s="31"/>
      <c r="D135" s="24" t="s">
        <v>473</v>
      </c>
      <c r="E135" s="120">
        <v>0</v>
      </c>
      <c r="F135" s="69"/>
      <c r="G135" s="69"/>
      <c r="H135" s="63"/>
      <c r="I135" s="120">
        <v>0</v>
      </c>
      <c r="J135" s="69">
        <v>0</v>
      </c>
      <c r="K135" s="69">
        <v>0</v>
      </c>
      <c r="L135" s="69">
        <v>0</v>
      </c>
      <c r="M135" s="69">
        <v>0</v>
      </c>
    </row>
    <row r="136" spans="1:13" ht="15.75" x14ac:dyDescent="0.25">
      <c r="A136" s="167"/>
      <c r="B136" s="131" t="s">
        <v>46</v>
      </c>
      <c r="C136" s="33"/>
      <c r="D136" s="33"/>
      <c r="E136" s="121"/>
      <c r="F136" s="74"/>
      <c r="G136" s="73"/>
      <c r="H136" s="75"/>
      <c r="I136" s="121"/>
      <c r="J136" s="73"/>
      <c r="K136" s="73"/>
      <c r="L136" s="73"/>
      <c r="M136" s="73"/>
    </row>
    <row r="137" spans="1:13" x14ac:dyDescent="0.2">
      <c r="A137" s="164"/>
      <c r="B137" s="39"/>
      <c r="C137" s="39"/>
      <c r="D137" s="39" t="s">
        <v>330</v>
      </c>
      <c r="E137" s="122">
        <f>SUM(E138+E218+E223+E225+E228+E232+E256+E258+E271+E275+E284+E293+E302+E310+E350+E356+E441+E375+E449+E481+E486+E267)</f>
        <v>2763.1</v>
      </c>
      <c r="F137" s="122">
        <f>SUM(F138+F218+F223+F225+F228+F232+F256+F258+F271+F275+F284+F293+F302+F310+F350+F441+F375+F449+F481+F486+F267)</f>
        <v>2.4</v>
      </c>
      <c r="G137" s="122">
        <f>SUM(G138+G218+G223+G225+G228+G232+G256+G258+G271+G275+G284+G293+G302+G310+G350+G441+G375+G449+G481+G486+G267)</f>
        <v>2.4</v>
      </c>
      <c r="H137" s="122">
        <f>SUM(H138+H218+H223+H225+H228+H232+H256+H258+H271+H275+H284+H293+H302+H310+H350+H441+H375+H449+H481+H486+H267)</f>
        <v>2.4</v>
      </c>
      <c r="I137" s="122">
        <f>SUM(I138+I218+I223+I225+I228+I232+I256+I258+I271+I275+I284+I293+I302+I310+I350+I441+I375+I449+I481+I486+I267)</f>
        <v>2047.8</v>
      </c>
      <c r="J137" s="122">
        <f>SUM(J138+J218+J223+J225+J228+J232+J256+J258+J267+J271+J275+J284+J293+J302+J310+J350+J356+J375+J441+J449+J481+J486)</f>
        <v>2847.8499999999995</v>
      </c>
      <c r="K137" s="122">
        <f>SUM(K138+K218+K223+K225+K228+K232+K256+K258+K267+K271+K275+K284+K293+K302+K310+K350+K356+K375+K441+K449+K481+K486)</f>
        <v>2847.8499999999995</v>
      </c>
      <c r="L137" s="122">
        <f>SUM(L138+L218+L223+L225+L228+L232+L256+L258+L267+L271+L275+L284+L293+L302+L310+L350+L356+L375+L441+L449+L481+L486)</f>
        <v>2883.2499999999995</v>
      </c>
      <c r="M137" s="122">
        <f>SUM(M138+M218+M223+M225+M228+M232+M256+M258+M267+M271+M275+M284+M293+M302+M310+M350+M356+M375+M441+M449+M481+M486)</f>
        <v>2949.35</v>
      </c>
    </row>
    <row r="138" spans="1:13" x14ac:dyDescent="0.2">
      <c r="A138" s="164"/>
      <c r="B138" s="39" t="s">
        <v>47</v>
      </c>
      <c r="C138" s="39"/>
      <c r="D138" s="39" t="s">
        <v>48</v>
      </c>
      <c r="E138" s="122">
        <f t="shared" ref="E138:M138" si="18">SUM(E139+E142+E145+E153+E167+E174+E181+E209)</f>
        <v>440.1</v>
      </c>
      <c r="F138" s="122">
        <f t="shared" si="18"/>
        <v>0</v>
      </c>
      <c r="G138" s="122">
        <f t="shared" si="18"/>
        <v>0</v>
      </c>
      <c r="H138" s="122">
        <f t="shared" si="18"/>
        <v>0</v>
      </c>
      <c r="I138" s="122">
        <f t="shared" si="18"/>
        <v>428.59999999999985</v>
      </c>
      <c r="J138" s="122">
        <f t="shared" si="18"/>
        <v>567.79999999999995</v>
      </c>
      <c r="K138" s="122">
        <f t="shared" si="18"/>
        <v>567.79999999999995</v>
      </c>
      <c r="L138" s="122">
        <f t="shared" si="18"/>
        <v>575</v>
      </c>
      <c r="M138" s="122">
        <f t="shared" si="18"/>
        <v>579.59999999999991</v>
      </c>
    </row>
    <row r="139" spans="1:13" x14ac:dyDescent="0.2">
      <c r="A139" s="164"/>
      <c r="B139" s="36"/>
      <c r="C139" s="36"/>
      <c r="D139" s="36" t="s">
        <v>49</v>
      </c>
      <c r="E139" s="114">
        <f t="shared" ref="E139:M139" si="19">SUM(E140:E141)</f>
        <v>259.7</v>
      </c>
      <c r="F139" s="114">
        <f t="shared" si="19"/>
        <v>0</v>
      </c>
      <c r="G139" s="114">
        <f t="shared" si="19"/>
        <v>0</v>
      </c>
      <c r="H139" s="114">
        <f t="shared" si="19"/>
        <v>0</v>
      </c>
      <c r="I139" s="114">
        <f t="shared" si="19"/>
        <v>265.2</v>
      </c>
      <c r="J139" s="114">
        <f t="shared" si="19"/>
        <v>265.60000000000002</v>
      </c>
      <c r="K139" s="114">
        <f t="shared" si="19"/>
        <v>265.60000000000002</v>
      </c>
      <c r="L139" s="114">
        <f t="shared" si="19"/>
        <v>274</v>
      </c>
      <c r="M139" s="114">
        <f t="shared" si="19"/>
        <v>278.5</v>
      </c>
    </row>
    <row r="140" spans="1:13" x14ac:dyDescent="0.2">
      <c r="A140" s="165"/>
      <c r="B140" s="36">
        <v>610</v>
      </c>
      <c r="C140" s="37"/>
      <c r="D140" s="37" t="s">
        <v>50</v>
      </c>
      <c r="E140" s="123">
        <v>188.4</v>
      </c>
      <c r="F140" s="72"/>
      <c r="G140" s="68"/>
      <c r="H140" s="78"/>
      <c r="I140" s="123">
        <v>188.2</v>
      </c>
      <c r="J140" s="67">
        <v>188.5</v>
      </c>
      <c r="K140" s="67">
        <v>188.5</v>
      </c>
      <c r="L140" s="67">
        <v>196</v>
      </c>
      <c r="M140" s="67">
        <v>200</v>
      </c>
    </row>
    <row r="141" spans="1:13" x14ac:dyDescent="0.2">
      <c r="A141" s="165"/>
      <c r="B141" s="36">
        <v>620</v>
      </c>
      <c r="C141" s="37"/>
      <c r="D141" s="37" t="s">
        <v>51</v>
      </c>
      <c r="E141" s="123">
        <v>71.3</v>
      </c>
      <c r="F141" s="72"/>
      <c r="G141" s="62"/>
      <c r="H141" s="79"/>
      <c r="I141" s="123">
        <v>77</v>
      </c>
      <c r="J141" s="65">
        <v>77.099999999999994</v>
      </c>
      <c r="K141" s="65">
        <v>77.099999999999994</v>
      </c>
      <c r="L141" s="67">
        <v>78</v>
      </c>
      <c r="M141" s="67">
        <v>78.5</v>
      </c>
    </row>
    <row r="142" spans="1:13" x14ac:dyDescent="0.2">
      <c r="A142" s="164"/>
      <c r="B142" s="36">
        <v>631</v>
      </c>
      <c r="C142" s="36"/>
      <c r="D142" s="36" t="s">
        <v>52</v>
      </c>
      <c r="E142" s="114">
        <f t="shared" ref="E142:M142" si="20">SUM(E143:E144)</f>
        <v>1.5</v>
      </c>
      <c r="F142" s="114">
        <f t="shared" si="20"/>
        <v>0</v>
      </c>
      <c r="G142" s="114">
        <f t="shared" si="20"/>
        <v>0</v>
      </c>
      <c r="H142" s="114">
        <f t="shared" si="20"/>
        <v>0</v>
      </c>
      <c r="I142" s="114">
        <f t="shared" si="20"/>
        <v>0.89999999999999991</v>
      </c>
      <c r="J142" s="114">
        <f t="shared" si="20"/>
        <v>0.89999999999999991</v>
      </c>
      <c r="K142" s="114">
        <f t="shared" si="20"/>
        <v>0.89999999999999991</v>
      </c>
      <c r="L142" s="67">
        <f t="shared" si="20"/>
        <v>0.89999999999999991</v>
      </c>
      <c r="M142" s="67">
        <f t="shared" si="20"/>
        <v>0.89999999999999991</v>
      </c>
    </row>
    <row r="143" spans="1:13" x14ac:dyDescent="0.2">
      <c r="A143" s="165"/>
      <c r="B143" s="36"/>
      <c r="C143" s="37">
        <v>631001</v>
      </c>
      <c r="D143" s="37" t="s">
        <v>53</v>
      </c>
      <c r="E143" s="123">
        <v>0.9</v>
      </c>
      <c r="F143" s="72"/>
      <c r="G143" s="62"/>
      <c r="H143" s="79"/>
      <c r="I143" s="123">
        <v>0.6</v>
      </c>
      <c r="J143" s="65">
        <v>0.6</v>
      </c>
      <c r="K143" s="65">
        <v>0.6</v>
      </c>
      <c r="L143" s="67">
        <v>0.6</v>
      </c>
      <c r="M143" s="67">
        <v>0.6</v>
      </c>
    </row>
    <row r="144" spans="1:13" x14ac:dyDescent="0.2">
      <c r="A144" s="165"/>
      <c r="B144" s="36"/>
      <c r="C144" s="37">
        <v>631002</v>
      </c>
      <c r="D144" s="37" t="s">
        <v>54</v>
      </c>
      <c r="E144" s="123">
        <v>0.6</v>
      </c>
      <c r="F144" s="72"/>
      <c r="G144" s="62"/>
      <c r="H144" s="79"/>
      <c r="I144" s="123">
        <v>0.3</v>
      </c>
      <c r="J144" s="65">
        <v>0.3</v>
      </c>
      <c r="K144" s="65">
        <v>0.3</v>
      </c>
      <c r="L144" s="67">
        <v>0.3</v>
      </c>
      <c r="M144" s="67">
        <v>0.3</v>
      </c>
    </row>
    <row r="145" spans="1:13" x14ac:dyDescent="0.2">
      <c r="A145" s="164"/>
      <c r="B145" s="36">
        <v>632</v>
      </c>
      <c r="C145" s="36"/>
      <c r="D145" s="36" t="s">
        <v>55</v>
      </c>
      <c r="E145" s="114">
        <f t="shared" ref="E145:M145" si="21">SUM(E146:E152)</f>
        <v>47.199999999999996</v>
      </c>
      <c r="F145" s="114">
        <f t="shared" si="21"/>
        <v>0</v>
      </c>
      <c r="G145" s="114">
        <f t="shared" si="21"/>
        <v>0</v>
      </c>
      <c r="H145" s="114">
        <f t="shared" si="21"/>
        <v>0</v>
      </c>
      <c r="I145" s="114">
        <f t="shared" si="21"/>
        <v>54.599999999999994</v>
      </c>
      <c r="J145" s="114">
        <f t="shared" si="21"/>
        <v>54.3</v>
      </c>
      <c r="K145" s="114">
        <f t="shared" si="21"/>
        <v>54.3</v>
      </c>
      <c r="L145" s="67">
        <f t="shared" si="21"/>
        <v>54.3</v>
      </c>
      <c r="M145" s="67">
        <f t="shared" si="21"/>
        <v>54.3</v>
      </c>
    </row>
    <row r="146" spans="1:13" x14ac:dyDescent="0.2">
      <c r="A146" s="165"/>
      <c r="B146" s="36"/>
      <c r="C146" s="37">
        <v>6320011</v>
      </c>
      <c r="D146" s="37" t="s">
        <v>56</v>
      </c>
      <c r="E146" s="123">
        <v>9.6</v>
      </c>
      <c r="F146" s="72"/>
      <c r="G146" s="62"/>
      <c r="H146" s="79"/>
      <c r="I146" s="123">
        <v>10.4</v>
      </c>
      <c r="J146" s="65">
        <v>11</v>
      </c>
      <c r="K146" s="65">
        <v>11</v>
      </c>
      <c r="L146" s="67">
        <v>11</v>
      </c>
      <c r="M146" s="67">
        <v>11</v>
      </c>
    </row>
    <row r="147" spans="1:13" x14ac:dyDescent="0.2">
      <c r="A147" s="165"/>
      <c r="B147" s="36"/>
      <c r="C147" s="37">
        <v>6320012</v>
      </c>
      <c r="D147" s="37" t="s">
        <v>57</v>
      </c>
      <c r="E147" s="123">
        <v>22.9</v>
      </c>
      <c r="F147" s="72"/>
      <c r="G147" s="62"/>
      <c r="H147" s="79"/>
      <c r="I147" s="123">
        <v>26.2</v>
      </c>
      <c r="J147" s="65">
        <v>26</v>
      </c>
      <c r="K147" s="65">
        <v>26</v>
      </c>
      <c r="L147" s="67">
        <v>26</v>
      </c>
      <c r="M147" s="67">
        <v>26</v>
      </c>
    </row>
    <row r="148" spans="1:13" x14ac:dyDescent="0.2">
      <c r="A148" s="165"/>
      <c r="B148" s="36"/>
      <c r="C148" s="37">
        <v>632002</v>
      </c>
      <c r="D148" s="37" t="s">
        <v>58</v>
      </c>
      <c r="E148" s="123">
        <v>1.5</v>
      </c>
      <c r="F148" s="72"/>
      <c r="G148" s="62"/>
      <c r="H148" s="79"/>
      <c r="I148" s="123">
        <v>2.8</v>
      </c>
      <c r="J148" s="65">
        <v>2.8</v>
      </c>
      <c r="K148" s="65">
        <v>2.8</v>
      </c>
      <c r="L148" s="67">
        <v>2.8</v>
      </c>
      <c r="M148" s="67">
        <v>2.8</v>
      </c>
    </row>
    <row r="149" spans="1:13" x14ac:dyDescent="0.2">
      <c r="A149" s="165"/>
      <c r="B149" s="36"/>
      <c r="C149" s="37">
        <v>6320031</v>
      </c>
      <c r="D149" s="37" t="s">
        <v>59</v>
      </c>
      <c r="E149" s="123">
        <v>6.9</v>
      </c>
      <c r="F149" s="72"/>
      <c r="G149" s="62"/>
      <c r="H149" s="79"/>
      <c r="I149" s="123">
        <v>5.8</v>
      </c>
      <c r="J149" s="65">
        <v>5</v>
      </c>
      <c r="K149" s="65">
        <v>5</v>
      </c>
      <c r="L149" s="67">
        <v>5</v>
      </c>
      <c r="M149" s="67">
        <v>5</v>
      </c>
    </row>
    <row r="150" spans="1:13" x14ac:dyDescent="0.2">
      <c r="A150" s="165"/>
      <c r="B150" s="36"/>
      <c r="C150" s="37">
        <v>6320032</v>
      </c>
      <c r="D150" s="37" t="s">
        <v>60</v>
      </c>
      <c r="E150" s="123">
        <v>0.9</v>
      </c>
      <c r="F150" s="72"/>
      <c r="G150" s="62"/>
      <c r="H150" s="79"/>
      <c r="I150" s="123">
        <v>1</v>
      </c>
      <c r="J150" s="65">
        <v>1</v>
      </c>
      <c r="K150" s="65">
        <v>1</v>
      </c>
      <c r="L150" s="67">
        <v>1</v>
      </c>
      <c r="M150" s="67">
        <v>1</v>
      </c>
    </row>
    <row r="151" spans="1:13" x14ac:dyDescent="0.2">
      <c r="A151" s="165"/>
      <c r="B151" s="36"/>
      <c r="C151" s="37">
        <v>6320033</v>
      </c>
      <c r="D151" s="37" t="s">
        <v>61</v>
      </c>
      <c r="E151" s="123">
        <v>5.0999999999999996</v>
      </c>
      <c r="F151" s="72"/>
      <c r="G151" s="62"/>
      <c r="H151" s="79"/>
      <c r="I151" s="123">
        <v>7.9</v>
      </c>
      <c r="J151" s="65">
        <v>8</v>
      </c>
      <c r="K151" s="65">
        <v>8</v>
      </c>
      <c r="L151" s="67">
        <v>8</v>
      </c>
      <c r="M151" s="67">
        <v>8</v>
      </c>
    </row>
    <row r="152" spans="1:13" x14ac:dyDescent="0.2">
      <c r="A152" s="165"/>
      <c r="B152" s="36"/>
      <c r="C152" s="37">
        <v>6320034</v>
      </c>
      <c r="D152" s="37" t="s">
        <v>62</v>
      </c>
      <c r="E152" s="123">
        <v>0.3</v>
      </c>
      <c r="F152" s="72"/>
      <c r="G152" s="62"/>
      <c r="H152" s="79"/>
      <c r="I152" s="123">
        <v>0.5</v>
      </c>
      <c r="J152" s="65">
        <v>0.5</v>
      </c>
      <c r="K152" s="65">
        <v>0.5</v>
      </c>
      <c r="L152" s="67">
        <v>0.5</v>
      </c>
      <c r="M152" s="67">
        <v>0.5</v>
      </c>
    </row>
    <row r="153" spans="1:13" x14ac:dyDescent="0.2">
      <c r="A153" s="164"/>
      <c r="B153" s="36">
        <v>633</v>
      </c>
      <c r="C153" s="36"/>
      <c r="D153" s="36" t="s">
        <v>63</v>
      </c>
      <c r="E153" s="114">
        <f t="shared" ref="E153:M153" si="22">SUM(E154:E166)</f>
        <v>20</v>
      </c>
      <c r="F153" s="114">
        <f t="shared" si="22"/>
        <v>0</v>
      </c>
      <c r="G153" s="114">
        <f t="shared" si="22"/>
        <v>0</v>
      </c>
      <c r="H153" s="114">
        <f t="shared" si="22"/>
        <v>0</v>
      </c>
      <c r="I153" s="114">
        <f t="shared" si="22"/>
        <v>18.2</v>
      </c>
      <c r="J153" s="114">
        <f t="shared" si="22"/>
        <v>35.299999999999997</v>
      </c>
      <c r="K153" s="114">
        <f t="shared" si="22"/>
        <v>35.299999999999997</v>
      </c>
      <c r="L153" s="67">
        <f t="shared" si="22"/>
        <v>41.300000000000004</v>
      </c>
      <c r="M153" s="67">
        <f t="shared" si="22"/>
        <v>41.300000000000004</v>
      </c>
    </row>
    <row r="154" spans="1:13" x14ac:dyDescent="0.2">
      <c r="A154" s="165"/>
      <c r="B154" s="36"/>
      <c r="C154" s="37">
        <v>633001</v>
      </c>
      <c r="D154" s="37" t="s">
        <v>64</v>
      </c>
      <c r="E154" s="123">
        <v>0</v>
      </c>
      <c r="F154" s="72"/>
      <c r="G154" s="62"/>
      <c r="H154" s="79"/>
      <c r="I154" s="123">
        <v>0.4</v>
      </c>
      <c r="J154" s="154">
        <v>15</v>
      </c>
      <c r="K154" s="154">
        <v>15</v>
      </c>
      <c r="L154" s="185">
        <v>20</v>
      </c>
      <c r="M154" s="185">
        <v>20</v>
      </c>
    </row>
    <row r="155" spans="1:13" x14ac:dyDescent="0.2">
      <c r="A155" s="165"/>
      <c r="B155" s="36"/>
      <c r="C155" s="37">
        <v>633002</v>
      </c>
      <c r="D155" s="37" t="s">
        <v>65</v>
      </c>
      <c r="E155" s="123">
        <v>0.3</v>
      </c>
      <c r="F155" s="72"/>
      <c r="G155" s="62"/>
      <c r="H155" s="79"/>
      <c r="I155" s="123">
        <v>0.2</v>
      </c>
      <c r="J155" s="154">
        <v>2.5</v>
      </c>
      <c r="K155" s="154">
        <v>2.5</v>
      </c>
      <c r="L155" s="185">
        <v>3</v>
      </c>
      <c r="M155" s="185">
        <v>3</v>
      </c>
    </row>
    <row r="156" spans="1:13" x14ac:dyDescent="0.2">
      <c r="A156" s="165"/>
      <c r="B156" s="36"/>
      <c r="C156" s="37">
        <v>633004</v>
      </c>
      <c r="D156" s="37" t="s">
        <v>66</v>
      </c>
      <c r="E156" s="123">
        <v>0.5</v>
      </c>
      <c r="F156" s="72"/>
      <c r="G156" s="62"/>
      <c r="H156" s="79"/>
      <c r="I156" s="123">
        <v>0.3</v>
      </c>
      <c r="J156" s="65">
        <v>1</v>
      </c>
      <c r="K156" s="65">
        <v>1</v>
      </c>
      <c r="L156" s="67">
        <v>1.5</v>
      </c>
      <c r="M156" s="67">
        <v>1.5</v>
      </c>
    </row>
    <row r="157" spans="1:13" x14ac:dyDescent="0.2">
      <c r="A157" s="165"/>
      <c r="B157" s="36"/>
      <c r="C157" s="37">
        <v>6330061</v>
      </c>
      <c r="D157" s="37" t="s">
        <v>190</v>
      </c>
      <c r="E157" s="123">
        <v>2.6</v>
      </c>
      <c r="F157" s="72"/>
      <c r="G157" s="62"/>
      <c r="H157" s="79"/>
      <c r="I157" s="123">
        <v>2.7</v>
      </c>
      <c r="J157" s="65">
        <v>2.8</v>
      </c>
      <c r="K157" s="65">
        <v>2.8</v>
      </c>
      <c r="L157" s="67">
        <v>2.8</v>
      </c>
      <c r="M157" s="67">
        <v>2.8</v>
      </c>
    </row>
    <row r="158" spans="1:13" x14ac:dyDescent="0.2">
      <c r="A158" s="165"/>
      <c r="B158" s="36"/>
      <c r="C158" s="37">
        <v>6330062</v>
      </c>
      <c r="D158" s="37" t="s">
        <v>67</v>
      </c>
      <c r="E158" s="123">
        <v>1.5</v>
      </c>
      <c r="F158" s="72"/>
      <c r="G158" s="62"/>
      <c r="H158" s="79"/>
      <c r="I158" s="123">
        <v>1.3</v>
      </c>
      <c r="J158" s="65">
        <v>1.5</v>
      </c>
      <c r="K158" s="65">
        <v>1.5</v>
      </c>
      <c r="L158" s="67">
        <v>1.5</v>
      </c>
      <c r="M158" s="67">
        <v>1.5</v>
      </c>
    </row>
    <row r="159" spans="1:13" x14ac:dyDescent="0.2">
      <c r="A159" s="165"/>
      <c r="B159" s="36"/>
      <c r="C159" s="37">
        <v>6330063</v>
      </c>
      <c r="D159" s="37" t="s">
        <v>68</v>
      </c>
      <c r="E159" s="123">
        <v>0.5</v>
      </c>
      <c r="F159" s="72"/>
      <c r="G159" s="62"/>
      <c r="H159" s="79"/>
      <c r="I159" s="123">
        <v>0.3</v>
      </c>
      <c r="J159" s="65">
        <v>0.3</v>
      </c>
      <c r="K159" s="65">
        <v>0.3</v>
      </c>
      <c r="L159" s="67">
        <v>0.3</v>
      </c>
      <c r="M159" s="67">
        <v>0.3</v>
      </c>
    </row>
    <row r="160" spans="1:13" x14ac:dyDescent="0.2">
      <c r="A160" s="165"/>
      <c r="B160" s="36"/>
      <c r="C160" s="37">
        <v>6330064</v>
      </c>
      <c r="D160" s="37" t="s">
        <v>69</v>
      </c>
      <c r="E160" s="123">
        <v>0.8</v>
      </c>
      <c r="F160" s="72"/>
      <c r="G160" s="62"/>
      <c r="H160" s="79"/>
      <c r="I160" s="123">
        <v>0.5</v>
      </c>
      <c r="J160" s="65">
        <v>0.5</v>
      </c>
      <c r="K160" s="65">
        <v>0.5</v>
      </c>
      <c r="L160" s="65">
        <v>0.5</v>
      </c>
      <c r="M160" s="65">
        <v>0.5</v>
      </c>
    </row>
    <row r="161" spans="1:13" x14ac:dyDescent="0.2">
      <c r="A161" s="165"/>
      <c r="B161" s="36"/>
      <c r="C161" s="37">
        <v>6330065</v>
      </c>
      <c r="D161" s="37" t="s">
        <v>70</v>
      </c>
      <c r="E161" s="123">
        <v>5</v>
      </c>
      <c r="F161" s="72"/>
      <c r="G161" s="62"/>
      <c r="H161" s="79"/>
      <c r="I161" s="123">
        <v>1.9</v>
      </c>
      <c r="J161" s="65">
        <v>2</v>
      </c>
      <c r="K161" s="65">
        <v>2</v>
      </c>
      <c r="L161" s="65">
        <v>2</v>
      </c>
      <c r="M161" s="65">
        <v>2</v>
      </c>
    </row>
    <row r="162" spans="1:13" x14ac:dyDescent="0.2">
      <c r="A162" s="165"/>
      <c r="B162" s="36"/>
      <c r="C162" s="37">
        <v>6330066</v>
      </c>
      <c r="D162" s="37" t="s">
        <v>71</v>
      </c>
      <c r="E162" s="123">
        <v>1.4</v>
      </c>
      <c r="F162" s="72"/>
      <c r="G162" s="62"/>
      <c r="H162" s="79"/>
      <c r="I162" s="123">
        <v>1.5</v>
      </c>
      <c r="J162" s="65">
        <v>1.5</v>
      </c>
      <c r="K162" s="65">
        <v>1.5</v>
      </c>
      <c r="L162" s="65">
        <v>1.5</v>
      </c>
      <c r="M162" s="65">
        <v>1.5</v>
      </c>
    </row>
    <row r="163" spans="1:13" x14ac:dyDescent="0.2">
      <c r="A163" s="165"/>
      <c r="B163" s="36"/>
      <c r="C163" s="37">
        <v>6330067</v>
      </c>
      <c r="D163" s="37" t="s">
        <v>72</v>
      </c>
      <c r="E163" s="123">
        <v>0.1</v>
      </c>
      <c r="F163" s="72"/>
      <c r="G163" s="62"/>
      <c r="H163" s="79"/>
      <c r="I163" s="123">
        <v>0.2</v>
      </c>
      <c r="J163" s="65">
        <v>0.2</v>
      </c>
      <c r="K163" s="65">
        <v>0.2</v>
      </c>
      <c r="L163" s="65">
        <v>0.2</v>
      </c>
      <c r="M163" s="65">
        <v>0.2</v>
      </c>
    </row>
    <row r="164" spans="1:13" x14ac:dyDescent="0.2">
      <c r="A164" s="165"/>
      <c r="B164" s="36"/>
      <c r="C164" s="37">
        <v>633009</v>
      </c>
      <c r="D164" s="37" t="s">
        <v>73</v>
      </c>
      <c r="E164" s="123">
        <v>4.4000000000000004</v>
      </c>
      <c r="F164" s="72"/>
      <c r="G164" s="62"/>
      <c r="H164" s="79"/>
      <c r="I164" s="123">
        <v>3.4</v>
      </c>
      <c r="J164" s="65">
        <v>2.5</v>
      </c>
      <c r="K164" s="65">
        <v>2.5</v>
      </c>
      <c r="L164" s="65">
        <v>2.5</v>
      </c>
      <c r="M164" s="65">
        <v>2.5</v>
      </c>
    </row>
    <row r="165" spans="1:13" x14ac:dyDescent="0.2">
      <c r="A165" s="165"/>
      <c r="B165" s="36"/>
      <c r="C165" s="37">
        <v>633013</v>
      </c>
      <c r="D165" s="37" t="s">
        <v>74</v>
      </c>
      <c r="E165" s="123">
        <v>0</v>
      </c>
      <c r="F165" s="72"/>
      <c r="G165" s="62"/>
      <c r="H165" s="79"/>
      <c r="I165" s="123">
        <v>1</v>
      </c>
      <c r="J165" s="65">
        <v>1</v>
      </c>
      <c r="K165" s="65">
        <v>1</v>
      </c>
      <c r="L165" s="65">
        <v>1</v>
      </c>
      <c r="M165" s="65">
        <v>1</v>
      </c>
    </row>
    <row r="166" spans="1:13" x14ac:dyDescent="0.2">
      <c r="A166" s="165"/>
      <c r="B166" s="36"/>
      <c r="C166" s="37">
        <v>633016</v>
      </c>
      <c r="D166" s="37" t="s">
        <v>75</v>
      </c>
      <c r="E166" s="123">
        <v>2.9</v>
      </c>
      <c r="F166" s="72"/>
      <c r="G166" s="62"/>
      <c r="H166" s="79"/>
      <c r="I166" s="123">
        <v>4.5</v>
      </c>
      <c r="J166" s="65">
        <v>4.5</v>
      </c>
      <c r="K166" s="65">
        <v>4.5</v>
      </c>
      <c r="L166" s="65">
        <v>4.5</v>
      </c>
      <c r="M166" s="65">
        <v>4.5</v>
      </c>
    </row>
    <row r="167" spans="1:13" x14ac:dyDescent="0.2">
      <c r="A167" s="164"/>
      <c r="B167" s="36">
        <v>634</v>
      </c>
      <c r="C167" s="36"/>
      <c r="D167" s="36" t="s">
        <v>76</v>
      </c>
      <c r="E167" s="114">
        <f t="shared" ref="E167:M167" si="23">SUM(E168:E173)</f>
        <v>5.8</v>
      </c>
      <c r="F167" s="114">
        <f t="shared" si="23"/>
        <v>0</v>
      </c>
      <c r="G167" s="114">
        <f t="shared" si="23"/>
        <v>0</v>
      </c>
      <c r="H167" s="114">
        <f t="shared" si="23"/>
        <v>0</v>
      </c>
      <c r="I167" s="114">
        <f t="shared" si="23"/>
        <v>5.9</v>
      </c>
      <c r="J167" s="114">
        <f t="shared" si="23"/>
        <v>6.2</v>
      </c>
      <c r="K167" s="114">
        <f t="shared" si="23"/>
        <v>6.2</v>
      </c>
      <c r="L167" s="114">
        <f t="shared" si="23"/>
        <v>6.3000000000000007</v>
      </c>
      <c r="M167" s="114">
        <f t="shared" si="23"/>
        <v>6.4</v>
      </c>
    </row>
    <row r="168" spans="1:13" x14ac:dyDescent="0.2">
      <c r="A168" s="165"/>
      <c r="B168" s="36"/>
      <c r="C168" s="37">
        <v>634001</v>
      </c>
      <c r="D168" s="37" t="s">
        <v>77</v>
      </c>
      <c r="E168" s="123">
        <v>2.2000000000000002</v>
      </c>
      <c r="F168" s="72"/>
      <c r="G168" s="62"/>
      <c r="H168" s="79"/>
      <c r="I168" s="123">
        <v>2.5</v>
      </c>
      <c r="J168" s="65">
        <v>2.6</v>
      </c>
      <c r="K168" s="65">
        <v>2.6</v>
      </c>
      <c r="L168" s="67">
        <v>2.7</v>
      </c>
      <c r="M168" s="67">
        <v>2.8</v>
      </c>
    </row>
    <row r="169" spans="1:13" x14ac:dyDescent="0.2">
      <c r="A169" s="165"/>
      <c r="B169" s="36"/>
      <c r="C169" s="37">
        <v>6340021</v>
      </c>
      <c r="D169" s="37" t="s">
        <v>78</v>
      </c>
      <c r="E169" s="123">
        <v>1</v>
      </c>
      <c r="F169" s="72"/>
      <c r="G169" s="62"/>
      <c r="H169" s="79"/>
      <c r="I169" s="123">
        <v>0.5</v>
      </c>
      <c r="J169" s="65">
        <v>0.5</v>
      </c>
      <c r="K169" s="65">
        <v>0.5</v>
      </c>
      <c r="L169" s="65">
        <v>0.5</v>
      </c>
      <c r="M169" s="65">
        <v>0.5</v>
      </c>
    </row>
    <row r="170" spans="1:13" x14ac:dyDescent="0.2">
      <c r="A170" s="165"/>
      <c r="B170" s="36"/>
      <c r="C170" s="37">
        <v>6340022</v>
      </c>
      <c r="D170" s="37" t="s">
        <v>79</v>
      </c>
      <c r="E170" s="123">
        <v>0.1</v>
      </c>
      <c r="F170" s="72"/>
      <c r="G170" s="62"/>
      <c r="H170" s="79"/>
      <c r="I170" s="123">
        <v>0.9</v>
      </c>
      <c r="J170" s="65">
        <v>0.9</v>
      </c>
      <c r="K170" s="65">
        <v>0.9</v>
      </c>
      <c r="L170" s="65">
        <v>0.9</v>
      </c>
      <c r="M170" s="65">
        <v>0.9</v>
      </c>
    </row>
    <row r="171" spans="1:13" x14ac:dyDescent="0.2">
      <c r="A171" s="165"/>
      <c r="B171" s="36"/>
      <c r="C171" s="37">
        <v>634003</v>
      </c>
      <c r="D171" s="37" t="s">
        <v>264</v>
      </c>
      <c r="E171" s="123">
        <v>2.4</v>
      </c>
      <c r="F171" s="72"/>
      <c r="G171" s="62"/>
      <c r="H171" s="79"/>
      <c r="I171" s="123">
        <v>0.8</v>
      </c>
      <c r="J171" s="65">
        <v>0.9</v>
      </c>
      <c r="K171" s="65">
        <v>0.9</v>
      </c>
      <c r="L171" s="65">
        <v>0.9</v>
      </c>
      <c r="M171" s="65">
        <v>0.9</v>
      </c>
    </row>
    <row r="172" spans="1:13" x14ac:dyDescent="0.2">
      <c r="A172" s="165"/>
      <c r="B172" s="36"/>
      <c r="C172" s="37">
        <v>634004</v>
      </c>
      <c r="D172" s="37" t="s">
        <v>80</v>
      </c>
      <c r="E172" s="123">
        <v>0.1</v>
      </c>
      <c r="F172" s="72"/>
      <c r="G172" s="62"/>
      <c r="H172" s="79"/>
      <c r="I172" s="123">
        <v>1.1000000000000001</v>
      </c>
      <c r="J172" s="65">
        <v>1.2</v>
      </c>
      <c r="K172" s="65">
        <v>1.2</v>
      </c>
      <c r="L172" s="65">
        <v>1.2</v>
      </c>
      <c r="M172" s="65">
        <v>1.2</v>
      </c>
    </row>
    <row r="173" spans="1:13" x14ac:dyDescent="0.2">
      <c r="A173" s="165"/>
      <c r="B173" s="36"/>
      <c r="C173" s="37">
        <v>634005</v>
      </c>
      <c r="D173" s="37" t="s">
        <v>81</v>
      </c>
      <c r="E173" s="123">
        <v>0</v>
      </c>
      <c r="F173" s="72"/>
      <c r="G173" s="62"/>
      <c r="H173" s="79"/>
      <c r="I173" s="123">
        <v>0.1</v>
      </c>
      <c r="J173" s="65">
        <v>0.1</v>
      </c>
      <c r="K173" s="65">
        <v>0.1</v>
      </c>
      <c r="L173" s="65">
        <v>0.1</v>
      </c>
      <c r="M173" s="65">
        <v>0.1</v>
      </c>
    </row>
    <row r="174" spans="1:13" x14ac:dyDescent="0.2">
      <c r="A174" s="164"/>
      <c r="B174" s="36">
        <v>635</v>
      </c>
      <c r="C174" s="36"/>
      <c r="D174" s="36" t="s">
        <v>82</v>
      </c>
      <c r="E174" s="114">
        <f t="shared" ref="E174:M174" si="24">SUM(E175:E180)</f>
        <v>3.0999999999999996</v>
      </c>
      <c r="F174" s="114">
        <f t="shared" si="24"/>
        <v>0</v>
      </c>
      <c r="G174" s="114">
        <f t="shared" si="24"/>
        <v>0</v>
      </c>
      <c r="H174" s="114">
        <f t="shared" si="24"/>
        <v>0</v>
      </c>
      <c r="I174" s="114">
        <f t="shared" si="24"/>
        <v>3.6999999999999997</v>
      </c>
      <c r="J174" s="114">
        <f t="shared" si="24"/>
        <v>7.4</v>
      </c>
      <c r="K174" s="114">
        <f t="shared" si="24"/>
        <v>7.4</v>
      </c>
      <c r="L174" s="114">
        <f t="shared" si="24"/>
        <v>7.4</v>
      </c>
      <c r="M174" s="114">
        <f t="shared" si="24"/>
        <v>7.4</v>
      </c>
    </row>
    <row r="175" spans="1:13" x14ac:dyDescent="0.2">
      <c r="A175" s="165"/>
      <c r="B175" s="36"/>
      <c r="C175" s="37">
        <v>635002</v>
      </c>
      <c r="D175" s="37" t="s">
        <v>83</v>
      </c>
      <c r="E175" s="115">
        <v>1.9</v>
      </c>
      <c r="F175" s="71"/>
      <c r="G175" s="65"/>
      <c r="H175" s="80"/>
      <c r="I175" s="115">
        <v>1.8</v>
      </c>
      <c r="J175" s="65">
        <v>1.9</v>
      </c>
      <c r="K175" s="65">
        <v>1.9</v>
      </c>
      <c r="L175" s="65">
        <v>1.9</v>
      </c>
      <c r="M175" s="65">
        <v>1.9</v>
      </c>
    </row>
    <row r="176" spans="1:13" x14ac:dyDescent="0.2">
      <c r="A176" s="165"/>
      <c r="B176" s="36"/>
      <c r="C176" s="37">
        <v>635003</v>
      </c>
      <c r="D176" s="37" t="s">
        <v>84</v>
      </c>
      <c r="E176" s="115">
        <v>0.3</v>
      </c>
      <c r="F176" s="71"/>
      <c r="G176" s="65"/>
      <c r="H176" s="80"/>
      <c r="I176" s="115">
        <v>0</v>
      </c>
      <c r="J176" s="65">
        <v>0.1</v>
      </c>
      <c r="K176" s="65">
        <v>0.1</v>
      </c>
      <c r="L176" s="65">
        <v>0.1</v>
      </c>
      <c r="M176" s="65">
        <v>0.1</v>
      </c>
    </row>
    <row r="177" spans="1:13" x14ac:dyDescent="0.2">
      <c r="A177" s="165"/>
      <c r="B177" s="36"/>
      <c r="C177" s="37">
        <v>6350041</v>
      </c>
      <c r="D177" s="37" t="s">
        <v>85</v>
      </c>
      <c r="E177" s="115">
        <v>0.4</v>
      </c>
      <c r="F177" s="71"/>
      <c r="G177" s="65"/>
      <c r="H177" s="80"/>
      <c r="I177" s="115">
        <v>1</v>
      </c>
      <c r="J177" s="65">
        <v>2</v>
      </c>
      <c r="K177" s="65">
        <v>2</v>
      </c>
      <c r="L177" s="65">
        <v>2</v>
      </c>
      <c r="M177" s="65">
        <v>2</v>
      </c>
    </row>
    <row r="178" spans="1:13" x14ac:dyDescent="0.2">
      <c r="A178" s="165"/>
      <c r="B178" s="36"/>
      <c r="C178" s="37">
        <v>635009</v>
      </c>
      <c r="D178" s="37" t="s">
        <v>411</v>
      </c>
      <c r="E178" s="115">
        <v>0</v>
      </c>
      <c r="F178" s="71"/>
      <c r="G178" s="65"/>
      <c r="H178" s="80"/>
      <c r="I178" s="115">
        <v>0.5</v>
      </c>
      <c r="J178" s="65">
        <v>2</v>
      </c>
      <c r="K178" s="65">
        <v>2</v>
      </c>
      <c r="L178" s="65">
        <v>2</v>
      </c>
      <c r="M178" s="65">
        <v>2</v>
      </c>
    </row>
    <row r="179" spans="1:13" x14ac:dyDescent="0.2">
      <c r="A179" s="165"/>
      <c r="B179" s="36"/>
      <c r="C179" s="37">
        <v>6350044</v>
      </c>
      <c r="D179" s="37" t="s">
        <v>86</v>
      </c>
      <c r="E179" s="115">
        <v>0.5</v>
      </c>
      <c r="F179" s="71"/>
      <c r="G179" s="65"/>
      <c r="H179" s="80"/>
      <c r="I179" s="115">
        <v>0.4</v>
      </c>
      <c r="J179" s="65">
        <v>0.4</v>
      </c>
      <c r="K179" s="65">
        <v>0.4</v>
      </c>
      <c r="L179" s="65">
        <v>0.4</v>
      </c>
      <c r="M179" s="65">
        <v>0.4</v>
      </c>
    </row>
    <row r="180" spans="1:13" x14ac:dyDescent="0.2">
      <c r="A180" s="165"/>
      <c r="B180" s="36"/>
      <c r="C180" s="37">
        <v>635006</v>
      </c>
      <c r="D180" s="37" t="s">
        <v>87</v>
      </c>
      <c r="E180" s="115">
        <v>0</v>
      </c>
      <c r="F180" s="71"/>
      <c r="G180" s="65"/>
      <c r="H180" s="80"/>
      <c r="I180" s="115">
        <v>0</v>
      </c>
      <c r="J180" s="65">
        <v>1</v>
      </c>
      <c r="K180" s="65">
        <v>1</v>
      </c>
      <c r="L180" s="65">
        <v>1</v>
      </c>
      <c r="M180" s="65">
        <v>1</v>
      </c>
    </row>
    <row r="181" spans="1:13" x14ac:dyDescent="0.2">
      <c r="A181" s="164"/>
      <c r="B181" s="36">
        <v>637</v>
      </c>
      <c r="C181" s="36"/>
      <c r="D181" s="36" t="s">
        <v>88</v>
      </c>
      <c r="E181" s="114">
        <f t="shared" ref="E181:M181" si="25">SUM(E182:E208)</f>
        <v>93.100000000000009</v>
      </c>
      <c r="F181" s="114">
        <f t="shared" si="25"/>
        <v>0</v>
      </c>
      <c r="G181" s="114">
        <f t="shared" si="25"/>
        <v>0</v>
      </c>
      <c r="H181" s="114">
        <f t="shared" si="25"/>
        <v>0</v>
      </c>
      <c r="I181" s="114">
        <f t="shared" si="25"/>
        <v>73.2</v>
      </c>
      <c r="J181" s="114">
        <f t="shared" si="25"/>
        <v>86.2</v>
      </c>
      <c r="K181" s="114">
        <f t="shared" si="25"/>
        <v>86.2</v>
      </c>
      <c r="L181" s="114">
        <f t="shared" si="25"/>
        <v>84.7</v>
      </c>
      <c r="M181" s="114">
        <f t="shared" si="25"/>
        <v>84.7</v>
      </c>
    </row>
    <row r="182" spans="1:13" x14ac:dyDescent="0.2">
      <c r="A182" s="164"/>
      <c r="B182" s="36"/>
      <c r="C182" s="37">
        <v>636002</v>
      </c>
      <c r="D182" s="37" t="s">
        <v>289</v>
      </c>
      <c r="E182" s="123">
        <v>0</v>
      </c>
      <c r="F182" s="72"/>
      <c r="G182" s="62"/>
      <c r="H182" s="79"/>
      <c r="I182" s="123">
        <v>0</v>
      </c>
      <c r="J182" s="65">
        <v>0</v>
      </c>
      <c r="K182" s="65">
        <v>0</v>
      </c>
      <c r="L182" s="65">
        <v>0</v>
      </c>
      <c r="M182" s="65">
        <v>0</v>
      </c>
    </row>
    <row r="183" spans="1:13" x14ac:dyDescent="0.2">
      <c r="A183" s="165"/>
      <c r="B183" s="36"/>
      <c r="C183" s="37">
        <v>637001</v>
      </c>
      <c r="D183" s="37" t="s">
        <v>89</v>
      </c>
      <c r="E183" s="123">
        <v>0.9</v>
      </c>
      <c r="F183" s="72"/>
      <c r="G183" s="62"/>
      <c r="H183" s="79"/>
      <c r="I183" s="123">
        <v>1.1000000000000001</v>
      </c>
      <c r="J183" s="65">
        <v>1.2</v>
      </c>
      <c r="K183" s="65">
        <v>1.2</v>
      </c>
      <c r="L183" s="65">
        <v>1.2</v>
      </c>
      <c r="M183" s="65">
        <v>1.2</v>
      </c>
    </row>
    <row r="184" spans="1:13" x14ac:dyDescent="0.2">
      <c r="A184" s="165"/>
      <c r="B184" s="36"/>
      <c r="C184" s="37">
        <v>637002</v>
      </c>
      <c r="D184" s="37" t="s">
        <v>368</v>
      </c>
      <c r="E184" s="123">
        <v>3.8</v>
      </c>
      <c r="F184" s="72"/>
      <c r="G184" s="62"/>
      <c r="H184" s="79"/>
      <c r="I184" s="123">
        <v>0</v>
      </c>
      <c r="J184" s="65">
        <v>0</v>
      </c>
      <c r="K184" s="65">
        <v>0</v>
      </c>
      <c r="L184" s="65">
        <v>0</v>
      </c>
      <c r="M184" s="65">
        <v>0</v>
      </c>
    </row>
    <row r="185" spans="1:13" x14ac:dyDescent="0.2">
      <c r="A185" s="165"/>
      <c r="B185" s="36"/>
      <c r="C185" s="37">
        <v>637003</v>
      </c>
      <c r="D185" s="37" t="s">
        <v>90</v>
      </c>
      <c r="E185" s="123">
        <v>1.7</v>
      </c>
      <c r="F185" s="72"/>
      <c r="G185" s="62"/>
      <c r="H185" s="79"/>
      <c r="I185" s="123">
        <v>3.7</v>
      </c>
      <c r="J185" s="154">
        <v>5</v>
      </c>
      <c r="K185" s="154">
        <v>5</v>
      </c>
      <c r="L185" s="65">
        <v>3.5</v>
      </c>
      <c r="M185" s="65">
        <v>3.5</v>
      </c>
    </row>
    <row r="186" spans="1:13" x14ac:dyDescent="0.2">
      <c r="A186" s="165"/>
      <c r="B186" s="36"/>
      <c r="C186" s="37">
        <v>6370041</v>
      </c>
      <c r="D186" s="37" t="s">
        <v>91</v>
      </c>
      <c r="E186" s="123">
        <v>5.0999999999999996</v>
      </c>
      <c r="F186" s="72"/>
      <c r="G186" s="62"/>
      <c r="H186" s="79"/>
      <c r="I186" s="123">
        <v>1.3</v>
      </c>
      <c r="J186" s="65">
        <v>1.3</v>
      </c>
      <c r="K186" s="65">
        <v>1.3</v>
      </c>
      <c r="L186" s="65">
        <v>1.3</v>
      </c>
      <c r="M186" s="65">
        <v>1.3</v>
      </c>
    </row>
    <row r="187" spans="1:13" x14ac:dyDescent="0.2">
      <c r="A187" s="165"/>
      <c r="B187" s="36"/>
      <c r="C187" s="37">
        <v>637004</v>
      </c>
      <c r="D187" s="37" t="s">
        <v>92</v>
      </c>
      <c r="E187" s="123">
        <v>3.9</v>
      </c>
      <c r="F187" s="72"/>
      <c r="G187" s="62"/>
      <c r="H187" s="79"/>
      <c r="I187" s="123">
        <v>3.4</v>
      </c>
      <c r="J187" s="65">
        <v>3.4</v>
      </c>
      <c r="K187" s="65">
        <v>3.4</v>
      </c>
      <c r="L187" s="65">
        <v>3.4</v>
      </c>
      <c r="M187" s="65">
        <v>3.4</v>
      </c>
    </row>
    <row r="188" spans="1:13" x14ac:dyDescent="0.2">
      <c r="A188" s="165"/>
      <c r="B188" s="36"/>
      <c r="C188" s="37">
        <v>637004</v>
      </c>
      <c r="D188" s="37" t="s">
        <v>270</v>
      </c>
      <c r="E188" s="123">
        <v>0.2</v>
      </c>
      <c r="F188" s="72"/>
      <c r="G188" s="62"/>
      <c r="H188" s="78"/>
      <c r="I188" s="123">
        <v>0</v>
      </c>
      <c r="J188" s="65">
        <v>0</v>
      </c>
      <c r="K188" s="65">
        <v>0</v>
      </c>
      <c r="L188" s="65">
        <v>0</v>
      </c>
      <c r="M188" s="65">
        <v>0</v>
      </c>
    </row>
    <row r="189" spans="1:13" x14ac:dyDescent="0.2">
      <c r="A189" s="165"/>
      <c r="B189" s="36"/>
      <c r="C189" s="37">
        <v>6370046</v>
      </c>
      <c r="D189" s="37" t="s">
        <v>93</v>
      </c>
      <c r="E189" s="123">
        <v>0</v>
      </c>
      <c r="F189" s="72"/>
      <c r="G189" s="62"/>
      <c r="H189" s="79"/>
      <c r="I189" s="123">
        <v>0</v>
      </c>
      <c r="J189" s="65">
        <v>0</v>
      </c>
      <c r="K189" s="65">
        <v>0</v>
      </c>
      <c r="L189" s="65">
        <v>0</v>
      </c>
      <c r="M189" s="65">
        <v>0</v>
      </c>
    </row>
    <row r="190" spans="1:13" x14ac:dyDescent="0.2">
      <c r="A190" s="165"/>
      <c r="B190" s="36"/>
      <c r="C190" s="37">
        <v>6370051</v>
      </c>
      <c r="D190" s="37" t="s">
        <v>94</v>
      </c>
      <c r="E190" s="123">
        <v>0.3</v>
      </c>
      <c r="F190" s="72"/>
      <c r="G190" s="62"/>
      <c r="H190" s="79"/>
      <c r="I190" s="123">
        <v>0</v>
      </c>
      <c r="J190" s="65">
        <v>0.5</v>
      </c>
      <c r="K190" s="65">
        <v>0.5</v>
      </c>
      <c r="L190" s="65">
        <v>0.5</v>
      </c>
      <c r="M190" s="65">
        <v>0.5</v>
      </c>
    </row>
    <row r="191" spans="1:13" x14ac:dyDescent="0.2">
      <c r="A191" s="165"/>
      <c r="B191" s="81"/>
      <c r="C191" s="37">
        <v>6370052</v>
      </c>
      <c r="D191" s="37" t="s">
        <v>95</v>
      </c>
      <c r="E191" s="123">
        <v>13.8</v>
      </c>
      <c r="F191" s="82"/>
      <c r="G191" s="83"/>
      <c r="H191" s="84"/>
      <c r="I191" s="123">
        <v>8.5</v>
      </c>
      <c r="J191" s="65">
        <v>8.5</v>
      </c>
      <c r="K191" s="65">
        <v>8.5</v>
      </c>
      <c r="L191" s="65">
        <v>8.5</v>
      </c>
      <c r="M191" s="65">
        <v>8.5</v>
      </c>
    </row>
    <row r="192" spans="1:13" x14ac:dyDescent="0.2">
      <c r="A192" s="165"/>
      <c r="B192" s="81"/>
      <c r="C192" s="37">
        <v>6370053</v>
      </c>
      <c r="D192" s="37" t="s">
        <v>96</v>
      </c>
      <c r="E192" s="123">
        <v>1.2</v>
      </c>
      <c r="F192" s="82"/>
      <c r="G192" s="83"/>
      <c r="H192" s="84"/>
      <c r="I192" s="123">
        <v>2.1</v>
      </c>
      <c r="J192" s="65">
        <v>2.2999999999999998</v>
      </c>
      <c r="K192" s="65">
        <v>2.2999999999999998</v>
      </c>
      <c r="L192" s="65">
        <v>2.2999999999999998</v>
      </c>
      <c r="M192" s="65">
        <v>2.2999999999999998</v>
      </c>
    </row>
    <row r="193" spans="1:13" hidden="1" x14ac:dyDescent="0.2">
      <c r="A193" s="165"/>
      <c r="B193" s="36"/>
      <c r="C193" s="37">
        <v>6370054</v>
      </c>
      <c r="D193" s="37" t="s">
        <v>97</v>
      </c>
      <c r="E193" s="123">
        <v>0</v>
      </c>
      <c r="F193" s="72"/>
      <c r="G193" s="62"/>
      <c r="H193" s="79"/>
      <c r="I193" s="123">
        <v>0</v>
      </c>
      <c r="J193" s="65"/>
      <c r="K193" s="65"/>
      <c r="L193" s="65"/>
      <c r="M193" s="65"/>
    </row>
    <row r="194" spans="1:13" x14ac:dyDescent="0.2">
      <c r="A194" s="165"/>
      <c r="B194" s="36"/>
      <c r="C194" s="37">
        <v>6370055</v>
      </c>
      <c r="D194" s="37" t="s">
        <v>98</v>
      </c>
      <c r="E194" s="123">
        <v>0.5</v>
      </c>
      <c r="F194" s="72"/>
      <c r="G194" s="62"/>
      <c r="H194" s="79"/>
      <c r="I194" s="123">
        <v>0.5</v>
      </c>
      <c r="J194" s="65">
        <v>0.6</v>
      </c>
      <c r="K194" s="65">
        <v>0.6</v>
      </c>
      <c r="L194" s="65">
        <v>0.6</v>
      </c>
      <c r="M194" s="65">
        <v>0.6</v>
      </c>
    </row>
    <row r="195" spans="1:13" hidden="1" x14ac:dyDescent="0.2">
      <c r="A195" s="165"/>
      <c r="B195" s="36"/>
      <c r="C195" s="37"/>
      <c r="D195" s="37" t="s">
        <v>454</v>
      </c>
      <c r="E195" s="123"/>
      <c r="F195" s="72"/>
      <c r="G195" s="62"/>
      <c r="H195" s="79"/>
      <c r="I195" s="123"/>
      <c r="J195" s="154"/>
      <c r="K195" s="154"/>
      <c r="L195" s="154"/>
      <c r="M195" s="154"/>
    </row>
    <row r="196" spans="1:13" x14ac:dyDescent="0.2">
      <c r="A196" s="165"/>
      <c r="B196" s="36"/>
      <c r="C196" s="37">
        <v>6370057</v>
      </c>
      <c r="D196" s="37" t="s">
        <v>99</v>
      </c>
      <c r="E196" s="123">
        <v>6.2</v>
      </c>
      <c r="F196" s="72"/>
      <c r="G196" s="62"/>
      <c r="H196" s="79"/>
      <c r="I196" s="123">
        <v>6.7</v>
      </c>
      <c r="J196" s="65">
        <v>7.5</v>
      </c>
      <c r="K196" s="65">
        <v>7.5</v>
      </c>
      <c r="L196" s="65">
        <v>7.5</v>
      </c>
      <c r="M196" s="65">
        <v>7.5</v>
      </c>
    </row>
    <row r="197" spans="1:13" x14ac:dyDescent="0.2">
      <c r="A197" s="165"/>
      <c r="B197" s="36"/>
      <c r="C197" s="37">
        <v>637011</v>
      </c>
      <c r="D197" s="37" t="s">
        <v>100</v>
      </c>
      <c r="E197" s="123">
        <v>3.2</v>
      </c>
      <c r="F197" s="72"/>
      <c r="G197" s="62"/>
      <c r="H197" s="79"/>
      <c r="I197" s="123">
        <v>0.1</v>
      </c>
      <c r="J197" s="65">
        <v>1.2</v>
      </c>
      <c r="K197" s="65">
        <v>1.2</v>
      </c>
      <c r="L197" s="65">
        <v>1.2</v>
      </c>
      <c r="M197" s="65">
        <v>1.2</v>
      </c>
    </row>
    <row r="198" spans="1:13" x14ac:dyDescent="0.2">
      <c r="A198" s="165"/>
      <c r="B198" s="36"/>
      <c r="C198" s="37">
        <v>637012</v>
      </c>
      <c r="D198" s="37" t="s">
        <v>296</v>
      </c>
      <c r="E198" s="123">
        <v>4.3</v>
      </c>
      <c r="F198" s="72"/>
      <c r="G198" s="62"/>
      <c r="H198" s="85"/>
      <c r="I198" s="123">
        <v>4.5</v>
      </c>
      <c r="J198" s="65">
        <v>4.5</v>
      </c>
      <c r="K198" s="65">
        <v>4.5</v>
      </c>
      <c r="L198" s="65">
        <v>4.5</v>
      </c>
      <c r="M198" s="65">
        <v>4.5</v>
      </c>
    </row>
    <row r="199" spans="1:13" x14ac:dyDescent="0.2">
      <c r="A199" s="165"/>
      <c r="B199" s="36"/>
      <c r="C199" s="37">
        <v>637014</v>
      </c>
      <c r="D199" s="37" t="s">
        <v>101</v>
      </c>
      <c r="E199" s="123">
        <v>9.5</v>
      </c>
      <c r="F199" s="72"/>
      <c r="G199" s="62"/>
      <c r="H199" s="79"/>
      <c r="I199" s="123">
        <v>7.8</v>
      </c>
      <c r="J199" s="65">
        <v>7.8</v>
      </c>
      <c r="K199" s="65">
        <v>7.8</v>
      </c>
      <c r="L199" s="65">
        <v>7.8</v>
      </c>
      <c r="M199" s="65">
        <v>7.8</v>
      </c>
    </row>
    <row r="200" spans="1:13" x14ac:dyDescent="0.2">
      <c r="A200" s="165"/>
      <c r="B200" s="36"/>
      <c r="C200" s="37">
        <v>637015</v>
      </c>
      <c r="D200" s="37" t="s">
        <v>102</v>
      </c>
      <c r="E200" s="123">
        <v>2.5</v>
      </c>
      <c r="F200" s="72"/>
      <c r="G200" s="62"/>
      <c r="H200" s="79"/>
      <c r="I200" s="123">
        <v>3.3</v>
      </c>
      <c r="J200" s="65">
        <v>3.6</v>
      </c>
      <c r="K200" s="65">
        <v>3.6</v>
      </c>
      <c r="L200" s="65">
        <v>3.6</v>
      </c>
      <c r="M200" s="65">
        <v>3.6</v>
      </c>
    </row>
    <row r="201" spans="1:13" x14ac:dyDescent="0.2">
      <c r="A201" s="165"/>
      <c r="B201" s="36"/>
      <c r="C201" s="37">
        <v>637016</v>
      </c>
      <c r="D201" s="37" t="s">
        <v>103</v>
      </c>
      <c r="E201" s="123">
        <v>2.1</v>
      </c>
      <c r="F201" s="72"/>
      <c r="G201" s="62"/>
      <c r="H201" s="79"/>
      <c r="I201" s="123">
        <v>1.9</v>
      </c>
      <c r="J201" s="65">
        <v>1.9</v>
      </c>
      <c r="K201" s="65">
        <v>1.9</v>
      </c>
      <c r="L201" s="65">
        <v>1.9</v>
      </c>
      <c r="M201" s="65">
        <v>1.9</v>
      </c>
    </row>
    <row r="202" spans="1:13" x14ac:dyDescent="0.2">
      <c r="A202" s="165"/>
      <c r="B202" s="36"/>
      <c r="C202" s="37">
        <v>637017</v>
      </c>
      <c r="D202" s="37" t="s">
        <v>300</v>
      </c>
      <c r="E202" s="123">
        <v>0.2</v>
      </c>
      <c r="F202" s="72"/>
      <c r="G202" s="62"/>
      <c r="H202" s="79"/>
      <c r="I202" s="123">
        <v>0</v>
      </c>
      <c r="J202" s="65">
        <v>0</v>
      </c>
      <c r="K202" s="65">
        <v>0</v>
      </c>
      <c r="L202" s="65">
        <v>0</v>
      </c>
      <c r="M202" s="65">
        <v>0</v>
      </c>
    </row>
    <row r="203" spans="1:13" x14ac:dyDescent="0.2">
      <c r="A203" s="166"/>
      <c r="B203" s="86"/>
      <c r="C203" s="86">
        <v>637018</v>
      </c>
      <c r="D203" s="86" t="s">
        <v>428</v>
      </c>
      <c r="E203" s="123">
        <v>10.1</v>
      </c>
      <c r="F203" s="67"/>
      <c r="G203" s="67"/>
      <c r="H203" s="87"/>
      <c r="I203" s="123">
        <v>9</v>
      </c>
      <c r="J203" s="67">
        <v>0</v>
      </c>
      <c r="K203" s="67">
        <v>0</v>
      </c>
      <c r="L203" s="67">
        <v>0</v>
      </c>
      <c r="M203" s="67">
        <v>0</v>
      </c>
    </row>
    <row r="204" spans="1:13" x14ac:dyDescent="0.2">
      <c r="A204" s="165"/>
      <c r="B204" s="36"/>
      <c r="C204" s="37">
        <v>637023</v>
      </c>
      <c r="D204" s="37" t="s">
        <v>291</v>
      </c>
      <c r="E204" s="123">
        <v>0.7</v>
      </c>
      <c r="F204" s="72"/>
      <c r="G204" s="62"/>
      <c r="H204" s="79"/>
      <c r="I204" s="123">
        <v>0.7</v>
      </c>
      <c r="J204" s="65">
        <v>0.7</v>
      </c>
      <c r="K204" s="65">
        <v>0.7</v>
      </c>
      <c r="L204" s="65">
        <v>0.7</v>
      </c>
      <c r="M204" s="65">
        <v>0.7</v>
      </c>
    </row>
    <row r="205" spans="1:13" x14ac:dyDescent="0.2">
      <c r="A205" s="165"/>
      <c r="B205" s="36"/>
      <c r="C205" s="37">
        <v>637026</v>
      </c>
      <c r="D205" s="37" t="s">
        <v>104</v>
      </c>
      <c r="E205" s="123">
        <v>20.2</v>
      </c>
      <c r="F205" s="72"/>
      <c r="G205" s="62"/>
      <c r="H205" s="79"/>
      <c r="I205" s="123">
        <v>15.7</v>
      </c>
      <c r="J205" s="65">
        <v>25</v>
      </c>
      <c r="K205" s="65">
        <v>25</v>
      </c>
      <c r="L205" s="65">
        <v>25</v>
      </c>
      <c r="M205" s="65">
        <v>25</v>
      </c>
    </row>
    <row r="206" spans="1:13" x14ac:dyDescent="0.2">
      <c r="A206" s="165"/>
      <c r="B206" s="36"/>
      <c r="C206" s="37"/>
      <c r="D206" s="37" t="s">
        <v>457</v>
      </c>
      <c r="E206" s="123">
        <v>0</v>
      </c>
      <c r="F206" s="72"/>
      <c r="G206" s="62"/>
      <c r="H206" s="79"/>
      <c r="I206" s="123">
        <v>0</v>
      </c>
      <c r="J206" s="65">
        <v>8.5</v>
      </c>
      <c r="K206" s="65">
        <v>8.5</v>
      </c>
      <c r="L206" s="65">
        <v>8.5</v>
      </c>
      <c r="M206" s="65">
        <v>8.5</v>
      </c>
    </row>
    <row r="207" spans="1:13" x14ac:dyDescent="0.2">
      <c r="A207" s="165"/>
      <c r="B207" s="36"/>
      <c r="C207" s="37">
        <v>637027</v>
      </c>
      <c r="D207" s="37" t="s">
        <v>105</v>
      </c>
      <c r="E207" s="123">
        <v>1.8</v>
      </c>
      <c r="F207" s="72"/>
      <c r="G207" s="62"/>
      <c r="H207" s="79"/>
      <c r="I207" s="123">
        <v>2.7</v>
      </c>
      <c r="J207" s="65">
        <v>2.7</v>
      </c>
      <c r="K207" s="65">
        <v>2.7</v>
      </c>
      <c r="L207" s="65">
        <v>2.7</v>
      </c>
      <c r="M207" s="65">
        <v>2.7</v>
      </c>
    </row>
    <row r="208" spans="1:13" x14ac:dyDescent="0.2">
      <c r="A208" s="165"/>
      <c r="B208" s="36"/>
      <c r="C208" s="37">
        <v>637035</v>
      </c>
      <c r="D208" s="37" t="s">
        <v>106</v>
      </c>
      <c r="E208" s="123">
        <v>0.9</v>
      </c>
      <c r="F208" s="72"/>
      <c r="G208" s="62"/>
      <c r="H208" s="85"/>
      <c r="I208" s="123">
        <v>0.2</v>
      </c>
      <c r="J208" s="65">
        <v>0</v>
      </c>
      <c r="K208" s="65">
        <v>0</v>
      </c>
      <c r="L208" s="65">
        <v>0</v>
      </c>
      <c r="M208" s="65">
        <v>0</v>
      </c>
    </row>
    <row r="209" spans="1:13" x14ac:dyDescent="0.2">
      <c r="A209" s="164"/>
      <c r="B209" s="36">
        <v>642</v>
      </c>
      <c r="C209" s="36"/>
      <c r="D209" s="36" t="s">
        <v>107</v>
      </c>
      <c r="E209" s="114">
        <f>SUM(E210:E217)</f>
        <v>9.7000000000000011</v>
      </c>
      <c r="F209" s="114">
        <f>SUM(F210:F216)</f>
        <v>0</v>
      </c>
      <c r="G209" s="114">
        <f>SUM(G210:G216)</f>
        <v>0</v>
      </c>
      <c r="H209" s="114">
        <f>SUM(H210:H216)</f>
        <v>0</v>
      </c>
      <c r="I209" s="114">
        <f>SUM(I210:I217)</f>
        <v>6.9</v>
      </c>
      <c r="J209" s="114">
        <f>SUM(J210:J217)</f>
        <v>111.9</v>
      </c>
      <c r="K209" s="114">
        <f>SUM(K210:K217)</f>
        <v>111.9</v>
      </c>
      <c r="L209" s="114">
        <f>SUM(L210:L217)</f>
        <v>106.10000000000001</v>
      </c>
      <c r="M209" s="114">
        <f>SUM(M210:M217)</f>
        <v>106.10000000000001</v>
      </c>
    </row>
    <row r="210" spans="1:13" hidden="1" x14ac:dyDescent="0.2">
      <c r="A210" s="165"/>
      <c r="B210" s="36"/>
      <c r="C210" s="37">
        <v>642002</v>
      </c>
      <c r="D210" s="37" t="s">
        <v>108</v>
      </c>
      <c r="E210" s="115">
        <v>6.9</v>
      </c>
      <c r="F210" s="65"/>
      <c r="G210" s="65"/>
      <c r="H210" s="80"/>
      <c r="I210" s="115">
        <v>1.5</v>
      </c>
      <c r="J210" s="65">
        <v>1.5</v>
      </c>
      <c r="K210" s="65">
        <v>1.5</v>
      </c>
      <c r="L210" s="65">
        <v>1.5</v>
      </c>
      <c r="M210" s="65">
        <v>1.5</v>
      </c>
    </row>
    <row r="211" spans="1:13" hidden="1" x14ac:dyDescent="0.2">
      <c r="A211" s="165"/>
      <c r="B211" s="36"/>
      <c r="C211" s="37">
        <v>642001</v>
      </c>
      <c r="D211" s="37" t="s">
        <v>282</v>
      </c>
      <c r="E211" s="115">
        <v>0</v>
      </c>
      <c r="F211" s="65"/>
      <c r="G211" s="65"/>
      <c r="H211" s="80"/>
      <c r="I211" s="115">
        <v>0</v>
      </c>
      <c r="J211" s="65">
        <v>0</v>
      </c>
      <c r="K211" s="65">
        <v>0</v>
      </c>
      <c r="L211" s="65">
        <v>0</v>
      </c>
      <c r="M211" s="65">
        <v>0</v>
      </c>
    </row>
    <row r="212" spans="1:13" x14ac:dyDescent="0.2">
      <c r="A212" s="165"/>
      <c r="B212" s="36"/>
      <c r="C212" s="37">
        <v>642006</v>
      </c>
      <c r="D212" s="37" t="s">
        <v>109</v>
      </c>
      <c r="E212" s="115">
        <v>1.2</v>
      </c>
      <c r="F212" s="65"/>
      <c r="G212" s="65"/>
      <c r="H212" s="80"/>
      <c r="I212" s="115">
        <v>1.2</v>
      </c>
      <c r="J212" s="65">
        <v>1.2</v>
      </c>
      <c r="K212" s="65">
        <v>1.2</v>
      </c>
      <c r="L212" s="65">
        <v>1.2</v>
      </c>
      <c r="M212" s="65">
        <v>1.2</v>
      </c>
    </row>
    <row r="213" spans="1:13" x14ac:dyDescent="0.2">
      <c r="A213" s="165"/>
      <c r="B213" s="36"/>
      <c r="C213" s="37">
        <v>642012</v>
      </c>
      <c r="D213" s="37" t="s">
        <v>110</v>
      </c>
      <c r="E213" s="115">
        <v>0</v>
      </c>
      <c r="F213" s="65"/>
      <c r="G213" s="65"/>
      <c r="H213" s="80"/>
      <c r="I213" s="115">
        <v>3.3</v>
      </c>
      <c r="J213" s="65">
        <v>4.3</v>
      </c>
      <c r="K213" s="65">
        <v>4.3</v>
      </c>
      <c r="L213" s="65">
        <v>0</v>
      </c>
      <c r="M213" s="65">
        <v>0</v>
      </c>
    </row>
    <row r="214" spans="1:13" x14ac:dyDescent="0.2">
      <c r="A214" s="165"/>
      <c r="B214" s="36"/>
      <c r="C214" s="37"/>
      <c r="D214" s="37" t="s">
        <v>456</v>
      </c>
      <c r="E214" s="115">
        <v>0</v>
      </c>
      <c r="F214" s="65"/>
      <c r="G214" s="65"/>
      <c r="H214" s="80"/>
      <c r="I214" s="115"/>
      <c r="J214" s="65">
        <v>1.5</v>
      </c>
      <c r="K214" s="65">
        <v>1.5</v>
      </c>
      <c r="L214" s="65">
        <v>0</v>
      </c>
      <c r="M214" s="65">
        <v>0</v>
      </c>
    </row>
    <row r="215" spans="1:13" x14ac:dyDescent="0.2">
      <c r="A215" s="165"/>
      <c r="B215" s="36"/>
      <c r="C215" s="37">
        <v>642015</v>
      </c>
      <c r="D215" s="37" t="s">
        <v>111</v>
      </c>
      <c r="E215" s="115">
        <v>1.3</v>
      </c>
      <c r="F215" s="65"/>
      <c r="G215" s="65"/>
      <c r="H215" s="80"/>
      <c r="I215" s="115">
        <v>0.9</v>
      </c>
      <c r="J215" s="65">
        <v>1</v>
      </c>
      <c r="K215" s="65">
        <v>1</v>
      </c>
      <c r="L215" s="65">
        <v>1</v>
      </c>
      <c r="M215" s="65">
        <v>1</v>
      </c>
    </row>
    <row r="216" spans="1:13" x14ac:dyDescent="0.2">
      <c r="A216" s="165"/>
      <c r="B216" s="36"/>
      <c r="C216" s="37">
        <v>651004</v>
      </c>
      <c r="D216" s="37" t="s">
        <v>112</v>
      </c>
      <c r="E216" s="115">
        <v>0.3</v>
      </c>
      <c r="F216" s="65"/>
      <c r="G216" s="65"/>
      <c r="H216" s="87"/>
      <c r="I216" s="115">
        <v>0</v>
      </c>
      <c r="J216" s="65">
        <v>0</v>
      </c>
      <c r="K216" s="65">
        <v>0</v>
      </c>
      <c r="L216" s="65">
        <v>0</v>
      </c>
      <c r="M216" s="65">
        <v>0</v>
      </c>
    </row>
    <row r="217" spans="1:13" x14ac:dyDescent="0.2">
      <c r="A217" s="165"/>
      <c r="B217" s="36"/>
      <c r="C217" s="37"/>
      <c r="D217" s="102" t="s">
        <v>455</v>
      </c>
      <c r="E217" s="114">
        <v>0</v>
      </c>
      <c r="F217" s="136"/>
      <c r="G217" s="114"/>
      <c r="H217" s="137"/>
      <c r="I217" s="114">
        <v>0</v>
      </c>
      <c r="J217" s="115">
        <v>102.4</v>
      </c>
      <c r="K217" s="115">
        <v>102.4</v>
      </c>
      <c r="L217" s="115">
        <v>102.4</v>
      </c>
      <c r="M217" s="115">
        <v>102.4</v>
      </c>
    </row>
    <row r="218" spans="1:13" x14ac:dyDescent="0.2">
      <c r="A218" s="164"/>
      <c r="B218" s="39" t="s">
        <v>113</v>
      </c>
      <c r="C218" s="39"/>
      <c r="D218" s="39" t="s">
        <v>114</v>
      </c>
      <c r="E218" s="122">
        <f t="shared" ref="E218:M218" si="26">SUM(E219:E222)</f>
        <v>28.900000000000002</v>
      </c>
      <c r="F218" s="122">
        <f t="shared" si="26"/>
        <v>0</v>
      </c>
      <c r="G218" s="122">
        <f t="shared" si="26"/>
        <v>0</v>
      </c>
      <c r="H218" s="122">
        <f t="shared" si="26"/>
        <v>0</v>
      </c>
      <c r="I218" s="122">
        <f t="shared" si="26"/>
        <v>27.1</v>
      </c>
      <c r="J218" s="122">
        <f t="shared" si="26"/>
        <v>28.9</v>
      </c>
      <c r="K218" s="122">
        <f t="shared" si="26"/>
        <v>28.9</v>
      </c>
      <c r="L218" s="122">
        <f t="shared" si="26"/>
        <v>29.5</v>
      </c>
      <c r="M218" s="122">
        <f t="shared" si="26"/>
        <v>30.3</v>
      </c>
    </row>
    <row r="219" spans="1:13" x14ac:dyDescent="0.2">
      <c r="A219" s="165"/>
      <c r="B219" s="36">
        <v>610</v>
      </c>
      <c r="C219" s="37"/>
      <c r="D219" s="37" t="s">
        <v>115</v>
      </c>
      <c r="E219" s="115">
        <v>18.100000000000001</v>
      </c>
      <c r="F219" s="67"/>
      <c r="G219" s="65"/>
      <c r="H219" s="87"/>
      <c r="I219" s="115">
        <v>16.3</v>
      </c>
      <c r="J219" s="65">
        <v>17.7</v>
      </c>
      <c r="K219" s="65">
        <v>17.7</v>
      </c>
      <c r="L219" s="67">
        <v>18</v>
      </c>
      <c r="M219" s="67">
        <v>18.5</v>
      </c>
    </row>
    <row r="220" spans="1:13" x14ac:dyDescent="0.2">
      <c r="A220" s="165"/>
      <c r="B220" s="36">
        <v>620</v>
      </c>
      <c r="C220" s="37"/>
      <c r="D220" s="37" t="s">
        <v>116</v>
      </c>
      <c r="E220" s="115">
        <v>6.3</v>
      </c>
      <c r="F220" s="67"/>
      <c r="G220" s="65"/>
      <c r="H220" s="87"/>
      <c r="I220" s="115">
        <v>5.7</v>
      </c>
      <c r="J220" s="65">
        <v>6.2</v>
      </c>
      <c r="K220" s="65">
        <v>6.2</v>
      </c>
      <c r="L220" s="67">
        <v>6.5</v>
      </c>
      <c r="M220" s="67">
        <v>6.8</v>
      </c>
    </row>
    <row r="221" spans="1:13" x14ac:dyDescent="0.2">
      <c r="A221" s="165"/>
      <c r="B221" s="36">
        <v>630</v>
      </c>
      <c r="C221" s="37"/>
      <c r="D221" s="37" t="s">
        <v>117</v>
      </c>
      <c r="E221" s="115">
        <v>4.5</v>
      </c>
      <c r="F221" s="67"/>
      <c r="G221" s="65"/>
      <c r="H221" s="87"/>
      <c r="I221" s="115">
        <v>5.0999999999999996</v>
      </c>
      <c r="J221" s="65">
        <v>5</v>
      </c>
      <c r="K221" s="65">
        <v>5</v>
      </c>
      <c r="L221" s="65">
        <v>5</v>
      </c>
      <c r="M221" s="65">
        <v>5</v>
      </c>
    </row>
    <row r="222" spans="1:13" x14ac:dyDescent="0.2">
      <c r="A222" s="165"/>
      <c r="B222" s="36">
        <v>642</v>
      </c>
      <c r="C222" s="37"/>
      <c r="D222" s="37" t="s">
        <v>111</v>
      </c>
      <c r="E222" s="115">
        <v>0</v>
      </c>
      <c r="F222" s="67"/>
      <c r="G222" s="65"/>
      <c r="H222" s="87"/>
      <c r="I222" s="115">
        <v>0</v>
      </c>
      <c r="J222" s="65">
        <v>0</v>
      </c>
      <c r="K222" s="65">
        <v>0</v>
      </c>
      <c r="L222" s="65">
        <v>0</v>
      </c>
      <c r="M222" s="65">
        <v>0</v>
      </c>
    </row>
    <row r="223" spans="1:13" x14ac:dyDescent="0.2">
      <c r="A223" s="164"/>
      <c r="B223" s="39" t="s">
        <v>118</v>
      </c>
      <c r="C223" s="39"/>
      <c r="D223" s="39" t="s">
        <v>119</v>
      </c>
      <c r="E223" s="122">
        <f>SUM(E224)</f>
        <v>17</v>
      </c>
      <c r="F223" s="122">
        <f t="shared" ref="F223:M223" si="27">SUM(F224)</f>
        <v>0</v>
      </c>
      <c r="G223" s="122">
        <f t="shared" si="27"/>
        <v>0</v>
      </c>
      <c r="H223" s="122">
        <f t="shared" si="27"/>
        <v>0</v>
      </c>
      <c r="I223" s="122">
        <f>SUM(I224)</f>
        <v>7.1</v>
      </c>
      <c r="J223" s="122">
        <f t="shared" si="27"/>
        <v>6.8</v>
      </c>
      <c r="K223" s="122">
        <f t="shared" si="27"/>
        <v>6.8</v>
      </c>
      <c r="L223" s="122">
        <f t="shared" si="27"/>
        <v>0</v>
      </c>
      <c r="M223" s="122">
        <f t="shared" si="27"/>
        <v>0</v>
      </c>
    </row>
    <row r="224" spans="1:13" x14ac:dyDescent="0.2">
      <c r="A224" s="165"/>
      <c r="B224" s="36">
        <v>630</v>
      </c>
      <c r="C224" s="37"/>
      <c r="D224" s="37" t="s">
        <v>120</v>
      </c>
      <c r="E224" s="120">
        <v>17</v>
      </c>
      <c r="F224" s="69"/>
      <c r="G224" s="69"/>
      <c r="H224" s="78"/>
      <c r="I224" s="120">
        <v>7.1</v>
      </c>
      <c r="J224" s="69">
        <v>6.8</v>
      </c>
      <c r="K224" s="69">
        <v>6.8</v>
      </c>
      <c r="L224" s="69">
        <v>0</v>
      </c>
      <c r="M224" s="69">
        <v>0</v>
      </c>
    </row>
    <row r="225" spans="1:13" x14ac:dyDescent="0.2">
      <c r="A225" s="164"/>
      <c r="B225" s="39" t="s">
        <v>121</v>
      </c>
      <c r="C225" s="39"/>
      <c r="D225" s="39" t="s">
        <v>122</v>
      </c>
      <c r="E225" s="122">
        <f t="shared" ref="E225:M225" si="28">SUM(E226:E227)</f>
        <v>16.099999999999998</v>
      </c>
      <c r="F225" s="122">
        <f t="shared" si="28"/>
        <v>0</v>
      </c>
      <c r="G225" s="122">
        <f t="shared" si="28"/>
        <v>0</v>
      </c>
      <c r="H225" s="122">
        <f t="shared" si="28"/>
        <v>0</v>
      </c>
      <c r="I225" s="122">
        <f t="shared" si="28"/>
        <v>25</v>
      </c>
      <c r="J225" s="122">
        <f t="shared" si="28"/>
        <v>19.5</v>
      </c>
      <c r="K225" s="122">
        <f t="shared" si="28"/>
        <v>19.5</v>
      </c>
      <c r="L225" s="122">
        <f t="shared" si="28"/>
        <v>26.7</v>
      </c>
      <c r="M225" s="122">
        <f t="shared" si="28"/>
        <v>27.7</v>
      </c>
    </row>
    <row r="226" spans="1:13" x14ac:dyDescent="0.2">
      <c r="A226" s="165"/>
      <c r="B226" s="36"/>
      <c r="C226" s="37">
        <v>651002</v>
      </c>
      <c r="D226" s="37" t="s">
        <v>123</v>
      </c>
      <c r="E226" s="120">
        <v>15.2</v>
      </c>
      <c r="F226" s="69"/>
      <c r="G226" s="69"/>
      <c r="H226" s="78"/>
      <c r="I226" s="120">
        <v>23.1</v>
      </c>
      <c r="J226" s="69">
        <v>17.8</v>
      </c>
      <c r="K226" s="69">
        <v>17.8</v>
      </c>
      <c r="L226" s="69">
        <v>25</v>
      </c>
      <c r="M226" s="69">
        <v>26</v>
      </c>
    </row>
    <row r="227" spans="1:13" x14ac:dyDescent="0.2">
      <c r="A227" s="165"/>
      <c r="B227" s="36"/>
      <c r="C227" s="37">
        <v>653001</v>
      </c>
      <c r="D227" s="37" t="s">
        <v>283</v>
      </c>
      <c r="E227" s="120">
        <v>0.9</v>
      </c>
      <c r="F227" s="69"/>
      <c r="G227" s="69"/>
      <c r="H227" s="78"/>
      <c r="I227" s="120">
        <v>1.9</v>
      </c>
      <c r="J227" s="69">
        <v>1.7</v>
      </c>
      <c r="K227" s="69">
        <v>1.7</v>
      </c>
      <c r="L227" s="69">
        <v>1.7</v>
      </c>
      <c r="M227" s="69">
        <v>1.7</v>
      </c>
    </row>
    <row r="228" spans="1:13" x14ac:dyDescent="0.2">
      <c r="A228" s="164"/>
      <c r="B228" s="39" t="s">
        <v>124</v>
      </c>
      <c r="C228" s="39"/>
      <c r="D228" s="39" t="s">
        <v>125</v>
      </c>
      <c r="E228" s="122">
        <f t="shared" ref="E228:M228" si="29">SUM(E229:E231)</f>
        <v>10</v>
      </c>
      <c r="F228" s="122">
        <f t="shared" si="29"/>
        <v>0</v>
      </c>
      <c r="G228" s="122">
        <f t="shared" si="29"/>
        <v>0</v>
      </c>
      <c r="H228" s="122">
        <f t="shared" si="29"/>
        <v>0</v>
      </c>
      <c r="I228" s="122">
        <f t="shared" si="29"/>
        <v>14.3</v>
      </c>
      <c r="J228" s="122">
        <f t="shared" si="29"/>
        <v>4.8</v>
      </c>
      <c r="K228" s="122">
        <f t="shared" si="29"/>
        <v>4.8</v>
      </c>
      <c r="L228" s="122">
        <f t="shared" si="29"/>
        <v>4.8</v>
      </c>
      <c r="M228" s="122">
        <f t="shared" si="29"/>
        <v>4.8</v>
      </c>
    </row>
    <row r="229" spans="1:13" x14ac:dyDescent="0.2">
      <c r="A229" s="165"/>
      <c r="B229" s="36"/>
      <c r="C229" s="37">
        <v>6410011</v>
      </c>
      <c r="D229" s="37" t="s">
        <v>126</v>
      </c>
      <c r="E229" s="120">
        <v>0</v>
      </c>
      <c r="F229" s="69"/>
      <c r="G229" s="69"/>
      <c r="H229" s="78"/>
      <c r="I229" s="120">
        <v>0</v>
      </c>
      <c r="J229" s="69">
        <v>0</v>
      </c>
      <c r="K229" s="69">
        <v>0</v>
      </c>
      <c r="L229" s="69">
        <v>0</v>
      </c>
      <c r="M229" s="69">
        <v>0</v>
      </c>
    </row>
    <row r="230" spans="1:13" x14ac:dyDescent="0.2">
      <c r="A230" s="165"/>
      <c r="B230" s="36"/>
      <c r="C230" s="37">
        <v>6410013</v>
      </c>
      <c r="D230" s="37" t="s">
        <v>271</v>
      </c>
      <c r="E230" s="120">
        <v>3.9</v>
      </c>
      <c r="F230" s="69"/>
      <c r="G230" s="69"/>
      <c r="H230" s="78"/>
      <c r="I230" s="120">
        <v>14.3</v>
      </c>
      <c r="J230" s="69">
        <v>4.8</v>
      </c>
      <c r="K230" s="69">
        <v>4.8</v>
      </c>
      <c r="L230" s="69">
        <v>4.8</v>
      </c>
      <c r="M230" s="69">
        <v>4.8</v>
      </c>
    </row>
    <row r="231" spans="1:13" x14ac:dyDescent="0.2">
      <c r="A231" s="165"/>
      <c r="B231" s="36"/>
      <c r="C231" s="37">
        <v>6410012</v>
      </c>
      <c r="D231" s="37" t="s">
        <v>292</v>
      </c>
      <c r="E231" s="120">
        <v>6.1</v>
      </c>
      <c r="F231" s="69"/>
      <c r="G231" s="69"/>
      <c r="H231" s="78"/>
      <c r="I231" s="120">
        <v>0</v>
      </c>
      <c r="J231" s="69">
        <v>0</v>
      </c>
      <c r="K231" s="69">
        <v>0</v>
      </c>
      <c r="L231" s="69">
        <v>0</v>
      </c>
      <c r="M231" s="69">
        <v>0</v>
      </c>
    </row>
    <row r="232" spans="1:13" x14ac:dyDescent="0.2">
      <c r="A232" s="164"/>
      <c r="B232" s="39" t="s">
        <v>127</v>
      </c>
      <c r="C232" s="39"/>
      <c r="D232" s="39" t="s">
        <v>128</v>
      </c>
      <c r="E232" s="122">
        <f t="shared" ref="E232:M232" si="30">SUM(E233+E234+E235)</f>
        <v>178.8</v>
      </c>
      <c r="F232" s="122">
        <f t="shared" si="30"/>
        <v>0</v>
      </c>
      <c r="G232" s="122">
        <f t="shared" si="30"/>
        <v>0</v>
      </c>
      <c r="H232" s="122">
        <f t="shared" si="30"/>
        <v>0</v>
      </c>
      <c r="I232" s="122">
        <f t="shared" si="30"/>
        <v>177.90000000000003</v>
      </c>
      <c r="J232" s="122">
        <f t="shared" si="30"/>
        <v>190.70000000000002</v>
      </c>
      <c r="K232" s="122">
        <f t="shared" si="30"/>
        <v>190.70000000000002</v>
      </c>
      <c r="L232" s="122">
        <f t="shared" si="30"/>
        <v>192.4</v>
      </c>
      <c r="M232" s="122">
        <f t="shared" si="30"/>
        <v>197.9</v>
      </c>
    </row>
    <row r="233" spans="1:13" x14ac:dyDescent="0.2">
      <c r="A233" s="165"/>
      <c r="B233" s="36">
        <v>610</v>
      </c>
      <c r="C233" s="37"/>
      <c r="D233" s="37" t="s">
        <v>115</v>
      </c>
      <c r="E233" s="120">
        <v>120.4</v>
      </c>
      <c r="F233" s="60"/>
      <c r="G233" s="69"/>
      <c r="H233" s="78"/>
      <c r="I233" s="120">
        <v>118.9</v>
      </c>
      <c r="J233" s="69">
        <v>128.9</v>
      </c>
      <c r="K233" s="69">
        <v>128.9</v>
      </c>
      <c r="L233" s="67">
        <v>130</v>
      </c>
      <c r="M233" s="67">
        <v>135</v>
      </c>
    </row>
    <row r="234" spans="1:13" x14ac:dyDescent="0.2">
      <c r="A234" s="165"/>
      <c r="B234" s="36">
        <v>620</v>
      </c>
      <c r="C234" s="37"/>
      <c r="D234" s="37" t="s">
        <v>116</v>
      </c>
      <c r="E234" s="120">
        <v>43.2</v>
      </c>
      <c r="F234" s="60"/>
      <c r="G234" s="69"/>
      <c r="H234" s="78"/>
      <c r="I234" s="120">
        <v>43.2</v>
      </c>
      <c r="J234" s="69">
        <v>44.9</v>
      </c>
      <c r="K234" s="69">
        <v>44.9</v>
      </c>
      <c r="L234" s="67">
        <v>45.5</v>
      </c>
      <c r="M234" s="67">
        <v>46</v>
      </c>
    </row>
    <row r="235" spans="1:13" x14ac:dyDescent="0.2">
      <c r="A235" s="165"/>
      <c r="B235" s="36">
        <v>630</v>
      </c>
      <c r="C235" s="37"/>
      <c r="D235" s="102" t="s">
        <v>117</v>
      </c>
      <c r="E235" s="124">
        <f>SUM(E236:E255)</f>
        <v>15.2</v>
      </c>
      <c r="F235" s="151"/>
      <c r="G235" s="95"/>
      <c r="H235" s="152"/>
      <c r="I235" s="124">
        <f>SUM(I236:I255)</f>
        <v>15.8</v>
      </c>
      <c r="J235" s="124">
        <f>SUM(J236:J255)</f>
        <v>16.899999999999999</v>
      </c>
      <c r="K235" s="124">
        <f>SUM(K236:K255)</f>
        <v>16.899999999999999</v>
      </c>
      <c r="L235" s="124">
        <f>SUM(L236:L255)</f>
        <v>16.899999999999999</v>
      </c>
      <c r="M235" s="124">
        <f>SUM(M236:M255)</f>
        <v>16.899999999999999</v>
      </c>
    </row>
    <row r="236" spans="1:13" x14ac:dyDescent="0.2">
      <c r="A236" s="165"/>
      <c r="B236" s="36"/>
      <c r="C236" s="37">
        <v>631001</v>
      </c>
      <c r="D236" s="37" t="s">
        <v>129</v>
      </c>
      <c r="E236" s="120">
        <v>0</v>
      </c>
      <c r="F236" s="60"/>
      <c r="G236" s="69"/>
      <c r="H236" s="88"/>
      <c r="I236" s="120">
        <v>0.1</v>
      </c>
      <c r="J236" s="69">
        <v>0.1</v>
      </c>
      <c r="K236" s="69">
        <v>0.1</v>
      </c>
      <c r="L236" s="69">
        <v>0.1</v>
      </c>
      <c r="M236" s="69">
        <v>0.1</v>
      </c>
    </row>
    <row r="237" spans="1:13" x14ac:dyDescent="0.2">
      <c r="A237" s="165"/>
      <c r="B237" s="36"/>
      <c r="C237" s="37">
        <v>6320031</v>
      </c>
      <c r="D237" s="37" t="s">
        <v>130</v>
      </c>
      <c r="E237" s="120">
        <v>1.6</v>
      </c>
      <c r="F237" s="60"/>
      <c r="G237" s="69"/>
      <c r="H237" s="88"/>
      <c r="I237" s="120">
        <v>1.7</v>
      </c>
      <c r="J237" s="69">
        <v>1.5</v>
      </c>
      <c r="K237" s="69">
        <v>1.5</v>
      </c>
      <c r="L237" s="69">
        <v>1.5</v>
      </c>
      <c r="M237" s="69">
        <v>1.5</v>
      </c>
    </row>
    <row r="238" spans="1:13" x14ac:dyDescent="0.2">
      <c r="A238" s="165"/>
      <c r="B238" s="36"/>
      <c r="C238" s="37">
        <v>6320032</v>
      </c>
      <c r="D238" s="37" t="s">
        <v>131</v>
      </c>
      <c r="E238" s="120">
        <v>0</v>
      </c>
      <c r="F238" s="60"/>
      <c r="G238" s="69"/>
      <c r="H238" s="88"/>
      <c r="I238" s="120">
        <v>0</v>
      </c>
      <c r="J238" s="69">
        <v>0</v>
      </c>
      <c r="K238" s="69">
        <v>0</v>
      </c>
      <c r="L238" s="69">
        <v>0</v>
      </c>
      <c r="M238" s="69">
        <v>0</v>
      </c>
    </row>
    <row r="239" spans="1:13" x14ac:dyDescent="0.2">
      <c r="A239" s="165"/>
      <c r="B239" s="36"/>
      <c r="C239" s="37">
        <v>633001</v>
      </c>
      <c r="D239" s="37" t="s">
        <v>64</v>
      </c>
      <c r="E239" s="120">
        <v>0</v>
      </c>
      <c r="F239" s="60"/>
      <c r="G239" s="69"/>
      <c r="H239" s="88"/>
      <c r="I239" s="120">
        <v>0.2</v>
      </c>
      <c r="J239" s="69">
        <v>0.8</v>
      </c>
      <c r="K239" s="69">
        <v>0.8</v>
      </c>
      <c r="L239" s="69">
        <v>0.8</v>
      </c>
      <c r="M239" s="69">
        <v>0.8</v>
      </c>
    </row>
    <row r="240" spans="1:13" x14ac:dyDescent="0.2">
      <c r="A240" s="165"/>
      <c r="B240" s="36"/>
      <c r="C240" s="37">
        <v>633001</v>
      </c>
      <c r="D240" s="37" t="s">
        <v>132</v>
      </c>
      <c r="E240" s="120">
        <v>0.2</v>
      </c>
      <c r="F240" s="60"/>
      <c r="G240" s="69"/>
      <c r="H240" s="88"/>
      <c r="I240" s="120">
        <v>0.3</v>
      </c>
      <c r="J240" s="69">
        <v>0.4</v>
      </c>
      <c r="K240" s="69">
        <v>0.4</v>
      </c>
      <c r="L240" s="69">
        <v>0.4</v>
      </c>
      <c r="M240" s="69">
        <v>0.4</v>
      </c>
    </row>
    <row r="241" spans="1:13" x14ac:dyDescent="0.2">
      <c r="A241" s="165"/>
      <c r="B241" s="36"/>
      <c r="C241" s="37">
        <v>6330062</v>
      </c>
      <c r="D241" s="37" t="s">
        <v>431</v>
      </c>
      <c r="E241" s="120">
        <v>0.3</v>
      </c>
      <c r="F241" s="60"/>
      <c r="G241" s="69"/>
      <c r="H241" s="88"/>
      <c r="I241" s="120">
        <v>0.5</v>
      </c>
      <c r="J241" s="69">
        <v>0.5</v>
      </c>
      <c r="K241" s="69">
        <v>0.5</v>
      </c>
      <c r="L241" s="69">
        <v>0.5</v>
      </c>
      <c r="M241" s="69">
        <v>0.5</v>
      </c>
    </row>
    <row r="242" spans="1:13" x14ac:dyDescent="0.2">
      <c r="A242" s="165"/>
      <c r="B242" s="36"/>
      <c r="C242" s="37">
        <v>6330063</v>
      </c>
      <c r="D242" s="37" t="s">
        <v>133</v>
      </c>
      <c r="E242" s="120">
        <v>0.2</v>
      </c>
      <c r="F242" s="60"/>
      <c r="G242" s="69"/>
      <c r="H242" s="88"/>
      <c r="I242" s="120">
        <v>0.1</v>
      </c>
      <c r="J242" s="69">
        <v>0.2</v>
      </c>
      <c r="K242" s="69">
        <v>0.2</v>
      </c>
      <c r="L242" s="69">
        <v>0.2</v>
      </c>
      <c r="M242" s="69">
        <v>0.2</v>
      </c>
    </row>
    <row r="243" spans="1:13" x14ac:dyDescent="0.2">
      <c r="A243" s="165"/>
      <c r="B243" s="36"/>
      <c r="C243" s="37">
        <v>6330065</v>
      </c>
      <c r="D243" s="37" t="s">
        <v>134</v>
      </c>
      <c r="E243" s="120">
        <v>0.2</v>
      </c>
      <c r="F243" s="60"/>
      <c r="G243" s="69"/>
      <c r="H243" s="88"/>
      <c r="I243" s="120">
        <v>0.3</v>
      </c>
      <c r="J243" s="69">
        <v>0.3</v>
      </c>
      <c r="K243" s="69">
        <v>0.3</v>
      </c>
      <c r="L243" s="69">
        <v>0.3</v>
      </c>
      <c r="M243" s="69">
        <v>0.3</v>
      </c>
    </row>
    <row r="244" spans="1:13" x14ac:dyDescent="0.2">
      <c r="A244" s="165"/>
      <c r="B244" s="36"/>
      <c r="C244" s="37">
        <v>6330066</v>
      </c>
      <c r="D244" s="37" t="s">
        <v>135</v>
      </c>
      <c r="E244" s="120">
        <v>0.2</v>
      </c>
      <c r="F244" s="60"/>
      <c r="G244" s="69"/>
      <c r="H244" s="88"/>
      <c r="I244" s="120">
        <v>0</v>
      </c>
      <c r="J244" s="69">
        <v>0</v>
      </c>
      <c r="K244" s="69">
        <v>0</v>
      </c>
      <c r="L244" s="69">
        <v>0</v>
      </c>
      <c r="M244" s="69">
        <v>0</v>
      </c>
    </row>
    <row r="245" spans="1:13" x14ac:dyDescent="0.2">
      <c r="A245" s="165"/>
      <c r="B245" s="36"/>
      <c r="C245" s="37">
        <v>633010</v>
      </c>
      <c r="D245" s="37" t="s">
        <v>136</v>
      </c>
      <c r="E245" s="120">
        <v>0.2</v>
      </c>
      <c r="F245" s="60"/>
      <c r="G245" s="69"/>
      <c r="H245" s="88"/>
      <c r="I245" s="120">
        <v>0.8</v>
      </c>
      <c r="J245" s="69">
        <v>1</v>
      </c>
      <c r="K245" s="69">
        <v>1</v>
      </c>
      <c r="L245" s="69">
        <v>1</v>
      </c>
      <c r="M245" s="69">
        <v>1</v>
      </c>
    </row>
    <row r="246" spans="1:13" x14ac:dyDescent="0.2">
      <c r="A246" s="165"/>
      <c r="B246" s="36"/>
      <c r="C246" s="37">
        <v>634001</v>
      </c>
      <c r="D246" s="37" t="s">
        <v>137</v>
      </c>
      <c r="E246" s="120">
        <v>2.2999999999999998</v>
      </c>
      <c r="F246" s="60"/>
      <c r="G246" s="69"/>
      <c r="H246" s="88"/>
      <c r="I246" s="120">
        <v>2.4</v>
      </c>
      <c r="J246" s="69">
        <v>2.5</v>
      </c>
      <c r="K246" s="69">
        <v>2.5</v>
      </c>
      <c r="L246" s="69">
        <v>2.5</v>
      </c>
      <c r="M246" s="69">
        <v>2.5</v>
      </c>
    </row>
    <row r="247" spans="1:13" x14ac:dyDescent="0.2">
      <c r="A247" s="165"/>
      <c r="B247" s="36"/>
      <c r="C247" s="37">
        <v>6340021</v>
      </c>
      <c r="D247" s="37" t="s">
        <v>78</v>
      </c>
      <c r="E247" s="120">
        <v>0.8</v>
      </c>
      <c r="F247" s="60"/>
      <c r="G247" s="69"/>
      <c r="H247" s="88"/>
      <c r="I247" s="120">
        <v>0.9</v>
      </c>
      <c r="J247" s="69">
        <v>0.9</v>
      </c>
      <c r="K247" s="69">
        <v>0.9</v>
      </c>
      <c r="L247" s="69">
        <v>0.9</v>
      </c>
      <c r="M247" s="69">
        <v>0.9</v>
      </c>
    </row>
    <row r="248" spans="1:13" x14ac:dyDescent="0.2">
      <c r="A248" s="165"/>
      <c r="B248" s="36"/>
      <c r="C248" s="37">
        <v>6340022</v>
      </c>
      <c r="D248" s="37" t="s">
        <v>79</v>
      </c>
      <c r="E248" s="120">
        <v>0.1</v>
      </c>
      <c r="F248" s="60"/>
      <c r="G248" s="69"/>
      <c r="H248" s="88"/>
      <c r="I248" s="120">
        <v>0.1</v>
      </c>
      <c r="J248" s="69">
        <v>0.1</v>
      </c>
      <c r="K248" s="69">
        <v>0.1</v>
      </c>
      <c r="L248" s="69">
        <v>0.1</v>
      </c>
      <c r="M248" s="69">
        <v>0.1</v>
      </c>
    </row>
    <row r="249" spans="1:13" x14ac:dyDescent="0.2">
      <c r="A249" s="165"/>
      <c r="B249" s="36"/>
      <c r="C249" s="37">
        <v>634003</v>
      </c>
      <c r="D249" s="37" t="s">
        <v>264</v>
      </c>
      <c r="E249" s="120">
        <v>0.3</v>
      </c>
      <c r="F249" s="69"/>
      <c r="G249" s="69"/>
      <c r="H249" s="78"/>
      <c r="I249" s="120">
        <v>0.2</v>
      </c>
      <c r="J249" s="69">
        <v>0.2</v>
      </c>
      <c r="K249" s="69">
        <v>0.2</v>
      </c>
      <c r="L249" s="69">
        <v>0.2</v>
      </c>
      <c r="M249" s="69">
        <v>0.2</v>
      </c>
    </row>
    <row r="250" spans="1:13" x14ac:dyDescent="0.2">
      <c r="A250" s="165"/>
      <c r="B250" s="36"/>
      <c r="C250" s="37">
        <v>635002</v>
      </c>
      <c r="D250" s="37" t="s">
        <v>138</v>
      </c>
      <c r="E250" s="120">
        <v>0.2</v>
      </c>
      <c r="F250" s="69"/>
      <c r="G250" s="69"/>
      <c r="H250" s="78"/>
      <c r="I250" s="120">
        <v>0</v>
      </c>
      <c r="J250" s="69">
        <v>0</v>
      </c>
      <c r="K250" s="69">
        <v>0</v>
      </c>
      <c r="L250" s="69">
        <v>0</v>
      </c>
      <c r="M250" s="69">
        <v>0</v>
      </c>
    </row>
    <row r="251" spans="1:13" x14ac:dyDescent="0.2">
      <c r="A251" s="165"/>
      <c r="B251" s="36"/>
      <c r="C251" s="37">
        <v>637001</v>
      </c>
      <c r="D251" s="37" t="s">
        <v>89</v>
      </c>
      <c r="E251" s="120">
        <v>0</v>
      </c>
      <c r="F251" s="69"/>
      <c r="G251" s="69"/>
      <c r="H251" s="78"/>
      <c r="I251" s="120">
        <v>0</v>
      </c>
      <c r="J251" s="69">
        <v>0.2</v>
      </c>
      <c r="K251" s="69">
        <v>0.2</v>
      </c>
      <c r="L251" s="69">
        <v>0.2</v>
      </c>
      <c r="M251" s="69">
        <v>0.2</v>
      </c>
    </row>
    <row r="252" spans="1:13" x14ac:dyDescent="0.2">
      <c r="A252" s="165"/>
      <c r="B252" s="36"/>
      <c r="C252" s="37">
        <v>637004</v>
      </c>
      <c r="D252" s="37" t="s">
        <v>432</v>
      </c>
      <c r="E252" s="120">
        <v>0</v>
      </c>
      <c r="F252" s="69"/>
      <c r="G252" s="69"/>
      <c r="H252" s="78"/>
      <c r="I252" s="120">
        <v>0.1</v>
      </c>
      <c r="J252" s="69">
        <v>0.1</v>
      </c>
      <c r="K252" s="69">
        <v>0.1</v>
      </c>
      <c r="L252" s="69">
        <v>0.1</v>
      </c>
      <c r="M252" s="69">
        <v>0.1</v>
      </c>
    </row>
    <row r="253" spans="1:13" x14ac:dyDescent="0.2">
      <c r="A253" s="165"/>
      <c r="B253" s="36"/>
      <c r="C253" s="37">
        <v>637014</v>
      </c>
      <c r="D253" s="37" t="s">
        <v>101</v>
      </c>
      <c r="E253" s="120">
        <v>6.1</v>
      </c>
      <c r="F253" s="69"/>
      <c r="G253" s="69"/>
      <c r="H253" s="78"/>
      <c r="I253" s="120">
        <v>6.5</v>
      </c>
      <c r="J253" s="69">
        <v>6.5</v>
      </c>
      <c r="K253" s="69">
        <v>6.5</v>
      </c>
      <c r="L253" s="69">
        <v>6.5</v>
      </c>
      <c r="M253" s="69">
        <v>6.5</v>
      </c>
    </row>
    <row r="254" spans="1:13" x14ac:dyDescent="0.2">
      <c r="A254" s="165"/>
      <c r="B254" s="36"/>
      <c r="C254" s="37">
        <v>637016</v>
      </c>
      <c r="D254" s="37" t="s">
        <v>103</v>
      </c>
      <c r="E254" s="120">
        <v>1.3</v>
      </c>
      <c r="F254" s="69"/>
      <c r="G254" s="69"/>
      <c r="H254" s="78"/>
      <c r="I254" s="120">
        <v>1.3</v>
      </c>
      <c r="J254" s="69">
        <v>1.3</v>
      </c>
      <c r="K254" s="69">
        <v>1.3</v>
      </c>
      <c r="L254" s="69">
        <v>1.3</v>
      </c>
      <c r="M254" s="69">
        <v>1.3</v>
      </c>
    </row>
    <row r="255" spans="1:13" x14ac:dyDescent="0.2">
      <c r="A255" s="165"/>
      <c r="B255" s="36"/>
      <c r="C255" s="37">
        <v>642015</v>
      </c>
      <c r="D255" s="37" t="s">
        <v>515</v>
      </c>
      <c r="E255" s="120">
        <v>1.2</v>
      </c>
      <c r="F255" s="69"/>
      <c r="G255" s="69"/>
      <c r="H255" s="78"/>
      <c r="I255" s="120">
        <v>0.3</v>
      </c>
      <c r="J255" s="69">
        <v>0.3</v>
      </c>
      <c r="K255" s="69">
        <v>0.3</v>
      </c>
      <c r="L255" s="69">
        <v>0.3</v>
      </c>
      <c r="M255" s="69">
        <v>0.3</v>
      </c>
    </row>
    <row r="256" spans="1:13" x14ac:dyDescent="0.2">
      <c r="A256" s="164"/>
      <c r="B256" s="39" t="s">
        <v>139</v>
      </c>
      <c r="C256" s="39"/>
      <c r="D256" s="39" t="s">
        <v>140</v>
      </c>
      <c r="E256" s="122">
        <f>SUM(E257)</f>
        <v>1</v>
      </c>
      <c r="F256" s="122">
        <f t="shared" ref="F256:M256" si="31">SUM(F257)</f>
        <v>0</v>
      </c>
      <c r="G256" s="122">
        <f t="shared" si="31"/>
        <v>0</v>
      </c>
      <c r="H256" s="122">
        <f t="shared" si="31"/>
        <v>0</v>
      </c>
      <c r="I256" s="122">
        <f>SUM(I257)</f>
        <v>1</v>
      </c>
      <c r="J256" s="122">
        <f t="shared" si="31"/>
        <v>1</v>
      </c>
      <c r="K256" s="122">
        <f t="shared" si="31"/>
        <v>1</v>
      </c>
      <c r="L256" s="122">
        <f t="shared" si="31"/>
        <v>1</v>
      </c>
      <c r="M256" s="122">
        <f t="shared" si="31"/>
        <v>1</v>
      </c>
    </row>
    <row r="257" spans="1:13" x14ac:dyDescent="0.2">
      <c r="A257" s="165"/>
      <c r="B257" s="36"/>
      <c r="C257" s="37">
        <v>637005</v>
      </c>
      <c r="D257" s="37" t="s">
        <v>141</v>
      </c>
      <c r="E257" s="120">
        <v>1</v>
      </c>
      <c r="F257" s="69"/>
      <c r="G257" s="69"/>
      <c r="H257" s="78"/>
      <c r="I257" s="120">
        <v>1</v>
      </c>
      <c r="J257" s="69">
        <v>1</v>
      </c>
      <c r="K257" s="69">
        <v>1</v>
      </c>
      <c r="L257" s="69">
        <v>1</v>
      </c>
      <c r="M257" s="69">
        <v>1</v>
      </c>
    </row>
    <row r="258" spans="1:13" x14ac:dyDescent="0.2">
      <c r="A258" s="164"/>
      <c r="B258" s="39" t="s">
        <v>142</v>
      </c>
      <c r="C258" s="39"/>
      <c r="D258" s="39" t="s">
        <v>143</v>
      </c>
      <c r="E258" s="122">
        <f t="shared" ref="E258:J258" si="32">SUM(E259+ E264)</f>
        <v>73.899999999999991</v>
      </c>
      <c r="F258" s="122">
        <f t="shared" si="32"/>
        <v>0</v>
      </c>
      <c r="G258" s="122">
        <f t="shared" si="32"/>
        <v>0</v>
      </c>
      <c r="H258" s="122">
        <f t="shared" si="32"/>
        <v>0</v>
      </c>
      <c r="I258" s="122">
        <f t="shared" si="32"/>
        <v>98.800000000000011</v>
      </c>
      <c r="J258" s="122">
        <f t="shared" si="32"/>
        <v>93.699999999999989</v>
      </c>
      <c r="K258" s="122">
        <f>SUM(K259+ K264)</f>
        <v>93.699999999999989</v>
      </c>
      <c r="L258" s="122">
        <f>SUM(L259+ L264)</f>
        <v>93.699999999999989</v>
      </c>
      <c r="M258" s="122">
        <f>SUM(M259+ M264)</f>
        <v>93.699999999999989</v>
      </c>
    </row>
    <row r="259" spans="1:13" x14ac:dyDescent="0.2">
      <c r="A259" s="164"/>
      <c r="B259" s="36"/>
      <c r="C259" s="36"/>
      <c r="D259" s="36" t="s">
        <v>144</v>
      </c>
      <c r="E259" s="124">
        <f t="shared" ref="E259:J259" si="33">SUM(E260:E263)</f>
        <v>67.099999999999994</v>
      </c>
      <c r="F259" s="124">
        <f t="shared" si="33"/>
        <v>0</v>
      </c>
      <c r="G259" s="124">
        <f t="shared" si="33"/>
        <v>0</v>
      </c>
      <c r="H259" s="124">
        <f t="shared" si="33"/>
        <v>0</v>
      </c>
      <c r="I259" s="124">
        <f t="shared" si="33"/>
        <v>91.500000000000014</v>
      </c>
      <c r="J259" s="124">
        <f t="shared" si="33"/>
        <v>86.1</v>
      </c>
      <c r="K259" s="124">
        <f>SUM(K260:K263)</f>
        <v>86.1</v>
      </c>
      <c r="L259" s="124">
        <f>SUM(L260:L263)</f>
        <v>86.1</v>
      </c>
      <c r="M259" s="124">
        <f>SUM(M260:M263)</f>
        <v>86.1</v>
      </c>
    </row>
    <row r="260" spans="1:13" x14ac:dyDescent="0.2">
      <c r="A260" s="165"/>
      <c r="B260" s="36">
        <v>610</v>
      </c>
      <c r="C260" s="37"/>
      <c r="D260" s="37" t="s">
        <v>115</v>
      </c>
      <c r="E260" s="123">
        <v>36.9</v>
      </c>
      <c r="F260" s="67"/>
      <c r="G260" s="67"/>
      <c r="H260" s="87"/>
      <c r="I260" s="123">
        <v>48.7</v>
      </c>
      <c r="J260" s="67">
        <v>44.8</v>
      </c>
      <c r="K260" s="67">
        <v>44.8</v>
      </c>
      <c r="L260" s="67">
        <v>44.8</v>
      </c>
      <c r="M260" s="67">
        <v>44.8</v>
      </c>
    </row>
    <row r="261" spans="1:13" x14ac:dyDescent="0.2">
      <c r="A261" s="165"/>
      <c r="B261" s="36">
        <v>620</v>
      </c>
      <c r="C261" s="37"/>
      <c r="D261" s="37" t="s">
        <v>116</v>
      </c>
      <c r="E261" s="120">
        <v>13.1</v>
      </c>
      <c r="F261" s="69"/>
      <c r="G261" s="69"/>
      <c r="H261" s="78"/>
      <c r="I261" s="120">
        <v>17.100000000000001</v>
      </c>
      <c r="J261" s="69">
        <v>15.8</v>
      </c>
      <c r="K261" s="69">
        <v>15.8</v>
      </c>
      <c r="L261" s="69">
        <v>15.8</v>
      </c>
      <c r="M261" s="69">
        <v>15.8</v>
      </c>
    </row>
    <row r="262" spans="1:13" x14ac:dyDescent="0.2">
      <c r="A262" s="165"/>
      <c r="B262" s="36">
        <v>630</v>
      </c>
      <c r="C262" s="37"/>
      <c r="D262" s="37" t="s">
        <v>117</v>
      </c>
      <c r="E262" s="120">
        <v>12.8</v>
      </c>
      <c r="F262" s="69"/>
      <c r="G262" s="69"/>
      <c r="H262" s="78"/>
      <c r="I262" s="120">
        <v>20.5</v>
      </c>
      <c r="J262" s="69">
        <v>20.5</v>
      </c>
      <c r="K262" s="69">
        <v>20.5</v>
      </c>
      <c r="L262" s="69">
        <v>20.5</v>
      </c>
      <c r="M262" s="69">
        <v>20.5</v>
      </c>
    </row>
    <row r="263" spans="1:13" x14ac:dyDescent="0.2">
      <c r="A263" s="165"/>
      <c r="B263" s="36"/>
      <c r="C263" s="37"/>
      <c r="D263" s="37" t="s">
        <v>101</v>
      </c>
      <c r="E263" s="120">
        <v>4.3</v>
      </c>
      <c r="F263" s="69"/>
      <c r="G263" s="69"/>
      <c r="H263" s="78"/>
      <c r="I263" s="120">
        <v>5.2</v>
      </c>
      <c r="J263" s="69">
        <v>5</v>
      </c>
      <c r="K263" s="69">
        <v>5</v>
      </c>
      <c r="L263" s="69">
        <v>5</v>
      </c>
      <c r="M263" s="69">
        <v>5</v>
      </c>
    </row>
    <row r="264" spans="1:13" x14ac:dyDescent="0.2">
      <c r="A264" s="165"/>
      <c r="B264" s="36"/>
      <c r="C264" s="37"/>
      <c r="D264" s="36" t="s">
        <v>145</v>
      </c>
      <c r="E264" s="124">
        <f t="shared" ref="E264:M264" si="34">SUM(E265:E266)</f>
        <v>6.8</v>
      </c>
      <c r="F264" s="124">
        <f t="shared" si="34"/>
        <v>0</v>
      </c>
      <c r="G264" s="124">
        <f t="shared" si="34"/>
        <v>0</v>
      </c>
      <c r="H264" s="124">
        <f t="shared" si="34"/>
        <v>0</v>
      </c>
      <c r="I264" s="124">
        <f t="shared" si="34"/>
        <v>7.3000000000000007</v>
      </c>
      <c r="J264" s="124">
        <f t="shared" si="34"/>
        <v>7.6</v>
      </c>
      <c r="K264" s="124">
        <f t="shared" si="34"/>
        <v>7.6</v>
      </c>
      <c r="L264" s="124">
        <f t="shared" si="34"/>
        <v>7.6</v>
      </c>
      <c r="M264" s="124">
        <f t="shared" si="34"/>
        <v>7.6</v>
      </c>
    </row>
    <row r="265" spans="1:13" x14ac:dyDescent="0.2">
      <c r="A265" s="165"/>
      <c r="B265" s="36">
        <v>610</v>
      </c>
      <c r="C265" s="37"/>
      <c r="D265" s="37" t="s">
        <v>115</v>
      </c>
      <c r="E265" s="120">
        <v>5</v>
      </c>
      <c r="F265" s="69"/>
      <c r="G265" s="69"/>
      <c r="H265" s="78"/>
      <c r="I265" s="120">
        <v>5.4</v>
      </c>
      <c r="J265" s="69">
        <v>5.6</v>
      </c>
      <c r="K265" s="69">
        <v>5.6</v>
      </c>
      <c r="L265" s="69">
        <v>5.6</v>
      </c>
      <c r="M265" s="69">
        <v>5.6</v>
      </c>
    </row>
    <row r="266" spans="1:13" x14ac:dyDescent="0.2">
      <c r="A266" s="165"/>
      <c r="B266" s="36">
        <v>620</v>
      </c>
      <c r="C266" s="37"/>
      <c r="D266" s="37" t="s">
        <v>116</v>
      </c>
      <c r="E266" s="120">
        <v>1.8</v>
      </c>
      <c r="F266" s="69"/>
      <c r="G266" s="69"/>
      <c r="H266" s="78"/>
      <c r="I266" s="120">
        <v>1.9</v>
      </c>
      <c r="J266" s="69">
        <v>2</v>
      </c>
      <c r="K266" s="69">
        <v>2</v>
      </c>
      <c r="L266" s="69">
        <v>2</v>
      </c>
      <c r="M266" s="69">
        <v>2</v>
      </c>
    </row>
    <row r="267" spans="1:13" x14ac:dyDescent="0.2">
      <c r="A267" s="164"/>
      <c r="B267" s="39" t="s">
        <v>146</v>
      </c>
      <c r="C267" s="39"/>
      <c r="D267" s="39" t="s">
        <v>147</v>
      </c>
      <c r="E267" s="122">
        <f t="shared" ref="E267:M267" si="35">SUM(E268:E270)</f>
        <v>30.2</v>
      </c>
      <c r="F267" s="122">
        <f t="shared" si="35"/>
        <v>0</v>
      </c>
      <c r="G267" s="122">
        <f t="shared" si="35"/>
        <v>0</v>
      </c>
      <c r="H267" s="122">
        <f t="shared" si="35"/>
        <v>0</v>
      </c>
      <c r="I267" s="122">
        <f t="shared" si="35"/>
        <v>30.4</v>
      </c>
      <c r="J267" s="122">
        <f t="shared" si="35"/>
        <v>29.2</v>
      </c>
      <c r="K267" s="122">
        <f t="shared" si="35"/>
        <v>29.2</v>
      </c>
      <c r="L267" s="122">
        <f t="shared" si="35"/>
        <v>30.1</v>
      </c>
      <c r="M267" s="122">
        <f t="shared" si="35"/>
        <v>30.8</v>
      </c>
    </row>
    <row r="268" spans="1:13" x14ac:dyDescent="0.2">
      <c r="A268" s="165"/>
      <c r="B268" s="36">
        <v>610</v>
      </c>
      <c r="C268" s="37"/>
      <c r="D268" s="37" t="s">
        <v>115</v>
      </c>
      <c r="E268" s="120">
        <v>20.399999999999999</v>
      </c>
      <c r="F268" s="69"/>
      <c r="G268" s="69"/>
      <c r="H268" s="78"/>
      <c r="I268" s="120">
        <v>13.6</v>
      </c>
      <c r="J268" s="69">
        <v>18.899999999999999</v>
      </c>
      <c r="K268" s="69">
        <v>18.899999999999999</v>
      </c>
      <c r="L268" s="67">
        <v>19.5</v>
      </c>
      <c r="M268" s="67">
        <v>20</v>
      </c>
    </row>
    <row r="269" spans="1:13" x14ac:dyDescent="0.2">
      <c r="A269" s="165"/>
      <c r="B269" s="36">
        <v>620</v>
      </c>
      <c r="C269" s="37"/>
      <c r="D269" s="37" t="s">
        <v>116</v>
      </c>
      <c r="E269" s="120">
        <v>6.7</v>
      </c>
      <c r="F269" s="69"/>
      <c r="G269" s="69"/>
      <c r="H269" s="78"/>
      <c r="I269" s="120">
        <v>4.7</v>
      </c>
      <c r="J269" s="69">
        <v>6.5</v>
      </c>
      <c r="K269" s="69">
        <v>6.5</v>
      </c>
      <c r="L269" s="67">
        <v>6.8</v>
      </c>
      <c r="M269" s="67">
        <v>7</v>
      </c>
    </row>
    <row r="270" spans="1:13" x14ac:dyDescent="0.2">
      <c r="A270" s="165"/>
      <c r="B270" s="36">
        <v>630</v>
      </c>
      <c r="C270" s="37"/>
      <c r="D270" s="37" t="s">
        <v>117</v>
      </c>
      <c r="E270" s="120">
        <v>3.1</v>
      </c>
      <c r="F270" s="69"/>
      <c r="G270" s="69"/>
      <c r="H270" s="78"/>
      <c r="I270" s="120">
        <v>12.1</v>
      </c>
      <c r="J270" s="69">
        <v>3.8</v>
      </c>
      <c r="K270" s="69">
        <v>3.8</v>
      </c>
      <c r="L270" s="69">
        <v>3.8</v>
      </c>
      <c r="M270" s="69">
        <v>3.8</v>
      </c>
    </row>
    <row r="271" spans="1:13" x14ac:dyDescent="0.2">
      <c r="A271" s="164"/>
      <c r="B271" s="39" t="s">
        <v>346</v>
      </c>
      <c r="C271" s="39"/>
      <c r="D271" s="39" t="s">
        <v>347</v>
      </c>
      <c r="E271" s="122">
        <f t="shared" ref="E271:M271" si="36">SUM(E272:E274)</f>
        <v>0.4</v>
      </c>
      <c r="F271" s="122">
        <f t="shared" si="36"/>
        <v>0</v>
      </c>
      <c r="G271" s="122">
        <f t="shared" si="36"/>
        <v>0</v>
      </c>
      <c r="H271" s="122">
        <f t="shared" si="36"/>
        <v>0</v>
      </c>
      <c r="I271" s="122">
        <f t="shared" si="36"/>
        <v>0.4</v>
      </c>
      <c r="J271" s="122">
        <f t="shared" si="36"/>
        <v>0.4</v>
      </c>
      <c r="K271" s="122">
        <f t="shared" si="36"/>
        <v>0.4</v>
      </c>
      <c r="L271" s="122">
        <f t="shared" si="36"/>
        <v>0.4</v>
      </c>
      <c r="M271" s="122">
        <f t="shared" si="36"/>
        <v>0.4</v>
      </c>
    </row>
    <row r="272" spans="1:13" x14ac:dyDescent="0.2">
      <c r="A272" s="165"/>
      <c r="B272" s="36">
        <v>610</v>
      </c>
      <c r="C272" s="37"/>
      <c r="D272" s="37" t="s">
        <v>115</v>
      </c>
      <c r="E272" s="120">
        <v>0.3</v>
      </c>
      <c r="F272" s="69"/>
      <c r="G272" s="69"/>
      <c r="H272" s="78"/>
      <c r="I272" s="120">
        <v>0.3</v>
      </c>
      <c r="J272" s="120">
        <v>0.3</v>
      </c>
      <c r="K272" s="120">
        <v>0.3</v>
      </c>
      <c r="L272" s="120">
        <v>0.3</v>
      </c>
      <c r="M272" s="120">
        <v>0.3</v>
      </c>
    </row>
    <row r="273" spans="1:13" x14ac:dyDescent="0.2">
      <c r="A273" s="165"/>
      <c r="B273" s="36">
        <v>620</v>
      </c>
      <c r="C273" s="37"/>
      <c r="D273" s="37" t="s">
        <v>116</v>
      </c>
      <c r="E273" s="120">
        <v>0.1</v>
      </c>
      <c r="F273" s="69"/>
      <c r="G273" s="69"/>
      <c r="H273" s="78"/>
      <c r="I273" s="120">
        <v>0.1</v>
      </c>
      <c r="J273" s="120">
        <v>0.1</v>
      </c>
      <c r="K273" s="120">
        <v>0.1</v>
      </c>
      <c r="L273" s="120">
        <v>0.1</v>
      </c>
      <c r="M273" s="120">
        <v>0.1</v>
      </c>
    </row>
    <row r="274" spans="1:13" x14ac:dyDescent="0.2">
      <c r="A274" s="165"/>
      <c r="B274" s="36">
        <v>630</v>
      </c>
      <c r="C274" s="37"/>
      <c r="D274" s="37" t="s">
        <v>117</v>
      </c>
      <c r="E274" s="120">
        <v>0</v>
      </c>
      <c r="F274" s="69"/>
      <c r="G274" s="69"/>
      <c r="H274" s="78"/>
      <c r="I274" s="120">
        <v>0</v>
      </c>
      <c r="J274" s="120">
        <v>0</v>
      </c>
      <c r="K274" s="120">
        <v>0</v>
      </c>
      <c r="L274" s="120">
        <v>0</v>
      </c>
      <c r="M274" s="120">
        <v>0</v>
      </c>
    </row>
    <row r="275" spans="1:13" x14ac:dyDescent="0.2">
      <c r="A275" s="164"/>
      <c r="B275" s="39" t="s">
        <v>148</v>
      </c>
      <c r="C275" s="39"/>
      <c r="D275" s="39" t="s">
        <v>149</v>
      </c>
      <c r="E275" s="122">
        <f t="shared" ref="E275:M275" si="37">SUM(E276:E283)</f>
        <v>12.499999999999998</v>
      </c>
      <c r="F275" s="122">
        <f t="shared" si="37"/>
        <v>0</v>
      </c>
      <c r="G275" s="122">
        <f t="shared" si="37"/>
        <v>0</v>
      </c>
      <c r="H275" s="122">
        <f t="shared" si="37"/>
        <v>0</v>
      </c>
      <c r="I275" s="122">
        <f t="shared" si="37"/>
        <v>12.299999999999997</v>
      </c>
      <c r="J275" s="122">
        <f t="shared" si="37"/>
        <v>44.5</v>
      </c>
      <c r="K275" s="122">
        <f t="shared" si="37"/>
        <v>44.5</v>
      </c>
      <c r="L275" s="122">
        <f t="shared" si="37"/>
        <v>33.5</v>
      </c>
      <c r="M275" s="122">
        <f t="shared" si="37"/>
        <v>33.5</v>
      </c>
    </row>
    <row r="276" spans="1:13" x14ac:dyDescent="0.2">
      <c r="A276" s="165"/>
      <c r="B276" s="37"/>
      <c r="C276" s="37">
        <v>610620</v>
      </c>
      <c r="D276" s="37" t="s">
        <v>309</v>
      </c>
      <c r="E276" s="120">
        <v>0</v>
      </c>
      <c r="F276" s="60"/>
      <c r="G276" s="69"/>
      <c r="H276" s="88"/>
      <c r="I276" s="120">
        <v>0</v>
      </c>
      <c r="J276" s="69">
        <v>0</v>
      </c>
      <c r="K276" s="69">
        <v>0</v>
      </c>
      <c r="L276" s="69">
        <v>0</v>
      </c>
      <c r="M276" s="69">
        <v>0</v>
      </c>
    </row>
    <row r="277" spans="1:13" x14ac:dyDescent="0.2">
      <c r="A277" s="165"/>
      <c r="B277" s="36"/>
      <c r="C277" s="37">
        <v>633006</v>
      </c>
      <c r="D277" s="37" t="s">
        <v>134</v>
      </c>
      <c r="E277" s="120">
        <v>11.1</v>
      </c>
      <c r="F277" s="60"/>
      <c r="G277" s="69"/>
      <c r="H277" s="88"/>
      <c r="I277" s="120">
        <v>11.7</v>
      </c>
      <c r="J277" s="69">
        <v>13</v>
      </c>
      <c r="K277" s="69">
        <v>13</v>
      </c>
      <c r="L277" s="69">
        <v>13</v>
      </c>
      <c r="M277" s="69">
        <v>13</v>
      </c>
    </row>
    <row r="278" spans="1:13" x14ac:dyDescent="0.2">
      <c r="A278" s="165"/>
      <c r="B278" s="36"/>
      <c r="C278" s="37">
        <v>634004</v>
      </c>
      <c r="D278" s="37" t="s">
        <v>80</v>
      </c>
      <c r="E278" s="120">
        <v>0</v>
      </c>
      <c r="F278" s="60"/>
      <c r="G278" s="69"/>
      <c r="H278" s="88"/>
      <c r="I278" s="120">
        <v>0.2</v>
      </c>
      <c r="J278" s="69">
        <v>0.5</v>
      </c>
      <c r="K278" s="69">
        <v>0.5</v>
      </c>
      <c r="L278" s="69">
        <v>0.5</v>
      </c>
      <c r="M278" s="69">
        <v>0.5</v>
      </c>
    </row>
    <row r="279" spans="1:13" x14ac:dyDescent="0.2">
      <c r="A279" s="165"/>
      <c r="B279" s="36"/>
      <c r="C279" s="37">
        <v>635006</v>
      </c>
      <c r="D279" s="37" t="s">
        <v>150</v>
      </c>
      <c r="E279" s="120">
        <v>1.2</v>
      </c>
      <c r="F279" s="60"/>
      <c r="G279" s="69"/>
      <c r="H279" s="88"/>
      <c r="I279" s="120">
        <v>0</v>
      </c>
      <c r="J279" s="69">
        <v>20</v>
      </c>
      <c r="K279" s="69">
        <v>20</v>
      </c>
      <c r="L279" s="69">
        <v>20</v>
      </c>
      <c r="M279" s="69">
        <v>20</v>
      </c>
    </row>
    <row r="280" spans="1:13" x14ac:dyDescent="0.2">
      <c r="A280" s="165"/>
      <c r="B280" s="36"/>
      <c r="C280" s="37">
        <v>6350063</v>
      </c>
      <c r="D280" s="37" t="s">
        <v>338</v>
      </c>
      <c r="E280" s="120">
        <v>0</v>
      </c>
      <c r="F280" s="69"/>
      <c r="G280" s="69"/>
      <c r="H280" s="78"/>
      <c r="I280" s="120">
        <v>0</v>
      </c>
      <c r="J280" s="69">
        <v>3</v>
      </c>
      <c r="K280" s="69">
        <v>3</v>
      </c>
      <c r="L280" s="69">
        <v>0</v>
      </c>
      <c r="M280" s="69">
        <v>0</v>
      </c>
    </row>
    <row r="281" spans="1:13" x14ac:dyDescent="0.2">
      <c r="A281" s="165"/>
      <c r="B281" s="36"/>
      <c r="C281" s="37">
        <v>6350066</v>
      </c>
      <c r="D281" s="37" t="s">
        <v>501</v>
      </c>
      <c r="E281" s="120">
        <v>0</v>
      </c>
      <c r="F281" s="69"/>
      <c r="G281" s="69"/>
      <c r="H281" s="78"/>
      <c r="I281" s="120">
        <v>0</v>
      </c>
      <c r="J281" s="69">
        <v>8</v>
      </c>
      <c r="K281" s="69">
        <v>8</v>
      </c>
      <c r="L281" s="69">
        <v>0</v>
      </c>
      <c r="M281" s="69">
        <v>0</v>
      </c>
    </row>
    <row r="282" spans="1:13" x14ac:dyDescent="0.2">
      <c r="A282" s="165"/>
      <c r="B282" s="36"/>
      <c r="C282" s="37">
        <v>637011</v>
      </c>
      <c r="D282" s="37" t="s">
        <v>433</v>
      </c>
      <c r="E282" s="120">
        <v>0</v>
      </c>
      <c r="F282" s="69"/>
      <c r="G282" s="69"/>
      <c r="H282" s="78"/>
      <c r="I282" s="120">
        <v>0.2</v>
      </c>
      <c r="J282" s="69">
        <v>0</v>
      </c>
      <c r="K282" s="69">
        <v>0</v>
      </c>
      <c r="L282" s="69">
        <v>0</v>
      </c>
      <c r="M282" s="69">
        <v>0</v>
      </c>
    </row>
    <row r="283" spans="1:13" x14ac:dyDescent="0.2">
      <c r="A283" s="165"/>
      <c r="B283" s="36"/>
      <c r="C283" s="37">
        <v>644001</v>
      </c>
      <c r="D283" s="37" t="s">
        <v>151</v>
      </c>
      <c r="E283" s="120">
        <v>0.2</v>
      </c>
      <c r="F283" s="69"/>
      <c r="G283" s="69"/>
      <c r="H283" s="78"/>
      <c r="I283" s="120">
        <v>0.2</v>
      </c>
      <c r="J283" s="69">
        <v>0</v>
      </c>
      <c r="K283" s="69">
        <v>0</v>
      </c>
      <c r="L283" s="69">
        <v>0</v>
      </c>
      <c r="M283" s="69">
        <v>0</v>
      </c>
    </row>
    <row r="284" spans="1:13" x14ac:dyDescent="0.2">
      <c r="A284" s="164"/>
      <c r="B284" s="39" t="s">
        <v>152</v>
      </c>
      <c r="C284" s="39"/>
      <c r="D284" s="39" t="s">
        <v>153</v>
      </c>
      <c r="E284" s="122">
        <f t="shared" ref="E284:M284" si="38">SUM(E285:E292)</f>
        <v>199.20000000000002</v>
      </c>
      <c r="F284" s="122">
        <f t="shared" si="38"/>
        <v>0</v>
      </c>
      <c r="G284" s="122">
        <f t="shared" si="38"/>
        <v>0</v>
      </c>
      <c r="H284" s="122">
        <f t="shared" si="38"/>
        <v>0</v>
      </c>
      <c r="I284" s="122">
        <f t="shared" si="38"/>
        <v>203.2</v>
      </c>
      <c r="J284" s="122">
        <f t="shared" si="38"/>
        <v>249.1</v>
      </c>
      <c r="K284" s="122">
        <f t="shared" si="38"/>
        <v>249.1</v>
      </c>
      <c r="L284" s="122">
        <f t="shared" si="38"/>
        <v>250.29999999999998</v>
      </c>
      <c r="M284" s="122">
        <f t="shared" si="38"/>
        <v>251.6</v>
      </c>
    </row>
    <row r="285" spans="1:13" x14ac:dyDescent="0.2">
      <c r="A285" s="165"/>
      <c r="B285" s="37"/>
      <c r="C285" s="37">
        <v>610620</v>
      </c>
      <c r="D285" s="37" t="s">
        <v>309</v>
      </c>
      <c r="E285" s="120">
        <v>0.8</v>
      </c>
      <c r="F285" s="69"/>
      <c r="G285" s="69"/>
      <c r="H285" s="78"/>
      <c r="I285" s="120">
        <v>0.8</v>
      </c>
      <c r="J285" s="69">
        <v>17</v>
      </c>
      <c r="K285" s="69">
        <v>17</v>
      </c>
      <c r="L285" s="67">
        <v>18</v>
      </c>
      <c r="M285" s="67">
        <v>19</v>
      </c>
    </row>
    <row r="286" spans="1:13" x14ac:dyDescent="0.2">
      <c r="A286" s="165"/>
      <c r="B286" s="37"/>
      <c r="C286" s="37"/>
      <c r="D286" s="37" t="s">
        <v>456</v>
      </c>
      <c r="E286" s="120">
        <v>0</v>
      </c>
      <c r="F286" s="69"/>
      <c r="G286" s="69"/>
      <c r="H286" s="78"/>
      <c r="I286" s="120"/>
      <c r="J286" s="69">
        <v>6</v>
      </c>
      <c r="K286" s="69">
        <v>6</v>
      </c>
      <c r="L286" s="67">
        <v>6.2</v>
      </c>
      <c r="M286" s="67">
        <v>6.5</v>
      </c>
    </row>
    <row r="287" spans="1:13" x14ac:dyDescent="0.2">
      <c r="A287" s="165"/>
      <c r="B287" s="36"/>
      <c r="C287" s="37">
        <v>632003</v>
      </c>
      <c r="D287" s="37" t="s">
        <v>434</v>
      </c>
      <c r="E287" s="120">
        <v>8</v>
      </c>
      <c r="F287" s="69"/>
      <c r="G287" s="69"/>
      <c r="H287" s="78"/>
      <c r="I287" s="120">
        <v>7.9</v>
      </c>
      <c r="J287" s="69">
        <v>8.4</v>
      </c>
      <c r="K287" s="69">
        <v>8.4</v>
      </c>
      <c r="L287" s="69">
        <v>8.4</v>
      </c>
      <c r="M287" s="69">
        <v>8.4</v>
      </c>
    </row>
    <row r="288" spans="1:13" x14ac:dyDescent="0.2">
      <c r="A288" s="165"/>
      <c r="B288" s="36"/>
      <c r="C288" s="37">
        <v>633006</v>
      </c>
      <c r="D288" s="37" t="s">
        <v>154</v>
      </c>
      <c r="E288" s="120">
        <v>0.5</v>
      </c>
      <c r="F288" s="69"/>
      <c r="G288" s="69"/>
      <c r="H288" s="88"/>
      <c r="I288" s="120">
        <v>2.7</v>
      </c>
      <c r="J288" s="69">
        <v>5</v>
      </c>
      <c r="K288" s="69">
        <v>5</v>
      </c>
      <c r="L288" s="69">
        <v>5</v>
      </c>
      <c r="M288" s="69">
        <v>5</v>
      </c>
    </row>
    <row r="289" spans="1:13" x14ac:dyDescent="0.2">
      <c r="A289" s="165"/>
      <c r="B289" s="36"/>
      <c r="C289" s="37">
        <v>637004</v>
      </c>
      <c r="D289" s="37" t="s">
        <v>535</v>
      </c>
      <c r="E289" s="120">
        <v>185.9</v>
      </c>
      <c r="F289" s="69"/>
      <c r="G289" s="69"/>
      <c r="H289" s="78"/>
      <c r="I289" s="120">
        <v>185.6</v>
      </c>
      <c r="J289" s="69">
        <v>198.2</v>
      </c>
      <c r="K289" s="69">
        <v>198.2</v>
      </c>
      <c r="L289" s="69">
        <v>198.2</v>
      </c>
      <c r="M289" s="69">
        <v>198.2</v>
      </c>
    </row>
    <row r="290" spans="1:13" x14ac:dyDescent="0.2">
      <c r="A290" s="165"/>
      <c r="B290" s="36"/>
      <c r="C290" s="37">
        <v>637004</v>
      </c>
      <c r="D290" s="37" t="s">
        <v>529</v>
      </c>
      <c r="E290" s="120">
        <v>4</v>
      </c>
      <c r="F290" s="69"/>
      <c r="G290" s="69"/>
      <c r="H290" s="78"/>
      <c r="I290" s="120">
        <v>6.2</v>
      </c>
      <c r="J290" s="69">
        <v>10</v>
      </c>
      <c r="K290" s="69">
        <v>10</v>
      </c>
      <c r="L290" s="69">
        <v>10</v>
      </c>
      <c r="M290" s="69">
        <v>10</v>
      </c>
    </row>
    <row r="291" spans="1:13" x14ac:dyDescent="0.2">
      <c r="A291" s="165"/>
      <c r="B291" s="36"/>
      <c r="C291" s="37">
        <v>637005</v>
      </c>
      <c r="D291" s="37" t="s">
        <v>263</v>
      </c>
      <c r="E291" s="120">
        <v>0</v>
      </c>
      <c r="F291" s="69"/>
      <c r="G291" s="69"/>
      <c r="H291" s="78"/>
      <c r="I291" s="120">
        <v>0</v>
      </c>
      <c r="J291" s="69">
        <v>0</v>
      </c>
      <c r="K291" s="69">
        <v>0</v>
      </c>
      <c r="L291" s="69">
        <v>0</v>
      </c>
      <c r="M291" s="69">
        <v>0</v>
      </c>
    </row>
    <row r="292" spans="1:13" x14ac:dyDescent="0.2">
      <c r="A292" s="165"/>
      <c r="B292" s="36"/>
      <c r="C292" s="37"/>
      <c r="D292" s="37" t="s">
        <v>458</v>
      </c>
      <c r="E292" s="120">
        <v>0</v>
      </c>
      <c r="F292" s="120"/>
      <c r="G292" s="120"/>
      <c r="H292" s="138">
        <v>0</v>
      </c>
      <c r="I292" s="120">
        <v>0</v>
      </c>
      <c r="J292" s="120">
        <v>4.5</v>
      </c>
      <c r="K292" s="120">
        <v>4.5</v>
      </c>
      <c r="L292" s="120">
        <v>4.5</v>
      </c>
      <c r="M292" s="120">
        <v>4.5</v>
      </c>
    </row>
    <row r="293" spans="1:13" x14ac:dyDescent="0.2">
      <c r="A293" s="164"/>
      <c r="B293" s="39" t="s">
        <v>155</v>
      </c>
      <c r="C293" s="39"/>
      <c r="D293" s="39" t="s">
        <v>156</v>
      </c>
      <c r="E293" s="122">
        <f t="shared" ref="E293:M293" si="39">SUM(E294:E301)</f>
        <v>36.400000000000006</v>
      </c>
      <c r="F293" s="122">
        <f t="shared" si="39"/>
        <v>0</v>
      </c>
      <c r="G293" s="122">
        <f t="shared" si="39"/>
        <v>0</v>
      </c>
      <c r="H293" s="122">
        <f t="shared" si="39"/>
        <v>0</v>
      </c>
      <c r="I293" s="122">
        <f t="shared" si="39"/>
        <v>39.6</v>
      </c>
      <c r="J293" s="122">
        <f t="shared" si="39"/>
        <v>57.5</v>
      </c>
      <c r="K293" s="122">
        <f t="shared" si="39"/>
        <v>57.5</v>
      </c>
      <c r="L293" s="122">
        <f t="shared" si="39"/>
        <v>57.5</v>
      </c>
      <c r="M293" s="122">
        <f t="shared" si="39"/>
        <v>57.5</v>
      </c>
    </row>
    <row r="294" spans="1:13" x14ac:dyDescent="0.2">
      <c r="A294" s="165"/>
      <c r="B294" s="36"/>
      <c r="C294" s="37">
        <v>6350066</v>
      </c>
      <c r="D294" s="37" t="s">
        <v>157</v>
      </c>
      <c r="E294" s="120">
        <v>10.8</v>
      </c>
      <c r="F294" s="69"/>
      <c r="G294" s="69"/>
      <c r="H294" s="78"/>
      <c r="I294" s="120">
        <v>0.1</v>
      </c>
      <c r="J294" s="69">
        <v>15</v>
      </c>
      <c r="K294" s="69">
        <v>15</v>
      </c>
      <c r="L294" s="69">
        <v>15</v>
      </c>
      <c r="M294" s="69">
        <v>15</v>
      </c>
    </row>
    <row r="295" spans="1:13" x14ac:dyDescent="0.2">
      <c r="A295" s="165"/>
      <c r="B295" s="36"/>
      <c r="C295" s="37">
        <v>632001</v>
      </c>
      <c r="D295" s="37" t="s">
        <v>412</v>
      </c>
      <c r="E295" s="120">
        <v>0</v>
      </c>
      <c r="F295" s="69"/>
      <c r="G295" s="69"/>
      <c r="H295" s="78"/>
      <c r="I295" s="120">
        <v>1.3</v>
      </c>
      <c r="J295" s="69">
        <v>1.5</v>
      </c>
      <c r="K295" s="69">
        <v>1.5</v>
      </c>
      <c r="L295" s="69">
        <v>1.5</v>
      </c>
      <c r="M295" s="69">
        <v>1.5</v>
      </c>
    </row>
    <row r="296" spans="1:13" ht="12.75" hidden="1" customHeight="1" x14ac:dyDescent="0.2">
      <c r="A296" s="165"/>
      <c r="B296" s="36"/>
      <c r="C296" s="37">
        <v>632002</v>
      </c>
      <c r="D296" s="37" t="s">
        <v>348</v>
      </c>
      <c r="E296" s="120">
        <v>0</v>
      </c>
      <c r="F296" s="69"/>
      <c r="G296" s="69"/>
      <c r="H296" s="78"/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</row>
    <row r="297" spans="1:13" x14ac:dyDescent="0.2">
      <c r="A297" s="165"/>
      <c r="B297" s="36"/>
      <c r="C297" s="37">
        <v>633006</v>
      </c>
      <c r="D297" s="37" t="s">
        <v>134</v>
      </c>
      <c r="E297" s="120">
        <v>0</v>
      </c>
      <c r="F297" s="69"/>
      <c r="G297" s="69"/>
      <c r="H297" s="78"/>
      <c r="I297" s="120">
        <v>0.5</v>
      </c>
      <c r="J297" s="69">
        <v>3</v>
      </c>
      <c r="K297" s="69">
        <v>3</v>
      </c>
      <c r="L297" s="69">
        <v>3</v>
      </c>
      <c r="M297" s="69">
        <v>3</v>
      </c>
    </row>
    <row r="298" spans="1:13" x14ac:dyDescent="0.2">
      <c r="A298" s="165"/>
      <c r="B298" s="36"/>
      <c r="C298" s="37">
        <v>634001</v>
      </c>
      <c r="D298" s="37" t="s">
        <v>530</v>
      </c>
      <c r="E298" s="120">
        <v>0</v>
      </c>
      <c r="F298" s="69"/>
      <c r="G298" s="69"/>
      <c r="H298" s="78"/>
      <c r="I298" s="120">
        <v>0.2</v>
      </c>
      <c r="J298" s="69">
        <v>0.2</v>
      </c>
      <c r="K298" s="69">
        <v>0.2</v>
      </c>
      <c r="L298" s="69">
        <v>0.2</v>
      </c>
      <c r="M298" s="69">
        <v>0.2</v>
      </c>
    </row>
    <row r="299" spans="1:13" x14ac:dyDescent="0.2">
      <c r="A299" s="165"/>
      <c r="B299" s="36"/>
      <c r="C299" s="37">
        <v>637004</v>
      </c>
      <c r="D299" s="37" t="s">
        <v>91</v>
      </c>
      <c r="E299" s="120">
        <v>0</v>
      </c>
      <c r="F299" s="69"/>
      <c r="G299" s="69"/>
      <c r="H299" s="78"/>
      <c r="I299" s="120">
        <v>7.3</v>
      </c>
      <c r="J299" s="69">
        <v>7</v>
      </c>
      <c r="K299" s="69">
        <v>7</v>
      </c>
      <c r="L299" s="69">
        <v>7</v>
      </c>
      <c r="M299" s="69">
        <v>7</v>
      </c>
    </row>
    <row r="300" spans="1:13" x14ac:dyDescent="0.2">
      <c r="A300" s="165"/>
      <c r="B300" s="36"/>
      <c r="C300" s="37">
        <v>637011</v>
      </c>
      <c r="D300" s="37" t="s">
        <v>413</v>
      </c>
      <c r="E300" s="120">
        <v>0</v>
      </c>
      <c r="F300" s="69"/>
      <c r="G300" s="69"/>
      <c r="H300" s="78"/>
      <c r="I300" s="120">
        <v>1.8</v>
      </c>
      <c r="J300" s="69">
        <v>2</v>
      </c>
      <c r="K300" s="69">
        <v>2</v>
      </c>
      <c r="L300" s="69">
        <v>2</v>
      </c>
      <c r="M300" s="69">
        <v>2</v>
      </c>
    </row>
    <row r="301" spans="1:13" x14ac:dyDescent="0.2">
      <c r="A301" s="165"/>
      <c r="B301" s="36"/>
      <c r="C301" s="37">
        <v>637012</v>
      </c>
      <c r="D301" s="37" t="s">
        <v>531</v>
      </c>
      <c r="E301" s="120">
        <v>25.6</v>
      </c>
      <c r="F301" s="69"/>
      <c r="G301" s="69"/>
      <c r="H301" s="78"/>
      <c r="I301" s="120">
        <v>28.4</v>
      </c>
      <c r="J301" s="69">
        <v>28.8</v>
      </c>
      <c r="K301" s="69">
        <v>28.8</v>
      </c>
      <c r="L301" s="69">
        <v>28.8</v>
      </c>
      <c r="M301" s="69">
        <v>28.8</v>
      </c>
    </row>
    <row r="302" spans="1:13" x14ac:dyDescent="0.2">
      <c r="A302" s="164"/>
      <c r="B302" s="39" t="s">
        <v>158</v>
      </c>
      <c r="C302" s="39"/>
      <c r="D302" s="39" t="s">
        <v>159</v>
      </c>
      <c r="E302" s="122">
        <f t="shared" ref="E302:M302" si="40">SUM(E303:E309)</f>
        <v>5.4</v>
      </c>
      <c r="F302" s="122">
        <f t="shared" si="40"/>
        <v>0</v>
      </c>
      <c r="G302" s="122">
        <f t="shared" si="40"/>
        <v>0</v>
      </c>
      <c r="H302" s="122">
        <f t="shared" si="40"/>
        <v>0</v>
      </c>
      <c r="I302" s="122">
        <f t="shared" si="40"/>
        <v>5.2</v>
      </c>
      <c r="J302" s="122">
        <f t="shared" si="40"/>
        <v>4</v>
      </c>
      <c r="K302" s="122">
        <f t="shared" si="40"/>
        <v>4</v>
      </c>
      <c r="L302" s="122">
        <f t="shared" si="40"/>
        <v>4</v>
      </c>
      <c r="M302" s="122">
        <f t="shared" si="40"/>
        <v>4</v>
      </c>
    </row>
    <row r="303" spans="1:13" x14ac:dyDescent="0.2">
      <c r="A303" s="166"/>
      <c r="B303" s="89"/>
      <c r="C303" s="90">
        <v>632001</v>
      </c>
      <c r="D303" s="90" t="s">
        <v>360</v>
      </c>
      <c r="E303" s="120">
        <v>0.1</v>
      </c>
      <c r="F303" s="120"/>
      <c r="G303" s="120"/>
      <c r="H303" s="120"/>
      <c r="I303" s="120">
        <v>0.1</v>
      </c>
      <c r="J303" s="120">
        <v>0.2</v>
      </c>
      <c r="K303" s="120">
        <v>0.2</v>
      </c>
      <c r="L303" s="120">
        <v>0.2</v>
      </c>
      <c r="M303" s="120">
        <v>0.2</v>
      </c>
    </row>
    <row r="304" spans="1:13" x14ac:dyDescent="0.2">
      <c r="A304" s="165"/>
      <c r="B304" s="36"/>
      <c r="C304" s="37">
        <v>633006</v>
      </c>
      <c r="D304" s="37" t="s">
        <v>284</v>
      </c>
      <c r="E304" s="120">
        <v>0.5</v>
      </c>
      <c r="F304" s="91"/>
      <c r="G304" s="69"/>
      <c r="H304" s="78"/>
      <c r="I304" s="120">
        <v>1.8</v>
      </c>
      <c r="J304" s="69">
        <v>0</v>
      </c>
      <c r="K304" s="69">
        <v>0</v>
      </c>
      <c r="L304" s="69">
        <v>0</v>
      </c>
      <c r="M304" s="69">
        <v>0</v>
      </c>
    </row>
    <row r="305" spans="1:13" x14ac:dyDescent="0.2">
      <c r="A305" s="165"/>
      <c r="B305" s="36"/>
      <c r="C305" s="37">
        <v>63500610</v>
      </c>
      <c r="D305" s="37" t="s">
        <v>337</v>
      </c>
      <c r="E305" s="120">
        <v>3.3</v>
      </c>
      <c r="F305" s="91"/>
      <c r="G305" s="69"/>
      <c r="H305" s="78"/>
      <c r="I305" s="120">
        <v>0</v>
      </c>
      <c r="J305" s="69">
        <v>0</v>
      </c>
      <c r="K305" s="69">
        <v>0</v>
      </c>
      <c r="L305" s="69">
        <v>0</v>
      </c>
      <c r="M305" s="69">
        <v>0</v>
      </c>
    </row>
    <row r="306" spans="1:13" x14ac:dyDescent="0.2">
      <c r="A306" s="168"/>
      <c r="B306" s="41"/>
      <c r="C306" s="41">
        <v>653001</v>
      </c>
      <c r="D306" s="41" t="s">
        <v>266</v>
      </c>
      <c r="E306" s="120">
        <v>1.3</v>
      </c>
      <c r="F306" s="91"/>
      <c r="G306" s="69"/>
      <c r="H306" s="92"/>
      <c r="I306" s="120">
        <v>0.3</v>
      </c>
      <c r="J306" s="69">
        <v>0.3</v>
      </c>
      <c r="K306" s="69">
        <v>0.3</v>
      </c>
      <c r="L306" s="69">
        <v>0.3</v>
      </c>
      <c r="M306" s="69">
        <v>0.3</v>
      </c>
    </row>
    <row r="307" spans="1:13" x14ac:dyDescent="0.2">
      <c r="A307" s="168"/>
      <c r="B307" s="41"/>
      <c r="C307" s="41">
        <v>653001</v>
      </c>
      <c r="D307" s="41" t="s">
        <v>265</v>
      </c>
      <c r="E307" s="120">
        <v>0.2</v>
      </c>
      <c r="F307" s="91"/>
      <c r="G307" s="69"/>
      <c r="H307" s="92"/>
      <c r="I307" s="120">
        <v>0.9</v>
      </c>
      <c r="J307" s="69">
        <v>0.9</v>
      </c>
      <c r="K307" s="69">
        <v>0.9</v>
      </c>
      <c r="L307" s="69">
        <v>0.9</v>
      </c>
      <c r="M307" s="69">
        <v>0.9</v>
      </c>
    </row>
    <row r="308" spans="1:13" x14ac:dyDescent="0.2">
      <c r="A308" s="168"/>
      <c r="B308" s="41"/>
      <c r="C308" s="41">
        <v>637027</v>
      </c>
      <c r="D308" s="41" t="s">
        <v>171</v>
      </c>
      <c r="E308" s="120">
        <v>0</v>
      </c>
      <c r="F308" s="91"/>
      <c r="G308" s="69"/>
      <c r="H308" s="92"/>
      <c r="I308" s="120">
        <v>1.1000000000000001</v>
      </c>
      <c r="J308" s="69">
        <v>1.1000000000000001</v>
      </c>
      <c r="K308" s="69">
        <v>1.1000000000000001</v>
      </c>
      <c r="L308" s="69">
        <v>1.1000000000000001</v>
      </c>
      <c r="M308" s="69">
        <v>1.1000000000000001</v>
      </c>
    </row>
    <row r="309" spans="1:13" x14ac:dyDescent="0.2">
      <c r="A309" s="168"/>
      <c r="B309" s="41"/>
      <c r="C309" s="41">
        <v>637015</v>
      </c>
      <c r="D309" s="41" t="s">
        <v>418</v>
      </c>
      <c r="E309" s="120">
        <v>0</v>
      </c>
      <c r="F309" s="91"/>
      <c r="G309" s="69"/>
      <c r="H309" s="92"/>
      <c r="I309" s="120">
        <v>1</v>
      </c>
      <c r="J309" s="69">
        <v>1.5</v>
      </c>
      <c r="K309" s="69">
        <v>1.5</v>
      </c>
      <c r="L309" s="69">
        <v>1.5</v>
      </c>
      <c r="M309" s="69">
        <v>1.5</v>
      </c>
    </row>
    <row r="310" spans="1:13" x14ac:dyDescent="0.2">
      <c r="A310" s="164"/>
      <c r="B310" s="39" t="s">
        <v>160</v>
      </c>
      <c r="C310" s="39"/>
      <c r="D310" s="39" t="s">
        <v>161</v>
      </c>
      <c r="E310" s="122">
        <f t="shared" ref="E310:M310" si="41">SUM(E311:E313)</f>
        <v>835.69999999999982</v>
      </c>
      <c r="F310" s="122">
        <f t="shared" si="41"/>
        <v>0</v>
      </c>
      <c r="G310" s="122">
        <f t="shared" si="41"/>
        <v>0</v>
      </c>
      <c r="H310" s="122">
        <f t="shared" si="41"/>
        <v>0</v>
      </c>
      <c r="I310" s="122">
        <f t="shared" si="41"/>
        <v>171</v>
      </c>
      <c r="J310" s="122">
        <f t="shared" si="41"/>
        <v>226.6</v>
      </c>
      <c r="K310" s="122">
        <f t="shared" si="41"/>
        <v>226.6</v>
      </c>
      <c r="L310" s="122">
        <f t="shared" si="41"/>
        <v>227.89999999999998</v>
      </c>
      <c r="M310" s="122">
        <f t="shared" si="41"/>
        <v>229.2</v>
      </c>
    </row>
    <row r="311" spans="1:13" x14ac:dyDescent="0.2">
      <c r="A311" s="165"/>
      <c r="B311" s="36">
        <v>610</v>
      </c>
      <c r="C311" s="37"/>
      <c r="D311" s="37" t="s">
        <v>115</v>
      </c>
      <c r="E311" s="120">
        <v>89.3</v>
      </c>
      <c r="F311" s="69"/>
      <c r="G311" s="69"/>
      <c r="H311" s="78"/>
      <c r="I311" s="120">
        <v>81.8</v>
      </c>
      <c r="J311" s="69">
        <v>93</v>
      </c>
      <c r="K311" s="69">
        <v>93</v>
      </c>
      <c r="L311" s="67">
        <v>94</v>
      </c>
      <c r="M311" s="67">
        <v>95</v>
      </c>
    </row>
    <row r="312" spans="1:13" x14ac:dyDescent="0.2">
      <c r="A312" s="165"/>
      <c r="B312" s="36">
        <v>620</v>
      </c>
      <c r="C312" s="37"/>
      <c r="D312" s="37" t="s">
        <v>116</v>
      </c>
      <c r="E312" s="120">
        <v>31</v>
      </c>
      <c r="F312" s="60"/>
      <c r="G312" s="69"/>
      <c r="H312" s="88"/>
      <c r="I312" s="120">
        <v>29.4</v>
      </c>
      <c r="J312" s="69">
        <v>32</v>
      </c>
      <c r="K312" s="69">
        <v>32</v>
      </c>
      <c r="L312" s="67">
        <v>32.299999999999997</v>
      </c>
      <c r="M312" s="67">
        <v>32.6</v>
      </c>
    </row>
    <row r="313" spans="1:13" x14ac:dyDescent="0.2">
      <c r="A313" s="164"/>
      <c r="B313" s="36">
        <v>630</v>
      </c>
      <c r="C313" s="36"/>
      <c r="D313" s="36" t="s">
        <v>162</v>
      </c>
      <c r="E313" s="120">
        <f>SUM(E314:E349)</f>
        <v>715.39999999999986</v>
      </c>
      <c r="F313" s="60"/>
      <c r="G313" s="69"/>
      <c r="H313" s="88"/>
      <c r="I313" s="120">
        <f>SUM(I314:I349)</f>
        <v>59.800000000000004</v>
      </c>
      <c r="J313" s="120">
        <f>SUM(J314:J349)</f>
        <v>101.6</v>
      </c>
      <c r="K313" s="120">
        <f>SUM(K314:K349)</f>
        <v>101.6</v>
      </c>
      <c r="L313" s="67">
        <f>SUM(L314:L349)</f>
        <v>101.6</v>
      </c>
      <c r="M313" s="67">
        <f>SUM(M314:M349)</f>
        <v>101.6</v>
      </c>
    </row>
    <row r="314" spans="1:13" x14ac:dyDescent="0.2">
      <c r="A314" s="165"/>
      <c r="B314" s="36"/>
      <c r="C314" s="37">
        <v>6320011</v>
      </c>
      <c r="D314" s="37" t="s">
        <v>56</v>
      </c>
      <c r="E314" s="120">
        <v>3.3</v>
      </c>
      <c r="F314" s="120">
        <v>3.3</v>
      </c>
      <c r="G314" s="120">
        <v>3.3</v>
      </c>
      <c r="H314" s="120">
        <v>3.3</v>
      </c>
      <c r="I314" s="120">
        <v>3.3</v>
      </c>
      <c r="J314" s="69">
        <v>3.6</v>
      </c>
      <c r="K314" s="69">
        <v>3.6</v>
      </c>
      <c r="L314" s="69">
        <v>3.6</v>
      </c>
      <c r="M314" s="69">
        <v>3.6</v>
      </c>
    </row>
    <row r="315" spans="1:13" x14ac:dyDescent="0.2">
      <c r="A315" s="165"/>
      <c r="B315" s="36"/>
      <c r="C315" s="37">
        <v>6320012</v>
      </c>
      <c r="D315" s="37" t="s">
        <v>163</v>
      </c>
      <c r="E315" s="120">
        <v>1.8</v>
      </c>
      <c r="F315" s="60"/>
      <c r="G315" s="69"/>
      <c r="H315" s="88"/>
      <c r="I315" s="120">
        <v>1.6</v>
      </c>
      <c r="J315" s="69">
        <v>2</v>
      </c>
      <c r="K315" s="69">
        <v>2</v>
      </c>
      <c r="L315" s="69">
        <v>2</v>
      </c>
      <c r="M315" s="69">
        <v>2</v>
      </c>
    </row>
    <row r="316" spans="1:13" x14ac:dyDescent="0.2">
      <c r="A316" s="165"/>
      <c r="B316" s="36"/>
      <c r="C316" s="37">
        <v>632002</v>
      </c>
      <c r="D316" s="37" t="s">
        <v>164</v>
      </c>
      <c r="E316" s="120">
        <v>0.3</v>
      </c>
      <c r="F316" s="60"/>
      <c r="G316" s="69"/>
      <c r="H316" s="88"/>
      <c r="I316" s="120">
        <v>0.7</v>
      </c>
      <c r="J316" s="69">
        <v>0.8</v>
      </c>
      <c r="K316" s="69">
        <v>0.8</v>
      </c>
      <c r="L316" s="69">
        <v>0.8</v>
      </c>
      <c r="M316" s="69">
        <v>0.8</v>
      </c>
    </row>
    <row r="317" spans="1:13" x14ac:dyDescent="0.2">
      <c r="A317" s="165"/>
      <c r="B317" s="36"/>
      <c r="C317" s="37">
        <v>632003</v>
      </c>
      <c r="D317" s="37" t="s">
        <v>130</v>
      </c>
      <c r="E317" s="120">
        <v>1</v>
      </c>
      <c r="F317" s="60"/>
      <c r="G317" s="69"/>
      <c r="H317" s="88"/>
      <c r="I317" s="120">
        <v>1.4</v>
      </c>
      <c r="J317" s="69">
        <v>1.5</v>
      </c>
      <c r="K317" s="69">
        <v>1.5</v>
      </c>
      <c r="L317" s="69">
        <v>1.5</v>
      </c>
      <c r="M317" s="69">
        <v>1.5</v>
      </c>
    </row>
    <row r="318" spans="1:13" x14ac:dyDescent="0.2">
      <c r="A318" s="165"/>
      <c r="B318" s="36"/>
      <c r="C318" s="37">
        <v>633006</v>
      </c>
      <c r="D318" s="37" t="s">
        <v>134</v>
      </c>
      <c r="E318" s="120">
        <v>7.1</v>
      </c>
      <c r="F318" s="60"/>
      <c r="G318" s="69"/>
      <c r="H318" s="88"/>
      <c r="I318" s="120">
        <v>1.8</v>
      </c>
      <c r="J318" s="69">
        <v>7</v>
      </c>
      <c r="K318" s="69">
        <v>7</v>
      </c>
      <c r="L318" s="69">
        <v>7</v>
      </c>
      <c r="M318" s="69">
        <v>7</v>
      </c>
    </row>
    <row r="319" spans="1:13" x14ac:dyDescent="0.2">
      <c r="A319" s="165"/>
      <c r="B319" s="36"/>
      <c r="C319" s="37">
        <v>6330064</v>
      </c>
      <c r="D319" s="37" t="s">
        <v>339</v>
      </c>
      <c r="E319" s="120">
        <v>0</v>
      </c>
      <c r="F319" s="69"/>
      <c r="G319" s="69"/>
      <c r="H319" s="78"/>
      <c r="I319" s="120">
        <v>0</v>
      </c>
      <c r="J319" s="69">
        <v>3</v>
      </c>
      <c r="K319" s="69">
        <v>3</v>
      </c>
      <c r="L319" s="69">
        <v>3</v>
      </c>
      <c r="M319" s="69">
        <v>3</v>
      </c>
    </row>
    <row r="320" spans="1:13" x14ac:dyDescent="0.2">
      <c r="A320" s="165"/>
      <c r="B320" s="36"/>
      <c r="C320" s="37">
        <v>63300611</v>
      </c>
      <c r="D320" s="37" t="s">
        <v>165</v>
      </c>
      <c r="E320" s="120">
        <v>7.3</v>
      </c>
      <c r="F320" s="60"/>
      <c r="G320" s="69"/>
      <c r="H320" s="88"/>
      <c r="I320" s="120">
        <v>4.8</v>
      </c>
      <c r="J320" s="69">
        <v>15</v>
      </c>
      <c r="K320" s="69">
        <v>15</v>
      </c>
      <c r="L320" s="69">
        <v>15</v>
      </c>
      <c r="M320" s="69">
        <v>15</v>
      </c>
    </row>
    <row r="321" spans="1:13" x14ac:dyDescent="0.2">
      <c r="A321" s="165"/>
      <c r="B321" s="36"/>
      <c r="C321" s="37">
        <v>63300612</v>
      </c>
      <c r="D321" s="37" t="s">
        <v>293</v>
      </c>
      <c r="E321" s="120">
        <v>0</v>
      </c>
      <c r="F321" s="60"/>
      <c r="G321" s="69"/>
      <c r="H321" s="88"/>
      <c r="I321" s="120">
        <v>0</v>
      </c>
      <c r="J321" s="69">
        <v>3</v>
      </c>
      <c r="K321" s="69">
        <v>3</v>
      </c>
      <c r="L321" s="69">
        <v>3</v>
      </c>
      <c r="M321" s="69">
        <v>3</v>
      </c>
    </row>
    <row r="322" spans="1:13" x14ac:dyDescent="0.2">
      <c r="A322" s="165"/>
      <c r="B322" s="36"/>
      <c r="C322" s="37">
        <v>633004</v>
      </c>
      <c r="D322" s="37" t="s">
        <v>166</v>
      </c>
      <c r="E322" s="120">
        <v>0.2</v>
      </c>
      <c r="F322" s="60"/>
      <c r="G322" s="69"/>
      <c r="H322" s="88"/>
      <c r="I322" s="120">
        <v>0.3</v>
      </c>
      <c r="J322" s="69">
        <v>3</v>
      </c>
      <c r="K322" s="69">
        <v>3</v>
      </c>
      <c r="L322" s="69">
        <v>3</v>
      </c>
      <c r="M322" s="69">
        <v>3</v>
      </c>
    </row>
    <row r="323" spans="1:13" x14ac:dyDescent="0.2">
      <c r="A323" s="165"/>
      <c r="B323" s="36"/>
      <c r="C323" s="37">
        <v>633010</v>
      </c>
      <c r="D323" s="37" t="s">
        <v>299</v>
      </c>
      <c r="E323" s="120">
        <v>0</v>
      </c>
      <c r="F323" s="60"/>
      <c r="G323" s="69"/>
      <c r="H323" s="88"/>
      <c r="I323" s="120">
        <v>0.7</v>
      </c>
      <c r="J323" s="69">
        <v>2</v>
      </c>
      <c r="K323" s="69">
        <v>2</v>
      </c>
      <c r="L323" s="69">
        <v>2</v>
      </c>
      <c r="M323" s="69">
        <v>2</v>
      </c>
    </row>
    <row r="324" spans="1:13" x14ac:dyDescent="0.2">
      <c r="A324" s="165"/>
      <c r="B324" s="36"/>
      <c r="C324" s="37">
        <v>634001</v>
      </c>
      <c r="D324" s="37" t="s">
        <v>137</v>
      </c>
      <c r="E324" s="120">
        <v>15.3</v>
      </c>
      <c r="F324" s="60"/>
      <c r="G324" s="69"/>
      <c r="H324" s="88"/>
      <c r="I324" s="120">
        <v>15.8</v>
      </c>
      <c r="J324" s="69">
        <v>16</v>
      </c>
      <c r="K324" s="69">
        <v>16</v>
      </c>
      <c r="L324" s="69">
        <v>16</v>
      </c>
      <c r="M324" s="69">
        <v>16</v>
      </c>
    </row>
    <row r="325" spans="1:13" x14ac:dyDescent="0.2">
      <c r="A325" s="165"/>
      <c r="B325" s="36"/>
      <c r="C325" s="37">
        <v>634002</v>
      </c>
      <c r="D325" s="37" t="s">
        <v>290</v>
      </c>
      <c r="E325" s="120">
        <v>4.5999999999999996</v>
      </c>
      <c r="F325" s="60"/>
      <c r="G325" s="69"/>
      <c r="H325" s="88"/>
      <c r="I325" s="120">
        <v>4.5</v>
      </c>
      <c r="J325" s="69">
        <v>5</v>
      </c>
      <c r="K325" s="69">
        <v>5</v>
      </c>
      <c r="L325" s="69">
        <v>5</v>
      </c>
      <c r="M325" s="69">
        <v>5</v>
      </c>
    </row>
    <row r="326" spans="1:13" x14ac:dyDescent="0.2">
      <c r="A326" s="165"/>
      <c r="B326" s="36"/>
      <c r="C326" s="37">
        <v>634003</v>
      </c>
      <c r="D326" s="37" t="s">
        <v>264</v>
      </c>
      <c r="E326" s="120">
        <v>2.4</v>
      </c>
      <c r="F326" s="60"/>
      <c r="G326" s="69"/>
      <c r="H326" s="88"/>
      <c r="I326" s="120">
        <v>1.1000000000000001</v>
      </c>
      <c r="J326" s="69">
        <v>2.4</v>
      </c>
      <c r="K326" s="69">
        <v>2.4</v>
      </c>
      <c r="L326" s="69">
        <v>2.4</v>
      </c>
      <c r="M326" s="69">
        <v>2.4</v>
      </c>
    </row>
    <row r="327" spans="1:13" x14ac:dyDescent="0.2">
      <c r="A327" s="165"/>
      <c r="B327" s="36"/>
      <c r="C327" s="37">
        <v>634004</v>
      </c>
      <c r="D327" s="37" t="s">
        <v>80</v>
      </c>
      <c r="E327" s="120">
        <v>8</v>
      </c>
      <c r="F327" s="60"/>
      <c r="G327" s="69"/>
      <c r="H327" s="88"/>
      <c r="I327" s="120">
        <v>0.3</v>
      </c>
      <c r="J327" s="69">
        <v>1</v>
      </c>
      <c r="K327" s="69">
        <v>1</v>
      </c>
      <c r="L327" s="69">
        <v>1</v>
      </c>
      <c r="M327" s="69">
        <v>1</v>
      </c>
    </row>
    <row r="328" spans="1:13" x14ac:dyDescent="0.2">
      <c r="A328" s="165"/>
      <c r="B328" s="36"/>
      <c r="C328" s="37">
        <v>635004</v>
      </c>
      <c r="D328" s="37" t="s">
        <v>362</v>
      </c>
      <c r="E328" s="120">
        <v>0.6</v>
      </c>
      <c r="F328" s="60"/>
      <c r="G328" s="69"/>
      <c r="H328" s="88"/>
      <c r="I328" s="120">
        <v>0.3</v>
      </c>
      <c r="J328" s="69">
        <v>1</v>
      </c>
      <c r="K328" s="69">
        <v>1</v>
      </c>
      <c r="L328" s="69">
        <v>1</v>
      </c>
      <c r="M328" s="69">
        <v>1</v>
      </c>
    </row>
    <row r="329" spans="1:13" x14ac:dyDescent="0.2">
      <c r="A329" s="165"/>
      <c r="B329" s="36"/>
      <c r="C329" s="37">
        <v>6350061</v>
      </c>
      <c r="D329" s="37" t="s">
        <v>167</v>
      </c>
      <c r="E329" s="120">
        <v>0.3</v>
      </c>
      <c r="F329" s="60"/>
      <c r="G329" s="69"/>
      <c r="H329" s="88"/>
      <c r="I329" s="120">
        <v>1.5</v>
      </c>
      <c r="J329" s="69">
        <v>1.8</v>
      </c>
      <c r="K329" s="69">
        <v>1.8</v>
      </c>
      <c r="L329" s="69">
        <v>1.8</v>
      </c>
      <c r="M329" s="69">
        <v>1.8</v>
      </c>
    </row>
    <row r="330" spans="1:13" x14ac:dyDescent="0.2">
      <c r="A330" s="165"/>
      <c r="B330" s="36"/>
      <c r="C330" s="37">
        <v>6350062</v>
      </c>
      <c r="D330" s="37" t="s">
        <v>168</v>
      </c>
      <c r="E330" s="120">
        <v>0.1</v>
      </c>
      <c r="F330" s="60"/>
      <c r="G330" s="69"/>
      <c r="H330" s="88"/>
      <c r="I330" s="120">
        <v>0</v>
      </c>
      <c r="J330" s="69">
        <v>0.5</v>
      </c>
      <c r="K330" s="69">
        <v>0.5</v>
      </c>
      <c r="L330" s="69">
        <v>0.5</v>
      </c>
      <c r="M330" s="69">
        <v>0.5</v>
      </c>
    </row>
    <row r="331" spans="1:13" x14ac:dyDescent="0.2">
      <c r="A331" s="165"/>
      <c r="B331" s="36"/>
      <c r="C331" s="37">
        <v>6350064</v>
      </c>
      <c r="D331" s="37" t="s">
        <v>169</v>
      </c>
      <c r="E331" s="120">
        <v>0</v>
      </c>
      <c r="F331" s="60"/>
      <c r="G331" s="69"/>
      <c r="H331" s="88"/>
      <c r="I331" s="120">
        <v>0.1</v>
      </c>
      <c r="J331" s="69">
        <v>5</v>
      </c>
      <c r="K331" s="69">
        <v>5</v>
      </c>
      <c r="L331" s="69">
        <v>5</v>
      </c>
      <c r="M331" s="69">
        <v>5</v>
      </c>
    </row>
    <row r="332" spans="1:13" x14ac:dyDescent="0.2">
      <c r="A332" s="165"/>
      <c r="B332" s="36"/>
      <c r="C332" s="37">
        <v>6350068</v>
      </c>
      <c r="D332" s="37" t="s">
        <v>170</v>
      </c>
      <c r="E332" s="120">
        <v>0</v>
      </c>
      <c r="F332" s="60"/>
      <c r="G332" s="69"/>
      <c r="H332" s="78"/>
      <c r="I332" s="120">
        <v>0</v>
      </c>
      <c r="J332" s="69">
        <v>3</v>
      </c>
      <c r="K332" s="69">
        <v>3</v>
      </c>
      <c r="L332" s="69">
        <v>3</v>
      </c>
      <c r="M332" s="69">
        <v>3</v>
      </c>
    </row>
    <row r="333" spans="1:13" x14ac:dyDescent="0.2">
      <c r="A333" s="165"/>
      <c r="B333" s="36"/>
      <c r="C333" s="37">
        <v>636001</v>
      </c>
      <c r="D333" s="37" t="s">
        <v>365</v>
      </c>
      <c r="E333" s="120">
        <v>10.6</v>
      </c>
      <c r="F333" s="60"/>
      <c r="G333" s="69"/>
      <c r="H333" s="88"/>
      <c r="I333" s="120">
        <v>0.8</v>
      </c>
      <c r="J333" s="69">
        <v>2</v>
      </c>
      <c r="K333" s="69">
        <v>2</v>
      </c>
      <c r="L333" s="69">
        <v>2</v>
      </c>
      <c r="M333" s="69">
        <v>2</v>
      </c>
    </row>
    <row r="334" spans="1:13" x14ac:dyDescent="0.2">
      <c r="A334" s="165"/>
      <c r="B334" s="36"/>
      <c r="C334" s="37">
        <v>6360011</v>
      </c>
      <c r="D334" s="37" t="s">
        <v>414</v>
      </c>
      <c r="E334" s="120">
        <v>0</v>
      </c>
      <c r="F334" s="60"/>
      <c r="G334" s="69"/>
      <c r="H334" s="88"/>
      <c r="I334" s="120">
        <v>7.2</v>
      </c>
      <c r="J334" s="69">
        <v>7.2</v>
      </c>
      <c r="K334" s="69">
        <v>7.2</v>
      </c>
      <c r="L334" s="69">
        <v>7.2</v>
      </c>
      <c r="M334" s="69">
        <v>7.2</v>
      </c>
    </row>
    <row r="335" spans="1:13" x14ac:dyDescent="0.2">
      <c r="A335" s="165"/>
      <c r="B335" s="36"/>
      <c r="C335" s="37">
        <v>637004</v>
      </c>
      <c r="D335" s="37" t="s">
        <v>542</v>
      </c>
      <c r="E335" s="120">
        <v>633</v>
      </c>
      <c r="F335" s="60"/>
      <c r="G335" s="69"/>
      <c r="H335" s="88"/>
      <c r="I335" s="120">
        <v>0</v>
      </c>
      <c r="J335" s="69">
        <v>1.4</v>
      </c>
      <c r="K335" s="69">
        <v>1.4</v>
      </c>
      <c r="L335" s="69">
        <v>1.4</v>
      </c>
      <c r="M335" s="69">
        <v>1.4</v>
      </c>
    </row>
    <row r="336" spans="1:13" x14ac:dyDescent="0.2">
      <c r="A336" s="165"/>
      <c r="B336" s="36"/>
      <c r="C336" s="37">
        <v>637004</v>
      </c>
      <c r="D336" s="37" t="s">
        <v>91</v>
      </c>
      <c r="E336" s="120">
        <v>0</v>
      </c>
      <c r="F336" s="60"/>
      <c r="G336" s="69"/>
      <c r="H336" s="88"/>
      <c r="I336" s="120">
        <v>2.2000000000000002</v>
      </c>
      <c r="J336" s="69">
        <v>1.5</v>
      </c>
      <c r="K336" s="69">
        <v>1.5</v>
      </c>
      <c r="L336" s="69">
        <v>1.5</v>
      </c>
      <c r="M336" s="69">
        <v>1.5</v>
      </c>
    </row>
    <row r="337" spans="1:13" x14ac:dyDescent="0.2">
      <c r="A337" s="165"/>
      <c r="B337" s="36"/>
      <c r="C337" s="37">
        <v>637004</v>
      </c>
      <c r="D337" s="37" t="s">
        <v>298</v>
      </c>
      <c r="E337" s="120">
        <v>1.5</v>
      </c>
      <c r="F337" s="69"/>
      <c r="G337" s="69"/>
      <c r="H337" s="78"/>
      <c r="I337" s="120">
        <v>0.6</v>
      </c>
      <c r="J337" s="69">
        <v>1.3</v>
      </c>
      <c r="K337" s="69">
        <v>1.3</v>
      </c>
      <c r="L337" s="69">
        <v>1.3</v>
      </c>
      <c r="M337" s="69">
        <v>1.3</v>
      </c>
    </row>
    <row r="338" spans="1:13" x14ac:dyDescent="0.2">
      <c r="A338" s="165"/>
      <c r="B338" s="36"/>
      <c r="C338" s="37">
        <v>637005</v>
      </c>
      <c r="D338" s="37" t="s">
        <v>141</v>
      </c>
      <c r="E338" s="120">
        <v>0</v>
      </c>
      <c r="F338" s="69"/>
      <c r="G338" s="69"/>
      <c r="H338" s="78"/>
      <c r="I338" s="120">
        <v>0.1</v>
      </c>
      <c r="J338" s="69">
        <v>0.2</v>
      </c>
      <c r="K338" s="69">
        <v>0.2</v>
      </c>
      <c r="L338" s="69">
        <v>0.2</v>
      </c>
      <c r="M338" s="69">
        <v>0.2</v>
      </c>
    </row>
    <row r="339" spans="1:13" x14ac:dyDescent="0.2">
      <c r="A339" s="165"/>
      <c r="B339" s="36"/>
      <c r="C339" s="37">
        <v>637011</v>
      </c>
      <c r="D339" s="37" t="s">
        <v>357</v>
      </c>
      <c r="E339" s="120">
        <v>8</v>
      </c>
      <c r="F339" s="69"/>
      <c r="G339" s="69"/>
      <c r="H339" s="78"/>
      <c r="I339" s="120">
        <v>0</v>
      </c>
      <c r="J339" s="69">
        <v>2</v>
      </c>
      <c r="K339" s="69">
        <v>2</v>
      </c>
      <c r="L339" s="69">
        <v>2</v>
      </c>
      <c r="M339" s="69">
        <v>2</v>
      </c>
    </row>
    <row r="340" spans="1:13" x14ac:dyDescent="0.2">
      <c r="A340" s="165"/>
      <c r="B340" s="36"/>
      <c r="C340" s="37">
        <v>637014</v>
      </c>
      <c r="D340" s="37" t="s">
        <v>101</v>
      </c>
      <c r="E340" s="120">
        <v>5.0999999999999996</v>
      </c>
      <c r="F340" s="69"/>
      <c r="G340" s="69"/>
      <c r="H340" s="78"/>
      <c r="I340" s="120">
        <v>5.3</v>
      </c>
      <c r="J340" s="69">
        <v>5.5</v>
      </c>
      <c r="K340" s="69">
        <v>5.5</v>
      </c>
      <c r="L340" s="69">
        <v>5.5</v>
      </c>
      <c r="M340" s="69">
        <v>5.5</v>
      </c>
    </row>
    <row r="341" spans="1:13" x14ac:dyDescent="0.2">
      <c r="A341" s="165"/>
      <c r="B341" s="36"/>
      <c r="C341" s="37">
        <v>637016</v>
      </c>
      <c r="D341" s="37" t="s">
        <v>103</v>
      </c>
      <c r="E341" s="120">
        <v>1</v>
      </c>
      <c r="F341" s="69"/>
      <c r="G341" s="69"/>
      <c r="H341" s="78"/>
      <c r="I341" s="120">
        <v>0.9</v>
      </c>
      <c r="J341" s="69">
        <v>1.3</v>
      </c>
      <c r="K341" s="69">
        <v>1.3</v>
      </c>
      <c r="L341" s="69">
        <v>1.3</v>
      </c>
      <c r="M341" s="69">
        <v>1.3</v>
      </c>
    </row>
    <row r="342" spans="1:13" x14ac:dyDescent="0.2">
      <c r="A342" s="165"/>
      <c r="B342" s="36"/>
      <c r="C342" s="37">
        <v>637023</v>
      </c>
      <c r="D342" s="37" t="s">
        <v>490</v>
      </c>
      <c r="E342" s="120">
        <v>0</v>
      </c>
      <c r="F342" s="69"/>
      <c r="G342" s="69"/>
      <c r="H342" s="78"/>
      <c r="I342" s="120">
        <v>0</v>
      </c>
      <c r="J342" s="67">
        <v>0</v>
      </c>
      <c r="K342" s="67">
        <v>0</v>
      </c>
      <c r="L342" s="67">
        <v>0</v>
      </c>
      <c r="M342" s="67">
        <v>0</v>
      </c>
    </row>
    <row r="343" spans="1:13" x14ac:dyDescent="0.2">
      <c r="A343" s="165"/>
      <c r="B343" s="36"/>
      <c r="C343" s="37">
        <v>637027</v>
      </c>
      <c r="D343" s="37" t="s">
        <v>171</v>
      </c>
      <c r="E343" s="120">
        <v>0.8</v>
      </c>
      <c r="F343" s="69"/>
      <c r="G343" s="69"/>
      <c r="H343" s="78"/>
      <c r="I343" s="120">
        <v>0.3</v>
      </c>
      <c r="J343" s="69">
        <v>1</v>
      </c>
      <c r="K343" s="69">
        <v>1</v>
      </c>
      <c r="L343" s="69">
        <v>1</v>
      </c>
      <c r="M343" s="69">
        <v>1</v>
      </c>
    </row>
    <row r="344" spans="1:13" x14ac:dyDescent="0.2">
      <c r="A344" s="165"/>
      <c r="B344" s="36"/>
      <c r="C344" s="37">
        <v>637031</v>
      </c>
      <c r="D344" s="37" t="s">
        <v>94</v>
      </c>
      <c r="E344" s="120">
        <v>0</v>
      </c>
      <c r="F344" s="69"/>
      <c r="G344" s="69"/>
      <c r="H344" s="78"/>
      <c r="I344" s="120">
        <v>0</v>
      </c>
      <c r="J344" s="69">
        <v>0.6</v>
      </c>
      <c r="K344" s="69">
        <v>0.6</v>
      </c>
      <c r="L344" s="69">
        <v>0.6</v>
      </c>
      <c r="M344" s="69">
        <v>0.6</v>
      </c>
    </row>
    <row r="345" spans="1:13" x14ac:dyDescent="0.2">
      <c r="A345" s="165"/>
      <c r="B345" s="36"/>
      <c r="C345" s="37">
        <v>637035</v>
      </c>
      <c r="D345" s="37" t="s">
        <v>106</v>
      </c>
      <c r="E345" s="120">
        <v>1.5</v>
      </c>
      <c r="F345" s="69"/>
      <c r="G345" s="69"/>
      <c r="H345" s="78"/>
      <c r="I345" s="120">
        <v>0.8</v>
      </c>
      <c r="J345" s="69">
        <v>0</v>
      </c>
      <c r="K345" s="69">
        <v>0</v>
      </c>
      <c r="L345" s="69">
        <v>0</v>
      </c>
      <c r="M345" s="69">
        <v>0</v>
      </c>
    </row>
    <row r="346" spans="1:13" x14ac:dyDescent="0.2">
      <c r="A346" s="165"/>
      <c r="B346" s="36"/>
      <c r="C346" s="37">
        <v>642012</v>
      </c>
      <c r="D346" s="37" t="s">
        <v>445</v>
      </c>
      <c r="E346" s="120">
        <v>0</v>
      </c>
      <c r="F346" s="69"/>
      <c r="G346" s="69"/>
      <c r="H346" s="78"/>
      <c r="I346" s="120">
        <v>2.2000000000000002</v>
      </c>
      <c r="J346" s="69">
        <v>0</v>
      </c>
      <c r="K346" s="69">
        <v>0</v>
      </c>
      <c r="L346" s="69">
        <v>0</v>
      </c>
      <c r="M346" s="69">
        <v>0</v>
      </c>
    </row>
    <row r="347" spans="1:13" x14ac:dyDescent="0.2">
      <c r="A347" s="165"/>
      <c r="B347" s="36"/>
      <c r="C347" s="37">
        <v>642015</v>
      </c>
      <c r="D347" s="37" t="s">
        <v>111</v>
      </c>
      <c r="E347" s="120">
        <v>0.8</v>
      </c>
      <c r="F347" s="69"/>
      <c r="G347" s="69"/>
      <c r="H347" s="78"/>
      <c r="I347" s="120">
        <v>1</v>
      </c>
      <c r="J347" s="69">
        <v>1</v>
      </c>
      <c r="K347" s="69">
        <v>1</v>
      </c>
      <c r="L347" s="69">
        <v>1</v>
      </c>
      <c r="M347" s="69">
        <v>1</v>
      </c>
    </row>
    <row r="348" spans="1:13" x14ac:dyDescent="0.2">
      <c r="A348" s="165"/>
      <c r="B348" s="36"/>
      <c r="C348" s="37">
        <v>651004</v>
      </c>
      <c r="D348" s="37" t="s">
        <v>112</v>
      </c>
      <c r="E348" s="120">
        <v>0.8</v>
      </c>
      <c r="F348" s="69"/>
      <c r="G348" s="69"/>
      <c r="H348" s="78"/>
      <c r="I348" s="120">
        <v>0.1</v>
      </c>
      <c r="J348" s="69">
        <v>0</v>
      </c>
      <c r="K348" s="69">
        <v>0</v>
      </c>
      <c r="L348" s="69">
        <v>0</v>
      </c>
      <c r="M348" s="69">
        <v>0</v>
      </c>
    </row>
    <row r="349" spans="1:13" x14ac:dyDescent="0.2">
      <c r="A349" s="164"/>
      <c r="B349" s="36"/>
      <c r="C349" s="37">
        <v>653001</v>
      </c>
      <c r="D349" s="37" t="s">
        <v>172</v>
      </c>
      <c r="E349" s="120">
        <v>0</v>
      </c>
      <c r="F349" s="76"/>
      <c r="G349" s="76"/>
      <c r="H349" s="77"/>
      <c r="I349" s="120">
        <v>0.1</v>
      </c>
      <c r="J349" s="69">
        <v>0</v>
      </c>
      <c r="K349" s="69">
        <v>0</v>
      </c>
      <c r="L349" s="69">
        <v>0</v>
      </c>
      <c r="M349" s="69">
        <v>0</v>
      </c>
    </row>
    <row r="350" spans="1:13" x14ac:dyDescent="0.2">
      <c r="A350" s="165"/>
      <c r="B350" s="39" t="s">
        <v>173</v>
      </c>
      <c r="C350" s="39"/>
      <c r="D350" s="39" t="s">
        <v>174</v>
      </c>
      <c r="E350" s="122">
        <f t="shared" ref="E350:M350" si="42">SUM(E351:E355)</f>
        <v>43.5</v>
      </c>
      <c r="F350" s="122">
        <f t="shared" si="42"/>
        <v>0</v>
      </c>
      <c r="G350" s="122">
        <f t="shared" si="42"/>
        <v>0</v>
      </c>
      <c r="H350" s="122">
        <f t="shared" si="42"/>
        <v>0</v>
      </c>
      <c r="I350" s="122">
        <f t="shared" si="42"/>
        <v>40.1</v>
      </c>
      <c r="J350" s="122">
        <f t="shared" si="42"/>
        <v>45.8</v>
      </c>
      <c r="K350" s="122">
        <f t="shared" si="42"/>
        <v>45.8</v>
      </c>
      <c r="L350" s="122">
        <f t="shared" si="42"/>
        <v>45.8</v>
      </c>
      <c r="M350" s="122">
        <f t="shared" si="42"/>
        <v>45.8</v>
      </c>
    </row>
    <row r="351" spans="1:13" x14ac:dyDescent="0.2">
      <c r="A351" s="165"/>
      <c r="B351" s="36"/>
      <c r="C351" s="37">
        <v>632001</v>
      </c>
      <c r="D351" s="37" t="s">
        <v>175</v>
      </c>
      <c r="E351" s="120">
        <v>36.6</v>
      </c>
      <c r="F351" s="69"/>
      <c r="G351" s="69"/>
      <c r="H351" s="78"/>
      <c r="I351" s="120">
        <v>37.5</v>
      </c>
      <c r="J351" s="69">
        <v>39</v>
      </c>
      <c r="K351" s="69">
        <v>39</v>
      </c>
      <c r="L351" s="69">
        <v>39</v>
      </c>
      <c r="M351" s="69">
        <v>39</v>
      </c>
    </row>
    <row r="352" spans="1:13" x14ac:dyDescent="0.2">
      <c r="A352" s="165"/>
      <c r="B352" s="36"/>
      <c r="C352" s="37">
        <v>63300614</v>
      </c>
      <c r="D352" s="37" t="s">
        <v>435</v>
      </c>
      <c r="E352" s="120">
        <v>2.4</v>
      </c>
      <c r="F352" s="69"/>
      <c r="G352" s="69"/>
      <c r="H352" s="78"/>
      <c r="I352" s="120">
        <v>0.2</v>
      </c>
      <c r="J352" s="69">
        <v>2</v>
      </c>
      <c r="K352" s="69">
        <v>2</v>
      </c>
      <c r="L352" s="69">
        <v>2</v>
      </c>
      <c r="M352" s="69">
        <v>2</v>
      </c>
    </row>
    <row r="353" spans="1:13" x14ac:dyDescent="0.2">
      <c r="A353" s="165"/>
      <c r="B353" s="36"/>
      <c r="C353" s="37">
        <v>6330065</v>
      </c>
      <c r="D353" s="37" t="s">
        <v>134</v>
      </c>
      <c r="E353" s="120">
        <v>2.4</v>
      </c>
      <c r="F353" s="69"/>
      <c r="G353" s="69"/>
      <c r="H353" s="78"/>
      <c r="I353" s="120">
        <v>1.9</v>
      </c>
      <c r="J353" s="69">
        <v>3</v>
      </c>
      <c r="K353" s="69">
        <v>3</v>
      </c>
      <c r="L353" s="69">
        <v>3</v>
      </c>
      <c r="M353" s="69">
        <v>3</v>
      </c>
    </row>
    <row r="354" spans="1:13" x14ac:dyDescent="0.2">
      <c r="A354" s="165"/>
      <c r="B354" s="36"/>
      <c r="C354" s="37">
        <v>635006</v>
      </c>
      <c r="D354" s="37" t="s">
        <v>176</v>
      </c>
      <c r="E354" s="120">
        <v>2.1</v>
      </c>
      <c r="F354" s="69"/>
      <c r="G354" s="69"/>
      <c r="H354" s="78"/>
      <c r="I354" s="120">
        <v>0.3</v>
      </c>
      <c r="J354" s="69">
        <v>1.5</v>
      </c>
      <c r="K354" s="69">
        <v>1.5</v>
      </c>
      <c r="L354" s="69">
        <v>1.5</v>
      </c>
      <c r="M354" s="69">
        <v>1.5</v>
      </c>
    </row>
    <row r="355" spans="1:13" x14ac:dyDescent="0.2">
      <c r="A355" s="164"/>
      <c r="B355" s="36"/>
      <c r="C355" s="37">
        <v>637004</v>
      </c>
      <c r="D355" s="37" t="s">
        <v>419</v>
      </c>
      <c r="E355" s="120">
        <v>0</v>
      </c>
      <c r="F355" s="76"/>
      <c r="G355" s="76"/>
      <c r="H355" s="77"/>
      <c r="I355" s="120">
        <v>0.2</v>
      </c>
      <c r="J355" s="69">
        <v>0.3</v>
      </c>
      <c r="K355" s="69">
        <v>0.3</v>
      </c>
      <c r="L355" s="69">
        <v>0.3</v>
      </c>
      <c r="M355" s="69">
        <v>0.3</v>
      </c>
    </row>
    <row r="356" spans="1:13" x14ac:dyDescent="0.2">
      <c r="A356" s="164"/>
      <c r="B356" s="564" t="s">
        <v>232</v>
      </c>
      <c r="C356" s="565"/>
      <c r="D356" s="156" t="s">
        <v>503</v>
      </c>
      <c r="E356" s="122">
        <f>SUM(E357:E374)</f>
        <v>0</v>
      </c>
      <c r="F356" s="122"/>
      <c r="G356" s="122"/>
      <c r="H356" s="122"/>
      <c r="I356" s="122">
        <f>SUM(I357:I374)</f>
        <v>0</v>
      </c>
      <c r="J356" s="122">
        <f>SUM(J357:J359)</f>
        <v>315.60000000000008</v>
      </c>
      <c r="K356" s="122">
        <f>SUM(K357:K359)</f>
        <v>315.60000000000008</v>
      </c>
      <c r="L356" s="122">
        <f>SUM(L357:L359)</f>
        <v>324.40000000000009</v>
      </c>
      <c r="M356" s="122">
        <f>SUM(M357:M359)</f>
        <v>336.90000000000009</v>
      </c>
    </row>
    <row r="357" spans="1:13" x14ac:dyDescent="0.2">
      <c r="A357" s="164"/>
      <c r="B357" s="36">
        <v>610</v>
      </c>
      <c r="C357" s="37"/>
      <c r="D357" s="37" t="s">
        <v>459</v>
      </c>
      <c r="E357" s="120"/>
      <c r="F357" s="120"/>
      <c r="G357" s="120"/>
      <c r="H357" s="138"/>
      <c r="I357" s="120"/>
      <c r="J357" s="120">
        <v>58.7</v>
      </c>
      <c r="K357" s="120">
        <v>58.7</v>
      </c>
      <c r="L357" s="67">
        <v>59</v>
      </c>
      <c r="M357" s="67">
        <v>60</v>
      </c>
    </row>
    <row r="358" spans="1:13" x14ac:dyDescent="0.2">
      <c r="A358" s="164"/>
      <c r="B358" s="36">
        <v>620</v>
      </c>
      <c r="C358" s="37"/>
      <c r="D358" s="37" t="s">
        <v>457</v>
      </c>
      <c r="E358" s="120"/>
      <c r="F358" s="120"/>
      <c r="G358" s="120"/>
      <c r="H358" s="138"/>
      <c r="I358" s="120"/>
      <c r="J358" s="120">
        <v>21.5</v>
      </c>
      <c r="K358" s="120">
        <v>21.5</v>
      </c>
      <c r="L358" s="67">
        <v>22</v>
      </c>
      <c r="M358" s="67">
        <v>22.5</v>
      </c>
    </row>
    <row r="359" spans="1:13" x14ac:dyDescent="0.2">
      <c r="A359" s="164"/>
      <c r="B359" s="36">
        <v>630</v>
      </c>
      <c r="C359" s="90"/>
      <c r="D359" s="158" t="s">
        <v>505</v>
      </c>
      <c r="E359" s="69"/>
      <c r="F359" s="69"/>
      <c r="G359" s="69"/>
      <c r="H359" s="69"/>
      <c r="I359" s="69"/>
      <c r="J359" s="95">
        <f>SUM(J360:J374)</f>
        <v>235.40000000000006</v>
      </c>
      <c r="K359" s="95">
        <f>SUM(K360:K374)</f>
        <v>235.40000000000006</v>
      </c>
      <c r="L359" s="67">
        <f>SUM(L360:L374)</f>
        <v>243.40000000000006</v>
      </c>
      <c r="M359" s="67">
        <f>SUM(M360:M374)</f>
        <v>254.40000000000006</v>
      </c>
    </row>
    <row r="360" spans="1:13" x14ac:dyDescent="0.2">
      <c r="A360" s="164"/>
      <c r="B360" s="36"/>
      <c r="C360" s="90">
        <v>632001</v>
      </c>
      <c r="D360" s="90" t="s">
        <v>506</v>
      </c>
      <c r="E360" s="69"/>
      <c r="F360" s="69"/>
      <c r="G360" s="69"/>
      <c r="H360" s="69"/>
      <c r="I360" s="69"/>
      <c r="J360" s="69">
        <v>11.9</v>
      </c>
      <c r="K360" s="69">
        <v>11.9</v>
      </c>
      <c r="L360" s="67">
        <v>11.9</v>
      </c>
      <c r="M360" s="67">
        <v>11.9</v>
      </c>
    </row>
    <row r="361" spans="1:13" x14ac:dyDescent="0.2">
      <c r="A361" s="164"/>
      <c r="B361" s="36"/>
      <c r="C361" s="90">
        <v>632002</v>
      </c>
      <c r="D361" s="90" t="s">
        <v>507</v>
      </c>
      <c r="E361" s="69"/>
      <c r="F361" s="69"/>
      <c r="G361" s="69"/>
      <c r="H361" s="69"/>
      <c r="I361" s="69"/>
      <c r="J361" s="69">
        <v>46.5</v>
      </c>
      <c r="K361" s="69">
        <v>46.5</v>
      </c>
      <c r="L361" s="67">
        <v>46.5</v>
      </c>
      <c r="M361" s="67">
        <v>46.5</v>
      </c>
    </row>
    <row r="362" spans="1:13" x14ac:dyDescent="0.2">
      <c r="A362" s="164"/>
      <c r="B362" s="36"/>
      <c r="C362" s="37">
        <v>632000</v>
      </c>
      <c r="D362" s="37" t="s">
        <v>511</v>
      </c>
      <c r="E362" s="120"/>
      <c r="F362" s="122"/>
      <c r="G362" s="122"/>
      <c r="H362" s="155"/>
      <c r="I362" s="120"/>
      <c r="J362" s="120">
        <v>120</v>
      </c>
      <c r="K362" s="120">
        <v>120</v>
      </c>
      <c r="L362" s="67">
        <v>130</v>
      </c>
      <c r="M362" s="67">
        <v>140</v>
      </c>
    </row>
    <row r="363" spans="1:13" x14ac:dyDescent="0.2">
      <c r="A363" s="164"/>
      <c r="B363" s="36"/>
      <c r="C363" s="37">
        <v>633006</v>
      </c>
      <c r="D363" s="37" t="s">
        <v>284</v>
      </c>
      <c r="E363" s="120"/>
      <c r="F363" s="91"/>
      <c r="G363" s="69"/>
      <c r="H363" s="78"/>
      <c r="I363" s="120"/>
      <c r="J363" s="69">
        <v>10.8</v>
      </c>
      <c r="K363" s="69">
        <v>10.8</v>
      </c>
      <c r="L363" s="67">
        <v>10.8</v>
      </c>
      <c r="M363" s="67">
        <v>10.8</v>
      </c>
    </row>
    <row r="364" spans="1:13" x14ac:dyDescent="0.2">
      <c r="A364" s="164"/>
      <c r="B364" s="36"/>
      <c r="C364" s="37">
        <v>634001</v>
      </c>
      <c r="D364" s="37" t="s">
        <v>508</v>
      </c>
      <c r="E364" s="120"/>
      <c r="F364" s="91"/>
      <c r="G364" s="69"/>
      <c r="H364" s="78"/>
      <c r="I364" s="120"/>
      <c r="J364" s="69">
        <v>3</v>
      </c>
      <c r="K364" s="69">
        <v>3</v>
      </c>
      <c r="L364" s="67">
        <v>3</v>
      </c>
      <c r="M364" s="67">
        <v>3</v>
      </c>
    </row>
    <row r="365" spans="1:13" x14ac:dyDescent="0.2">
      <c r="A365" s="164"/>
      <c r="B365" s="36"/>
      <c r="C365" s="37">
        <v>6340021</v>
      </c>
      <c r="D365" s="37" t="s">
        <v>78</v>
      </c>
      <c r="E365" s="120"/>
      <c r="F365" s="91"/>
      <c r="G365" s="69"/>
      <c r="H365" s="78"/>
      <c r="I365" s="120"/>
      <c r="J365" s="69">
        <v>0.7</v>
      </c>
      <c r="K365" s="69">
        <v>0.7</v>
      </c>
      <c r="L365" s="67">
        <v>0.7</v>
      </c>
      <c r="M365" s="67">
        <v>0.7</v>
      </c>
    </row>
    <row r="366" spans="1:13" x14ac:dyDescent="0.2">
      <c r="A366" s="164"/>
      <c r="B366" s="36"/>
      <c r="C366" s="37">
        <v>6340022</v>
      </c>
      <c r="D366" s="37" t="s">
        <v>79</v>
      </c>
      <c r="E366" s="120"/>
      <c r="F366" s="91"/>
      <c r="G366" s="69"/>
      <c r="H366" s="78"/>
      <c r="I366" s="120"/>
      <c r="J366" s="69">
        <v>1.3</v>
      </c>
      <c r="K366" s="69">
        <v>1.3</v>
      </c>
      <c r="L366" s="67">
        <v>1.3</v>
      </c>
      <c r="M366" s="67">
        <v>1.3</v>
      </c>
    </row>
    <row r="367" spans="1:13" x14ac:dyDescent="0.2">
      <c r="A367" s="164"/>
      <c r="B367" s="36"/>
      <c r="C367" s="37">
        <v>634003</v>
      </c>
      <c r="D367" s="37" t="s">
        <v>509</v>
      </c>
      <c r="E367" s="120"/>
      <c r="F367" s="91"/>
      <c r="G367" s="69"/>
      <c r="H367" s="78"/>
      <c r="I367" s="120"/>
      <c r="J367" s="69">
        <v>1.3</v>
      </c>
      <c r="K367" s="69">
        <v>1.3</v>
      </c>
      <c r="L367" s="67">
        <v>1.3</v>
      </c>
      <c r="M367" s="67">
        <v>1.3</v>
      </c>
    </row>
    <row r="368" spans="1:13" x14ac:dyDescent="0.2">
      <c r="A368" s="164"/>
      <c r="B368" s="36"/>
      <c r="C368" s="37">
        <v>635002</v>
      </c>
      <c r="D368" s="37" t="s">
        <v>83</v>
      </c>
      <c r="E368" s="120"/>
      <c r="F368" s="91"/>
      <c r="G368" s="69"/>
      <c r="H368" s="78"/>
      <c r="I368" s="120"/>
      <c r="J368" s="69">
        <v>3</v>
      </c>
      <c r="K368" s="69">
        <v>3</v>
      </c>
      <c r="L368" s="67">
        <v>3</v>
      </c>
      <c r="M368" s="67">
        <v>3</v>
      </c>
    </row>
    <row r="369" spans="1:13" x14ac:dyDescent="0.2">
      <c r="A369" s="164"/>
      <c r="B369" s="36"/>
      <c r="C369" s="37">
        <v>63500610</v>
      </c>
      <c r="D369" s="37" t="s">
        <v>337</v>
      </c>
      <c r="E369" s="120"/>
      <c r="F369" s="91"/>
      <c r="G369" s="69"/>
      <c r="H369" s="78"/>
      <c r="I369" s="120"/>
      <c r="J369" s="69">
        <v>11</v>
      </c>
      <c r="K369" s="69">
        <v>11</v>
      </c>
      <c r="L369" s="67">
        <v>12</v>
      </c>
      <c r="M369" s="67">
        <v>13</v>
      </c>
    </row>
    <row r="370" spans="1:13" x14ac:dyDescent="0.2">
      <c r="A370" s="164"/>
      <c r="B370" s="36"/>
      <c r="C370" s="37">
        <v>637015</v>
      </c>
      <c r="D370" s="37" t="s">
        <v>102</v>
      </c>
      <c r="E370" s="120"/>
      <c r="F370" s="91"/>
      <c r="G370" s="69"/>
      <c r="H370" s="78"/>
      <c r="I370" s="120"/>
      <c r="J370" s="69">
        <v>4.8</v>
      </c>
      <c r="K370" s="69">
        <v>4.8</v>
      </c>
      <c r="L370" s="67">
        <v>4.8</v>
      </c>
      <c r="M370" s="67">
        <v>4.8</v>
      </c>
    </row>
    <row r="371" spans="1:13" x14ac:dyDescent="0.2">
      <c r="A371" s="164"/>
      <c r="B371" s="36"/>
      <c r="C371" s="41">
        <v>637055</v>
      </c>
      <c r="D371" s="41" t="s">
        <v>98</v>
      </c>
      <c r="E371" s="120"/>
      <c r="F371" s="91"/>
      <c r="G371" s="69"/>
      <c r="H371" s="92"/>
      <c r="I371" s="120"/>
      <c r="J371" s="69">
        <v>1.3</v>
      </c>
      <c r="K371" s="69">
        <v>1.3</v>
      </c>
      <c r="L371" s="67">
        <v>1.3</v>
      </c>
      <c r="M371" s="67">
        <v>1.3</v>
      </c>
    </row>
    <row r="372" spans="1:13" x14ac:dyDescent="0.2">
      <c r="A372" s="164"/>
      <c r="B372" s="36"/>
      <c r="C372" s="41">
        <v>637004</v>
      </c>
      <c r="D372" s="41" t="s">
        <v>454</v>
      </c>
      <c r="E372" s="120"/>
      <c r="F372" s="91"/>
      <c r="G372" s="69"/>
      <c r="H372" s="92"/>
      <c r="I372" s="120"/>
      <c r="J372" s="69">
        <v>1.5</v>
      </c>
      <c r="K372" s="69">
        <v>1.5</v>
      </c>
      <c r="L372" s="69">
        <v>1.5</v>
      </c>
      <c r="M372" s="69">
        <v>1.5</v>
      </c>
    </row>
    <row r="373" spans="1:13" x14ac:dyDescent="0.2">
      <c r="A373" s="164"/>
      <c r="B373" s="36"/>
      <c r="C373" s="41">
        <v>6370052</v>
      </c>
      <c r="D373" s="41" t="s">
        <v>95</v>
      </c>
      <c r="E373" s="120"/>
      <c r="F373" s="91"/>
      <c r="G373" s="69"/>
      <c r="H373" s="92"/>
      <c r="I373" s="120"/>
      <c r="J373" s="187">
        <v>8</v>
      </c>
      <c r="K373" s="187">
        <v>8</v>
      </c>
      <c r="L373" s="187">
        <v>5</v>
      </c>
      <c r="M373" s="187">
        <v>5</v>
      </c>
    </row>
    <row r="374" spans="1:13" x14ac:dyDescent="0.2">
      <c r="A374" s="164"/>
      <c r="B374" s="36"/>
      <c r="C374" s="41">
        <v>637041</v>
      </c>
      <c r="D374" s="41" t="s">
        <v>91</v>
      </c>
      <c r="E374" s="120"/>
      <c r="F374" s="91"/>
      <c r="G374" s="69"/>
      <c r="H374" s="92"/>
      <c r="I374" s="120"/>
      <c r="J374" s="69">
        <v>10.3</v>
      </c>
      <c r="K374" s="69">
        <v>10.3</v>
      </c>
      <c r="L374" s="69">
        <v>10.3</v>
      </c>
      <c r="M374" s="69">
        <v>10.3</v>
      </c>
    </row>
    <row r="375" spans="1:13" x14ac:dyDescent="0.2">
      <c r="A375" s="164"/>
      <c r="B375" s="39" t="s">
        <v>178</v>
      </c>
      <c r="C375" s="39"/>
      <c r="D375" s="39" t="s">
        <v>179</v>
      </c>
      <c r="E375" s="122">
        <f t="shared" ref="E375:M375" si="43">SUM(E376+E388+E404)</f>
        <v>139.19999999999999</v>
      </c>
      <c r="F375" s="122">
        <f t="shared" si="43"/>
        <v>0</v>
      </c>
      <c r="G375" s="122">
        <f t="shared" si="43"/>
        <v>0</v>
      </c>
      <c r="H375" s="122">
        <f t="shared" si="43"/>
        <v>0</v>
      </c>
      <c r="I375" s="122">
        <f t="shared" si="43"/>
        <v>162</v>
      </c>
      <c r="J375" s="122">
        <f t="shared" si="43"/>
        <v>228.4</v>
      </c>
      <c r="K375" s="122">
        <f t="shared" si="43"/>
        <v>228.4</v>
      </c>
      <c r="L375" s="122">
        <f t="shared" si="43"/>
        <v>237.60000000000002</v>
      </c>
      <c r="M375" s="122">
        <f t="shared" si="43"/>
        <v>248.90000000000003</v>
      </c>
    </row>
    <row r="376" spans="1:13" x14ac:dyDescent="0.2">
      <c r="A376" s="165"/>
      <c r="B376" s="36">
        <v>630</v>
      </c>
      <c r="C376" s="36"/>
      <c r="D376" s="36" t="s">
        <v>162</v>
      </c>
      <c r="E376" s="124">
        <f t="shared" ref="E376:M376" si="44">SUM(E377:E387)</f>
        <v>44.3</v>
      </c>
      <c r="F376" s="124">
        <f t="shared" si="44"/>
        <v>0</v>
      </c>
      <c r="G376" s="124">
        <f t="shared" si="44"/>
        <v>0</v>
      </c>
      <c r="H376" s="124">
        <f t="shared" si="44"/>
        <v>0</v>
      </c>
      <c r="I376" s="124">
        <f t="shared" si="44"/>
        <v>59.8</v>
      </c>
      <c r="J376" s="124">
        <f t="shared" si="44"/>
        <v>71.8</v>
      </c>
      <c r="K376" s="124">
        <f t="shared" si="44"/>
        <v>71.8</v>
      </c>
      <c r="L376" s="124">
        <f t="shared" si="44"/>
        <v>72.8</v>
      </c>
      <c r="M376" s="124">
        <f t="shared" si="44"/>
        <v>73</v>
      </c>
    </row>
    <row r="377" spans="1:13" x14ac:dyDescent="0.2">
      <c r="A377" s="165"/>
      <c r="B377" s="36"/>
      <c r="C377" s="37">
        <v>6320011</v>
      </c>
      <c r="D377" s="37" t="s">
        <v>310</v>
      </c>
      <c r="E377" s="120">
        <v>2</v>
      </c>
      <c r="F377" s="69"/>
      <c r="G377" s="69"/>
      <c r="H377" s="78"/>
      <c r="I377" s="120">
        <v>1.7</v>
      </c>
      <c r="J377" s="69">
        <v>1.8</v>
      </c>
      <c r="K377" s="69">
        <v>1.8</v>
      </c>
      <c r="L377" s="69">
        <v>1.8</v>
      </c>
      <c r="M377" s="69">
        <v>1.8</v>
      </c>
    </row>
    <row r="378" spans="1:13" x14ac:dyDescent="0.2">
      <c r="A378" s="165"/>
      <c r="B378" s="36"/>
      <c r="C378" s="37">
        <v>6320012</v>
      </c>
      <c r="D378" s="37" t="s">
        <v>312</v>
      </c>
      <c r="E378" s="120">
        <v>2.8</v>
      </c>
      <c r="F378" s="69"/>
      <c r="G378" s="69"/>
      <c r="H378" s="78"/>
      <c r="I378" s="120">
        <v>4.2</v>
      </c>
      <c r="J378" s="69">
        <v>4.2</v>
      </c>
      <c r="K378" s="69">
        <v>4.2</v>
      </c>
      <c r="L378" s="69">
        <v>4.2</v>
      </c>
      <c r="M378" s="69">
        <v>4.2</v>
      </c>
    </row>
    <row r="379" spans="1:13" x14ac:dyDescent="0.2">
      <c r="A379" s="165"/>
      <c r="B379" s="36"/>
      <c r="C379" s="37">
        <v>632002</v>
      </c>
      <c r="D379" s="37" t="s">
        <v>311</v>
      </c>
      <c r="E379" s="120">
        <v>0.3</v>
      </c>
      <c r="F379" s="69"/>
      <c r="G379" s="69"/>
      <c r="H379" s="78"/>
      <c r="I379" s="120">
        <v>0.5</v>
      </c>
      <c r="J379" s="69">
        <v>0.5</v>
      </c>
      <c r="K379" s="69">
        <v>0.5</v>
      </c>
      <c r="L379" s="69">
        <v>0.5</v>
      </c>
      <c r="M379" s="69">
        <v>0.5</v>
      </c>
    </row>
    <row r="380" spans="1:13" x14ac:dyDescent="0.2">
      <c r="A380" s="165"/>
      <c r="B380" s="36"/>
      <c r="C380" s="37">
        <v>6330061</v>
      </c>
      <c r="D380" s="37" t="s">
        <v>180</v>
      </c>
      <c r="E380" s="120">
        <v>1.5</v>
      </c>
      <c r="F380" s="69"/>
      <c r="G380" s="69"/>
      <c r="H380" s="78"/>
      <c r="I380" s="120">
        <v>0.3</v>
      </c>
      <c r="J380" s="69">
        <v>0.3</v>
      </c>
      <c r="K380" s="69">
        <v>0.3</v>
      </c>
      <c r="L380" s="69">
        <v>0.3</v>
      </c>
      <c r="M380" s="69">
        <v>0.3</v>
      </c>
    </row>
    <row r="381" spans="1:13" x14ac:dyDescent="0.2">
      <c r="A381" s="165"/>
      <c r="B381" s="36"/>
      <c r="C381" s="37">
        <v>6330062</v>
      </c>
      <c r="D381" s="37" t="s">
        <v>181</v>
      </c>
      <c r="E381" s="120">
        <v>14.4</v>
      </c>
      <c r="F381" s="69"/>
      <c r="G381" s="69"/>
      <c r="H381" s="78"/>
      <c r="I381" s="120">
        <v>22</v>
      </c>
      <c r="J381" s="69">
        <v>22</v>
      </c>
      <c r="K381" s="69">
        <v>22</v>
      </c>
      <c r="L381" s="69">
        <v>22</v>
      </c>
      <c r="M381" s="69">
        <v>22</v>
      </c>
    </row>
    <row r="382" spans="1:13" x14ac:dyDescent="0.2">
      <c r="A382" s="165"/>
      <c r="B382" s="36"/>
      <c r="C382" s="37">
        <v>634001</v>
      </c>
      <c r="D382" s="37" t="s">
        <v>532</v>
      </c>
      <c r="E382" s="120">
        <v>0</v>
      </c>
      <c r="F382" s="69"/>
      <c r="G382" s="69"/>
      <c r="H382" s="78"/>
      <c r="I382" s="120">
        <v>0.5</v>
      </c>
      <c r="J382" s="69">
        <v>0.5</v>
      </c>
      <c r="K382" s="69">
        <v>0.5</v>
      </c>
      <c r="L382" s="67">
        <v>0.7</v>
      </c>
      <c r="M382" s="67">
        <v>0.9</v>
      </c>
    </row>
    <row r="383" spans="1:13" x14ac:dyDescent="0.2">
      <c r="A383" s="165"/>
      <c r="B383" s="36"/>
      <c r="C383" s="37">
        <v>63500617</v>
      </c>
      <c r="D383" s="37" t="s">
        <v>358</v>
      </c>
      <c r="E383" s="120">
        <v>0</v>
      </c>
      <c r="F383" s="60"/>
      <c r="G383" s="69"/>
      <c r="H383" s="88"/>
      <c r="I383" s="120">
        <v>0.9</v>
      </c>
      <c r="J383" s="69">
        <v>0.9</v>
      </c>
      <c r="K383" s="69">
        <v>0.9</v>
      </c>
      <c r="L383" s="67">
        <v>0.9</v>
      </c>
      <c r="M383" s="67">
        <v>0.9</v>
      </c>
    </row>
    <row r="384" spans="1:13" x14ac:dyDescent="0.2">
      <c r="A384" s="165"/>
      <c r="B384" s="36"/>
      <c r="C384" s="37">
        <v>637004</v>
      </c>
      <c r="D384" s="37" t="s">
        <v>94</v>
      </c>
      <c r="E384" s="120">
        <v>0.1</v>
      </c>
      <c r="F384" s="60"/>
      <c r="G384" s="69"/>
      <c r="H384" s="88"/>
      <c r="I384" s="120">
        <v>0</v>
      </c>
      <c r="J384" s="69">
        <v>0.4</v>
      </c>
      <c r="K384" s="69">
        <v>0.4</v>
      </c>
      <c r="L384" s="67">
        <v>0.4</v>
      </c>
      <c r="M384" s="67">
        <v>0.4</v>
      </c>
    </row>
    <row r="385" spans="1:13" x14ac:dyDescent="0.2">
      <c r="A385" s="165"/>
      <c r="B385" s="36"/>
      <c r="C385" s="37">
        <v>642001</v>
      </c>
      <c r="D385" s="37" t="s">
        <v>313</v>
      </c>
      <c r="E385" s="120">
        <v>19.899999999999999</v>
      </c>
      <c r="F385" s="69"/>
      <c r="G385" s="69"/>
      <c r="H385" s="78"/>
      <c r="I385" s="120">
        <v>27.2</v>
      </c>
      <c r="J385" s="69">
        <v>36</v>
      </c>
      <c r="K385" s="69">
        <v>36</v>
      </c>
      <c r="L385" s="67">
        <v>36</v>
      </c>
      <c r="M385" s="67">
        <v>36</v>
      </c>
    </row>
    <row r="386" spans="1:13" hidden="1" x14ac:dyDescent="0.2">
      <c r="A386" s="165"/>
      <c r="B386" s="36"/>
      <c r="C386" s="37"/>
      <c r="D386" s="37"/>
      <c r="E386" s="120"/>
      <c r="F386" s="69"/>
      <c r="G386" s="69"/>
      <c r="H386" s="78"/>
      <c r="I386" s="120"/>
      <c r="J386" s="69"/>
      <c r="K386" s="69"/>
      <c r="L386" s="67"/>
      <c r="M386" s="67"/>
    </row>
    <row r="387" spans="1:13" x14ac:dyDescent="0.2">
      <c r="A387" s="164"/>
      <c r="B387" s="36"/>
      <c r="C387" s="37">
        <v>6420012</v>
      </c>
      <c r="D387" s="37" t="s">
        <v>182</v>
      </c>
      <c r="E387" s="120">
        <v>3.3</v>
      </c>
      <c r="F387" s="93"/>
      <c r="G387" s="69"/>
      <c r="H387" s="94"/>
      <c r="I387" s="120">
        <v>2.5</v>
      </c>
      <c r="J387" s="187">
        <v>5.2</v>
      </c>
      <c r="K387" s="187">
        <v>5.2</v>
      </c>
      <c r="L387" s="185">
        <v>6</v>
      </c>
      <c r="M387" s="185">
        <v>6</v>
      </c>
    </row>
    <row r="388" spans="1:13" x14ac:dyDescent="0.2">
      <c r="A388" s="169"/>
      <c r="B388" s="36" t="s">
        <v>183</v>
      </c>
      <c r="C388" s="36"/>
      <c r="D388" s="36" t="s">
        <v>482</v>
      </c>
      <c r="E388" s="124">
        <f t="shared" ref="E388:M388" si="45">SUM(E389:E392)</f>
        <v>11.3</v>
      </c>
      <c r="F388" s="124">
        <f t="shared" si="45"/>
        <v>0</v>
      </c>
      <c r="G388" s="124">
        <f t="shared" si="45"/>
        <v>0</v>
      </c>
      <c r="H388" s="124">
        <f t="shared" si="45"/>
        <v>0</v>
      </c>
      <c r="I388" s="124">
        <f t="shared" si="45"/>
        <v>13.3</v>
      </c>
      <c r="J388" s="124">
        <f t="shared" si="45"/>
        <v>19.100000000000001</v>
      </c>
      <c r="K388" s="124">
        <f t="shared" si="45"/>
        <v>19.100000000000001</v>
      </c>
      <c r="L388" s="124">
        <f t="shared" si="45"/>
        <v>17.7</v>
      </c>
      <c r="M388" s="124">
        <f t="shared" si="45"/>
        <v>17.7</v>
      </c>
    </row>
    <row r="389" spans="1:13" x14ac:dyDescent="0.2">
      <c r="A389" s="165"/>
      <c r="B389" s="36">
        <v>610</v>
      </c>
      <c r="C389" s="37"/>
      <c r="D389" s="37" t="s">
        <v>184</v>
      </c>
      <c r="E389" s="120">
        <v>7.9</v>
      </c>
      <c r="F389" s="69"/>
      <c r="G389" s="69"/>
      <c r="H389" s="78"/>
      <c r="I389" s="120">
        <v>6.9</v>
      </c>
      <c r="J389" s="69">
        <v>8</v>
      </c>
      <c r="K389" s="69">
        <v>8</v>
      </c>
      <c r="L389" s="69">
        <v>8</v>
      </c>
      <c r="M389" s="69">
        <v>8</v>
      </c>
    </row>
    <row r="390" spans="1:13" x14ac:dyDescent="0.2">
      <c r="A390" s="164"/>
      <c r="B390" s="36">
        <v>620</v>
      </c>
      <c r="C390" s="37"/>
      <c r="D390" s="37" t="s">
        <v>116</v>
      </c>
      <c r="E390" s="120">
        <v>2.4</v>
      </c>
      <c r="F390" s="93"/>
      <c r="G390" s="69"/>
      <c r="H390" s="94"/>
      <c r="I390" s="120">
        <v>2.4</v>
      </c>
      <c r="J390" s="69">
        <v>3.3</v>
      </c>
      <c r="K390" s="69">
        <v>3.3</v>
      </c>
      <c r="L390" s="69">
        <v>3.3</v>
      </c>
      <c r="M390" s="69">
        <v>3.3</v>
      </c>
    </row>
    <row r="391" spans="1:13" x14ac:dyDescent="0.2">
      <c r="A391" s="170"/>
      <c r="B391" s="36"/>
      <c r="C391" s="37"/>
      <c r="D391" s="37" t="s">
        <v>287</v>
      </c>
      <c r="E391" s="120"/>
      <c r="F391" s="120"/>
      <c r="G391" s="120"/>
      <c r="H391" s="120"/>
      <c r="I391" s="120"/>
      <c r="J391" s="120">
        <v>1.4</v>
      </c>
      <c r="K391" s="120">
        <v>1.4</v>
      </c>
      <c r="L391" s="120">
        <v>0</v>
      </c>
      <c r="M391" s="120">
        <v>0</v>
      </c>
    </row>
    <row r="392" spans="1:13" x14ac:dyDescent="0.2">
      <c r="A392" s="165"/>
      <c r="B392" s="36">
        <v>630</v>
      </c>
      <c r="C392" s="36"/>
      <c r="D392" s="36" t="s">
        <v>162</v>
      </c>
      <c r="E392" s="124">
        <f>SUM(E393:E402)</f>
        <v>0.99999999999999989</v>
      </c>
      <c r="F392" s="124">
        <f>SUM(F393:F402)</f>
        <v>0</v>
      </c>
      <c r="G392" s="124">
        <f>SUM(G393:G402)</f>
        <v>0</v>
      </c>
      <c r="H392" s="124">
        <f>SUM(H393:H402)</f>
        <v>0</v>
      </c>
      <c r="I392" s="124">
        <f>SUM(I393:I403)</f>
        <v>4</v>
      </c>
      <c r="J392" s="124">
        <f>SUM(J393:J403)</f>
        <v>6.3999999999999995</v>
      </c>
      <c r="K392" s="124">
        <f>SUM(K393:K403)</f>
        <v>6.3999999999999995</v>
      </c>
      <c r="L392" s="124">
        <f>SUM(L393:L403)</f>
        <v>6.3999999999999995</v>
      </c>
      <c r="M392" s="124">
        <f>SUM(M393:M403)</f>
        <v>6.3999999999999995</v>
      </c>
    </row>
    <row r="393" spans="1:13" x14ac:dyDescent="0.2">
      <c r="A393" s="165"/>
      <c r="B393" s="36"/>
      <c r="C393" s="37">
        <v>6320011</v>
      </c>
      <c r="D393" s="37" t="s">
        <v>56</v>
      </c>
      <c r="E393" s="120">
        <v>0.1</v>
      </c>
      <c r="F393" s="69"/>
      <c r="G393" s="69"/>
      <c r="H393" s="78"/>
      <c r="I393" s="120">
        <v>1</v>
      </c>
      <c r="J393" s="69">
        <v>1</v>
      </c>
      <c r="K393" s="69">
        <v>1</v>
      </c>
      <c r="L393" s="69">
        <v>1</v>
      </c>
      <c r="M393" s="69">
        <v>1</v>
      </c>
    </row>
    <row r="394" spans="1:13" x14ac:dyDescent="0.2">
      <c r="A394" s="165"/>
      <c r="B394" s="36"/>
      <c r="C394" s="37">
        <v>6320012</v>
      </c>
      <c r="D394" s="37" t="s">
        <v>163</v>
      </c>
      <c r="E394" s="120">
        <v>0.4</v>
      </c>
      <c r="F394" s="69"/>
      <c r="G394" s="69"/>
      <c r="H394" s="78"/>
      <c r="I394" s="120">
        <v>1.6</v>
      </c>
      <c r="J394" s="69">
        <v>1.6</v>
      </c>
      <c r="K394" s="69">
        <v>1.6</v>
      </c>
      <c r="L394" s="69">
        <v>1.6</v>
      </c>
      <c r="M394" s="69">
        <v>1.6</v>
      </c>
    </row>
    <row r="395" spans="1:13" x14ac:dyDescent="0.2">
      <c r="A395" s="165"/>
      <c r="B395" s="36"/>
      <c r="C395" s="37">
        <v>632002</v>
      </c>
      <c r="D395" s="37" t="s">
        <v>185</v>
      </c>
      <c r="E395" s="120">
        <v>0</v>
      </c>
      <c r="F395" s="69"/>
      <c r="G395" s="69"/>
      <c r="H395" s="78"/>
      <c r="I395" s="120">
        <v>0</v>
      </c>
      <c r="J395" s="69">
        <v>0</v>
      </c>
      <c r="K395" s="69">
        <v>0</v>
      </c>
      <c r="L395" s="69">
        <v>0</v>
      </c>
      <c r="M395" s="69">
        <v>0</v>
      </c>
    </row>
    <row r="396" spans="1:13" x14ac:dyDescent="0.2">
      <c r="A396" s="165"/>
      <c r="B396" s="36"/>
      <c r="C396" s="37">
        <v>6320031</v>
      </c>
      <c r="D396" s="37" t="s">
        <v>130</v>
      </c>
      <c r="E396" s="120">
        <v>0</v>
      </c>
      <c r="F396" s="69"/>
      <c r="G396" s="69"/>
      <c r="H396" s="78"/>
      <c r="I396" s="120">
        <v>0.1</v>
      </c>
      <c r="J396" s="69">
        <v>0.1</v>
      </c>
      <c r="K396" s="69">
        <v>0.1</v>
      </c>
      <c r="L396" s="69">
        <v>0.1</v>
      </c>
      <c r="M396" s="69">
        <v>0.1</v>
      </c>
    </row>
    <row r="397" spans="1:13" x14ac:dyDescent="0.2">
      <c r="A397" s="165"/>
      <c r="B397" s="36"/>
      <c r="C397" s="37">
        <v>637004</v>
      </c>
      <c r="D397" s="37" t="s">
        <v>481</v>
      </c>
      <c r="E397" s="120">
        <v>0</v>
      </c>
      <c r="F397" s="69"/>
      <c r="G397" s="69"/>
      <c r="H397" s="78"/>
      <c r="I397" s="120">
        <v>0</v>
      </c>
      <c r="J397" s="69">
        <v>3</v>
      </c>
      <c r="K397" s="69">
        <v>3</v>
      </c>
      <c r="L397" s="69">
        <v>3</v>
      </c>
      <c r="M397" s="69">
        <v>3</v>
      </c>
    </row>
    <row r="398" spans="1:13" x14ac:dyDescent="0.2">
      <c r="A398" s="165"/>
      <c r="B398" s="36"/>
      <c r="C398" s="37">
        <v>637005</v>
      </c>
      <c r="D398" s="37" t="s">
        <v>98</v>
      </c>
      <c r="E398" s="120">
        <v>0.1</v>
      </c>
      <c r="F398" s="69"/>
      <c r="G398" s="69"/>
      <c r="H398" s="78"/>
      <c r="I398" s="120">
        <v>0.1</v>
      </c>
      <c r="J398" s="69">
        <v>0.1</v>
      </c>
      <c r="K398" s="69">
        <v>0.1</v>
      </c>
      <c r="L398" s="69">
        <v>0.1</v>
      </c>
      <c r="M398" s="69">
        <v>0.1</v>
      </c>
    </row>
    <row r="399" spans="1:13" x14ac:dyDescent="0.2">
      <c r="A399" s="165"/>
      <c r="B399" s="36"/>
      <c r="C399" s="37">
        <v>637014</v>
      </c>
      <c r="D399" s="37" t="s">
        <v>101</v>
      </c>
      <c r="E399" s="120">
        <v>0.3</v>
      </c>
      <c r="F399" s="69"/>
      <c r="G399" s="69"/>
      <c r="H399" s="78"/>
      <c r="I399" s="120">
        <v>0.4</v>
      </c>
      <c r="J399" s="69">
        <v>0.4</v>
      </c>
      <c r="K399" s="69">
        <v>0.4</v>
      </c>
      <c r="L399" s="69">
        <v>0.4</v>
      </c>
      <c r="M399" s="69">
        <v>0.4</v>
      </c>
    </row>
    <row r="400" spans="1:13" x14ac:dyDescent="0.2">
      <c r="A400" s="165"/>
      <c r="B400" s="36"/>
      <c r="C400" s="37">
        <v>637016</v>
      </c>
      <c r="D400" s="37" t="s">
        <v>103</v>
      </c>
      <c r="E400" s="120">
        <v>0.1</v>
      </c>
      <c r="F400" s="69"/>
      <c r="G400" s="69"/>
      <c r="H400" s="78"/>
      <c r="I400" s="120">
        <v>0.1</v>
      </c>
      <c r="J400" s="69">
        <v>0.1</v>
      </c>
      <c r="K400" s="69">
        <v>0.1</v>
      </c>
      <c r="L400" s="69">
        <v>0.1</v>
      </c>
      <c r="M400" s="69">
        <v>0.1</v>
      </c>
    </row>
    <row r="401" spans="1:13" x14ac:dyDescent="0.2">
      <c r="A401" s="165"/>
      <c r="B401" s="36"/>
      <c r="C401" s="37">
        <v>642015</v>
      </c>
      <c r="D401" s="37" t="s">
        <v>111</v>
      </c>
      <c r="E401" s="120">
        <v>0</v>
      </c>
      <c r="F401" s="69"/>
      <c r="G401" s="69"/>
      <c r="H401" s="78"/>
      <c r="I401" s="120">
        <v>0.1</v>
      </c>
      <c r="J401" s="69">
        <v>0.1</v>
      </c>
      <c r="K401" s="69">
        <v>0.1</v>
      </c>
      <c r="L401" s="69">
        <v>0.1</v>
      </c>
      <c r="M401" s="69">
        <v>0.1</v>
      </c>
    </row>
    <row r="402" spans="1:13" x14ac:dyDescent="0.2">
      <c r="A402" s="164"/>
      <c r="B402" s="36"/>
      <c r="C402" s="37">
        <v>637027</v>
      </c>
      <c r="D402" s="37" t="s">
        <v>171</v>
      </c>
      <c r="E402" s="120">
        <v>0</v>
      </c>
      <c r="F402" s="93"/>
      <c r="G402" s="69"/>
      <c r="H402" s="94"/>
      <c r="I402" s="120">
        <v>0.6</v>
      </c>
      <c r="J402" s="69">
        <v>0</v>
      </c>
      <c r="K402" s="69">
        <v>0</v>
      </c>
      <c r="L402" s="69">
        <v>0</v>
      </c>
      <c r="M402" s="69">
        <v>0</v>
      </c>
    </row>
    <row r="403" spans="1:13" x14ac:dyDescent="0.2">
      <c r="A403" s="164"/>
      <c r="B403" s="36"/>
      <c r="C403" s="37"/>
      <c r="D403" s="37" t="s">
        <v>460</v>
      </c>
      <c r="E403" s="120">
        <v>0</v>
      </c>
      <c r="F403" s="139"/>
      <c r="G403" s="120"/>
      <c r="H403" s="140"/>
      <c r="I403" s="120">
        <v>0</v>
      </c>
      <c r="J403" s="120">
        <v>0</v>
      </c>
      <c r="K403" s="120">
        <v>0</v>
      </c>
      <c r="L403" s="120">
        <v>0</v>
      </c>
      <c r="M403" s="120">
        <v>0</v>
      </c>
    </row>
    <row r="404" spans="1:13" x14ac:dyDescent="0.2">
      <c r="A404" s="165"/>
      <c r="B404" s="36" t="s">
        <v>186</v>
      </c>
      <c r="C404" s="36"/>
      <c r="D404" s="36" t="s">
        <v>516</v>
      </c>
      <c r="E404" s="124">
        <f t="shared" ref="E404:M404" si="46">SUM(E405:E407)</f>
        <v>83.6</v>
      </c>
      <c r="F404" s="124">
        <f t="shared" si="46"/>
        <v>0</v>
      </c>
      <c r="G404" s="124">
        <f t="shared" si="46"/>
        <v>0</v>
      </c>
      <c r="H404" s="124">
        <f t="shared" si="46"/>
        <v>0</v>
      </c>
      <c r="I404" s="124">
        <f t="shared" si="46"/>
        <v>88.9</v>
      </c>
      <c r="J404" s="124">
        <f t="shared" si="46"/>
        <v>137.5</v>
      </c>
      <c r="K404" s="124">
        <f t="shared" si="46"/>
        <v>137.5</v>
      </c>
      <c r="L404" s="124">
        <f t="shared" si="46"/>
        <v>147.10000000000002</v>
      </c>
      <c r="M404" s="124">
        <f t="shared" si="46"/>
        <v>158.20000000000002</v>
      </c>
    </row>
    <row r="405" spans="1:13" x14ac:dyDescent="0.2">
      <c r="A405" s="165"/>
      <c r="B405" s="36">
        <v>610</v>
      </c>
      <c r="C405" s="37"/>
      <c r="D405" s="37" t="s">
        <v>188</v>
      </c>
      <c r="E405" s="120">
        <v>31.6</v>
      </c>
      <c r="F405" s="69"/>
      <c r="G405" s="69"/>
      <c r="H405" s="88"/>
      <c r="I405" s="120">
        <v>30</v>
      </c>
      <c r="J405" s="69">
        <v>31.8</v>
      </c>
      <c r="K405" s="69">
        <v>31.8</v>
      </c>
      <c r="L405" s="67">
        <v>32</v>
      </c>
      <c r="M405" s="67">
        <v>33</v>
      </c>
    </row>
    <row r="406" spans="1:13" x14ac:dyDescent="0.2">
      <c r="A406" s="164"/>
      <c r="B406" s="36">
        <v>620</v>
      </c>
      <c r="C406" s="37"/>
      <c r="D406" s="37" t="s">
        <v>116</v>
      </c>
      <c r="E406" s="120">
        <v>10.9</v>
      </c>
      <c r="F406" s="93"/>
      <c r="G406" s="69"/>
      <c r="H406" s="94"/>
      <c r="I406" s="120">
        <v>11.7</v>
      </c>
      <c r="J406" s="69">
        <v>11.7</v>
      </c>
      <c r="K406" s="69">
        <v>11.7</v>
      </c>
      <c r="L406" s="67">
        <v>11.8</v>
      </c>
      <c r="M406" s="67">
        <v>11.9</v>
      </c>
    </row>
    <row r="407" spans="1:13" x14ac:dyDescent="0.2">
      <c r="A407" s="165"/>
      <c r="B407" s="36">
        <v>630</v>
      </c>
      <c r="C407" s="36"/>
      <c r="D407" s="36" t="s">
        <v>162</v>
      </c>
      <c r="E407" s="124">
        <f t="shared" ref="E407:M407" si="47">SUM(E408:E440)</f>
        <v>41.099999999999994</v>
      </c>
      <c r="F407" s="124">
        <f t="shared" si="47"/>
        <v>0</v>
      </c>
      <c r="G407" s="124">
        <f t="shared" si="47"/>
        <v>0</v>
      </c>
      <c r="H407" s="124">
        <f t="shared" si="47"/>
        <v>0</v>
      </c>
      <c r="I407" s="124">
        <f t="shared" si="47"/>
        <v>47.2</v>
      </c>
      <c r="J407" s="124">
        <f t="shared" si="47"/>
        <v>94.000000000000014</v>
      </c>
      <c r="K407" s="124">
        <f t="shared" si="47"/>
        <v>94.000000000000014</v>
      </c>
      <c r="L407" s="124">
        <f t="shared" si="47"/>
        <v>103.30000000000001</v>
      </c>
      <c r="M407" s="124">
        <f t="shared" si="47"/>
        <v>113.30000000000001</v>
      </c>
    </row>
    <row r="408" spans="1:13" x14ac:dyDescent="0.2">
      <c r="A408" s="165"/>
      <c r="B408" s="36"/>
      <c r="C408" s="37">
        <v>631001</v>
      </c>
      <c r="D408" s="37" t="s">
        <v>129</v>
      </c>
      <c r="E408" s="120">
        <v>0</v>
      </c>
      <c r="F408" s="69"/>
      <c r="G408" s="69"/>
      <c r="H408" s="78"/>
      <c r="I408" s="120">
        <v>0</v>
      </c>
      <c r="J408" s="69">
        <v>0</v>
      </c>
      <c r="K408" s="69">
        <v>0</v>
      </c>
      <c r="L408" s="69">
        <v>0</v>
      </c>
      <c r="M408" s="69">
        <v>0</v>
      </c>
    </row>
    <row r="409" spans="1:13" x14ac:dyDescent="0.2">
      <c r="A409" s="165"/>
      <c r="B409" s="36"/>
      <c r="C409" s="37">
        <v>6320011</v>
      </c>
      <c r="D409" s="37" t="s">
        <v>56</v>
      </c>
      <c r="E409" s="120">
        <v>6.4</v>
      </c>
      <c r="F409" s="69"/>
      <c r="G409" s="69"/>
      <c r="H409" s="78"/>
      <c r="I409" s="120">
        <v>4.0999999999999996</v>
      </c>
      <c r="J409" s="69">
        <v>4.2</v>
      </c>
      <c r="K409" s="69">
        <v>4.2</v>
      </c>
      <c r="L409" s="69">
        <v>4.2</v>
      </c>
      <c r="M409" s="69">
        <v>4.2</v>
      </c>
    </row>
    <row r="410" spans="1:13" x14ac:dyDescent="0.2">
      <c r="A410" s="165"/>
      <c r="B410" s="36"/>
      <c r="C410" s="37">
        <v>6320012</v>
      </c>
      <c r="D410" s="37" t="s">
        <v>163</v>
      </c>
      <c r="E410" s="120">
        <v>6.6</v>
      </c>
      <c r="F410" s="69"/>
      <c r="G410" s="69"/>
      <c r="H410" s="78"/>
      <c r="I410" s="120">
        <v>17.3</v>
      </c>
      <c r="J410" s="69">
        <v>17.2</v>
      </c>
      <c r="K410" s="69">
        <v>17.2</v>
      </c>
      <c r="L410" s="69">
        <v>17.2</v>
      </c>
      <c r="M410" s="69">
        <v>17.2</v>
      </c>
    </row>
    <row r="411" spans="1:13" x14ac:dyDescent="0.2">
      <c r="A411" s="165"/>
      <c r="B411" s="36"/>
      <c r="C411" s="37">
        <v>632002</v>
      </c>
      <c r="D411" s="37" t="s">
        <v>164</v>
      </c>
      <c r="E411" s="120">
        <v>0.6</v>
      </c>
      <c r="F411" s="69"/>
      <c r="G411" s="69"/>
      <c r="H411" s="78"/>
      <c r="I411" s="120">
        <v>0.8</v>
      </c>
      <c r="J411" s="69">
        <v>0.8</v>
      </c>
      <c r="K411" s="69">
        <v>0.8</v>
      </c>
      <c r="L411" s="69">
        <v>0.8</v>
      </c>
      <c r="M411" s="69">
        <v>0.8</v>
      </c>
    </row>
    <row r="412" spans="1:13" x14ac:dyDescent="0.2">
      <c r="A412" s="165"/>
      <c r="B412" s="36"/>
      <c r="C412" s="37">
        <v>632003</v>
      </c>
      <c r="D412" s="37" t="s">
        <v>369</v>
      </c>
      <c r="E412" s="120">
        <v>0.8</v>
      </c>
      <c r="F412" s="69"/>
      <c r="G412" s="69"/>
      <c r="H412" s="78"/>
      <c r="I412" s="120">
        <v>1</v>
      </c>
      <c r="J412" s="69">
        <v>1</v>
      </c>
      <c r="K412" s="69">
        <v>1</v>
      </c>
      <c r="L412" s="69">
        <v>1</v>
      </c>
      <c r="M412" s="69">
        <v>1</v>
      </c>
    </row>
    <row r="413" spans="1:13" x14ac:dyDescent="0.2">
      <c r="A413" s="165"/>
      <c r="B413" s="36"/>
      <c r="C413" s="37">
        <v>633002</v>
      </c>
      <c r="D413" s="37" t="s">
        <v>132</v>
      </c>
      <c r="E413" s="120">
        <v>0.2</v>
      </c>
      <c r="F413" s="69"/>
      <c r="G413" s="69"/>
      <c r="H413" s="78"/>
      <c r="I413" s="120">
        <v>0.1</v>
      </c>
      <c r="J413" s="69">
        <v>0.1</v>
      </c>
      <c r="K413" s="69">
        <v>0.1</v>
      </c>
      <c r="L413" s="69">
        <v>0.1</v>
      </c>
      <c r="M413" s="69">
        <v>0.1</v>
      </c>
    </row>
    <row r="414" spans="1:13" x14ac:dyDescent="0.2">
      <c r="A414" s="165"/>
      <c r="B414" s="36"/>
      <c r="C414" s="37">
        <v>633004</v>
      </c>
      <c r="D414" s="37" t="s">
        <v>189</v>
      </c>
      <c r="E414" s="120">
        <v>0.2</v>
      </c>
      <c r="F414" s="69"/>
      <c r="G414" s="69"/>
      <c r="H414" s="78"/>
      <c r="I414" s="120">
        <v>0</v>
      </c>
      <c r="J414" s="69">
        <v>0</v>
      </c>
      <c r="K414" s="69">
        <v>0</v>
      </c>
      <c r="L414" s="69">
        <v>0</v>
      </c>
      <c r="M414" s="69">
        <v>0</v>
      </c>
    </row>
    <row r="415" spans="1:13" x14ac:dyDescent="0.2">
      <c r="A415" s="165"/>
      <c r="B415" s="36"/>
      <c r="C415" s="37">
        <v>633004</v>
      </c>
      <c r="D415" s="37" t="s">
        <v>469</v>
      </c>
      <c r="E415" s="120">
        <v>0</v>
      </c>
      <c r="F415" s="69"/>
      <c r="G415" s="69"/>
      <c r="H415" s="78"/>
      <c r="I415" s="120">
        <v>0</v>
      </c>
      <c r="J415" s="69">
        <v>3.5</v>
      </c>
      <c r="K415" s="69">
        <v>3.5</v>
      </c>
      <c r="L415" s="69">
        <v>3.5</v>
      </c>
      <c r="M415" s="69">
        <v>3.5</v>
      </c>
    </row>
    <row r="416" spans="1:13" x14ac:dyDescent="0.2">
      <c r="A416" s="165"/>
      <c r="B416" s="36"/>
      <c r="C416" s="37">
        <v>633006</v>
      </c>
      <c r="D416" s="37" t="s">
        <v>470</v>
      </c>
      <c r="E416" s="120">
        <v>0</v>
      </c>
      <c r="F416" s="69"/>
      <c r="G416" s="69"/>
      <c r="H416" s="78"/>
      <c r="I416" s="120">
        <v>0</v>
      </c>
      <c r="J416" s="69">
        <v>4.3</v>
      </c>
      <c r="K416" s="69">
        <v>4.3</v>
      </c>
      <c r="L416" s="69">
        <v>4.3</v>
      </c>
      <c r="M416" s="69">
        <v>4.3</v>
      </c>
    </row>
    <row r="417" spans="1:13" x14ac:dyDescent="0.2">
      <c r="A417" s="165"/>
      <c r="B417" s="36"/>
      <c r="C417" s="37">
        <v>633004</v>
      </c>
      <c r="D417" s="37" t="s">
        <v>471</v>
      </c>
      <c r="E417" s="120">
        <v>0</v>
      </c>
      <c r="F417" s="69"/>
      <c r="G417" s="69"/>
      <c r="H417" s="78"/>
      <c r="I417" s="120">
        <v>0</v>
      </c>
      <c r="J417" s="69">
        <v>0.6</v>
      </c>
      <c r="K417" s="69">
        <v>0.6</v>
      </c>
      <c r="L417" s="69">
        <v>0.6</v>
      </c>
      <c r="M417" s="69">
        <v>0.6</v>
      </c>
    </row>
    <row r="418" spans="1:13" x14ac:dyDescent="0.2">
      <c r="A418" s="165"/>
      <c r="B418" s="36"/>
      <c r="C418" s="37">
        <v>633001</v>
      </c>
      <c r="D418" s="37" t="s">
        <v>472</v>
      </c>
      <c r="E418" s="120">
        <v>0</v>
      </c>
      <c r="F418" s="69"/>
      <c r="G418" s="69"/>
      <c r="H418" s="78"/>
      <c r="I418" s="120">
        <v>0</v>
      </c>
      <c r="J418" s="69">
        <v>0.6</v>
      </c>
      <c r="K418" s="69">
        <v>0.6</v>
      </c>
      <c r="L418" s="69">
        <v>0.6</v>
      </c>
      <c r="M418" s="69">
        <v>0.6</v>
      </c>
    </row>
    <row r="419" spans="1:13" x14ac:dyDescent="0.2">
      <c r="A419" s="165"/>
      <c r="B419" s="36"/>
      <c r="C419" s="37">
        <v>633006</v>
      </c>
      <c r="D419" s="37" t="s">
        <v>134</v>
      </c>
      <c r="E419" s="120">
        <v>1.6</v>
      </c>
      <c r="F419" s="69"/>
      <c r="G419" s="69"/>
      <c r="H419" s="78"/>
      <c r="I419" s="120">
        <v>5.9</v>
      </c>
      <c r="J419" s="69">
        <v>6</v>
      </c>
      <c r="K419" s="69">
        <v>6</v>
      </c>
      <c r="L419" s="69">
        <v>6</v>
      </c>
      <c r="M419" s="69">
        <v>6</v>
      </c>
    </row>
    <row r="420" spans="1:13" x14ac:dyDescent="0.2">
      <c r="A420" s="165"/>
      <c r="B420" s="36"/>
      <c r="C420" s="37">
        <v>6330066</v>
      </c>
      <c r="D420" s="37" t="s">
        <v>301</v>
      </c>
      <c r="E420" s="120">
        <v>0.5</v>
      </c>
      <c r="F420" s="69"/>
      <c r="G420" s="69"/>
      <c r="H420" s="78"/>
      <c r="I420" s="120">
        <v>0.1</v>
      </c>
      <c r="J420" s="69">
        <v>0.1</v>
      </c>
      <c r="K420" s="69">
        <v>0.1</v>
      </c>
      <c r="L420" s="69">
        <v>0.1</v>
      </c>
      <c r="M420" s="69">
        <v>0.1</v>
      </c>
    </row>
    <row r="421" spans="1:13" x14ac:dyDescent="0.2">
      <c r="A421" s="165"/>
      <c r="B421" s="36"/>
      <c r="C421" s="37">
        <v>6330061</v>
      </c>
      <c r="D421" s="37" t="s">
        <v>190</v>
      </c>
      <c r="E421" s="120">
        <v>0.3</v>
      </c>
      <c r="F421" s="69"/>
      <c r="G421" s="69"/>
      <c r="H421" s="78"/>
      <c r="I421" s="120">
        <v>0.2</v>
      </c>
      <c r="J421" s="69">
        <v>0.2</v>
      </c>
      <c r="K421" s="69">
        <v>0.2</v>
      </c>
      <c r="L421" s="69">
        <v>0.2</v>
      </c>
      <c r="M421" s="69">
        <v>0.2</v>
      </c>
    </row>
    <row r="422" spans="1:13" x14ac:dyDescent="0.2">
      <c r="A422" s="165"/>
      <c r="B422" s="36"/>
      <c r="C422" s="37">
        <v>6330062</v>
      </c>
      <c r="D422" s="37" t="s">
        <v>191</v>
      </c>
      <c r="E422" s="120">
        <v>0.3</v>
      </c>
      <c r="F422" s="69"/>
      <c r="G422" s="69"/>
      <c r="H422" s="78"/>
      <c r="I422" s="120">
        <v>0.2</v>
      </c>
      <c r="J422" s="69">
        <v>0.2</v>
      </c>
      <c r="K422" s="69">
        <v>0.2</v>
      </c>
      <c r="L422" s="69">
        <v>0.2</v>
      </c>
      <c r="M422" s="69">
        <v>0.2</v>
      </c>
    </row>
    <row r="423" spans="1:13" x14ac:dyDescent="0.2">
      <c r="A423" s="165"/>
      <c r="B423" s="36"/>
      <c r="C423" s="37">
        <v>633013</v>
      </c>
      <c r="D423" s="37" t="s">
        <v>74</v>
      </c>
      <c r="E423" s="120">
        <v>0</v>
      </c>
      <c r="F423" s="69"/>
      <c r="G423" s="69"/>
      <c r="H423" s="78"/>
      <c r="I423" s="120">
        <v>0</v>
      </c>
      <c r="J423" s="69">
        <v>0</v>
      </c>
      <c r="K423" s="69">
        <v>0</v>
      </c>
      <c r="L423" s="69">
        <v>0</v>
      </c>
      <c r="M423" s="69">
        <v>0</v>
      </c>
    </row>
    <row r="424" spans="1:13" x14ac:dyDescent="0.2">
      <c r="A424" s="165"/>
      <c r="B424" s="36"/>
      <c r="C424" s="37">
        <v>633016</v>
      </c>
      <c r="D424" s="37" t="s">
        <v>192</v>
      </c>
      <c r="E424" s="120">
        <v>3.4</v>
      </c>
      <c r="F424" s="69"/>
      <c r="G424" s="69"/>
      <c r="H424" s="88"/>
      <c r="I424" s="120">
        <v>3.5</v>
      </c>
      <c r="J424" s="69">
        <v>3.5</v>
      </c>
      <c r="K424" s="69">
        <v>3.5</v>
      </c>
      <c r="L424" s="69">
        <v>3.5</v>
      </c>
      <c r="M424" s="69">
        <v>3.5</v>
      </c>
    </row>
    <row r="425" spans="1:13" x14ac:dyDescent="0.2">
      <c r="A425" s="165"/>
      <c r="B425" s="36"/>
      <c r="C425" s="37">
        <v>634004</v>
      </c>
      <c r="D425" s="37" t="s">
        <v>80</v>
      </c>
      <c r="E425" s="120">
        <v>0.5</v>
      </c>
      <c r="F425" s="69"/>
      <c r="G425" s="69"/>
      <c r="H425" s="88"/>
      <c r="I425" s="120">
        <v>0</v>
      </c>
      <c r="J425" s="69">
        <v>0</v>
      </c>
      <c r="K425" s="69">
        <v>0</v>
      </c>
      <c r="L425" s="69">
        <v>0</v>
      </c>
      <c r="M425" s="69">
        <v>0</v>
      </c>
    </row>
    <row r="426" spans="1:13" x14ac:dyDescent="0.2">
      <c r="A426" s="165"/>
      <c r="B426" s="36"/>
      <c r="C426" s="37">
        <v>635006</v>
      </c>
      <c r="D426" s="37" t="s">
        <v>193</v>
      </c>
      <c r="E426" s="120">
        <v>0.3</v>
      </c>
      <c r="F426" s="69"/>
      <c r="G426" s="69"/>
      <c r="H426" s="78"/>
      <c r="I426" s="120">
        <v>0.2</v>
      </c>
      <c r="J426" s="69">
        <v>5</v>
      </c>
      <c r="K426" s="69">
        <v>5</v>
      </c>
      <c r="L426" s="69">
        <v>5</v>
      </c>
      <c r="M426" s="69">
        <v>5</v>
      </c>
    </row>
    <row r="427" spans="1:13" x14ac:dyDescent="0.2">
      <c r="A427" s="165"/>
      <c r="B427" s="36"/>
      <c r="C427" s="37">
        <v>637002</v>
      </c>
      <c r="D427" s="37" t="s">
        <v>544</v>
      </c>
      <c r="E427" s="120">
        <v>13</v>
      </c>
      <c r="F427" s="69"/>
      <c r="G427" s="69"/>
      <c r="H427" s="88"/>
      <c r="I427" s="120">
        <v>7</v>
      </c>
      <c r="J427" s="69">
        <v>37.700000000000003</v>
      </c>
      <c r="K427" s="69">
        <v>37.700000000000003</v>
      </c>
      <c r="L427" s="67">
        <v>47</v>
      </c>
      <c r="M427" s="67">
        <v>57</v>
      </c>
    </row>
    <row r="428" spans="1:13" x14ac:dyDescent="0.2">
      <c r="A428" s="165"/>
      <c r="B428" s="36"/>
      <c r="C428" s="37">
        <v>637003</v>
      </c>
      <c r="D428" s="37" t="s">
        <v>90</v>
      </c>
      <c r="E428" s="120">
        <v>0.4</v>
      </c>
      <c r="F428" s="69"/>
      <c r="G428" s="69"/>
      <c r="H428" s="78"/>
      <c r="I428" s="120">
        <v>0</v>
      </c>
      <c r="J428" s="69">
        <v>0</v>
      </c>
      <c r="K428" s="69">
        <v>0</v>
      </c>
      <c r="L428" s="69">
        <v>0</v>
      </c>
      <c r="M428" s="69">
        <v>0</v>
      </c>
    </row>
    <row r="429" spans="1:13" x14ac:dyDescent="0.2">
      <c r="A429" s="165"/>
      <c r="B429" s="36"/>
      <c r="C429" s="37">
        <v>637004</v>
      </c>
      <c r="D429" s="37" t="s">
        <v>194</v>
      </c>
      <c r="E429" s="120">
        <v>0.3</v>
      </c>
      <c r="F429" s="69"/>
      <c r="G429" s="69"/>
      <c r="H429" s="78"/>
      <c r="I429" s="120">
        <v>0</v>
      </c>
      <c r="J429" s="69">
        <v>0</v>
      </c>
      <c r="K429" s="69">
        <v>0</v>
      </c>
      <c r="L429" s="69">
        <v>0</v>
      </c>
      <c r="M429" s="69">
        <v>0</v>
      </c>
    </row>
    <row r="430" spans="1:13" x14ac:dyDescent="0.2">
      <c r="A430" s="165"/>
      <c r="B430" s="36"/>
      <c r="C430" s="37">
        <v>6370045</v>
      </c>
      <c r="D430" s="37" t="s">
        <v>195</v>
      </c>
      <c r="E430" s="120">
        <v>0.8</v>
      </c>
      <c r="F430" s="69"/>
      <c r="G430" s="69"/>
      <c r="H430" s="78"/>
      <c r="I430" s="120">
        <v>0</v>
      </c>
      <c r="J430" s="69">
        <v>0</v>
      </c>
      <c r="K430" s="69">
        <v>0</v>
      </c>
      <c r="L430" s="69">
        <v>0</v>
      </c>
      <c r="M430" s="69">
        <v>0</v>
      </c>
    </row>
    <row r="431" spans="1:13" x14ac:dyDescent="0.2">
      <c r="A431" s="165"/>
      <c r="B431" s="36"/>
      <c r="C431" s="37">
        <v>6370046</v>
      </c>
      <c r="D431" s="37" t="s">
        <v>94</v>
      </c>
      <c r="E431" s="120">
        <v>0.5</v>
      </c>
      <c r="F431" s="69"/>
      <c r="G431" s="69"/>
      <c r="H431" s="78"/>
      <c r="I431" s="120">
        <v>0.1</v>
      </c>
      <c r="J431" s="69">
        <v>1.6</v>
      </c>
      <c r="K431" s="69">
        <v>1.6</v>
      </c>
      <c r="L431" s="69">
        <v>1.6</v>
      </c>
      <c r="M431" s="69">
        <v>1.6</v>
      </c>
    </row>
    <row r="432" spans="1:13" x14ac:dyDescent="0.2">
      <c r="A432" s="165"/>
      <c r="B432" s="36"/>
      <c r="C432" s="37">
        <v>6370047</v>
      </c>
      <c r="D432" s="37" t="s">
        <v>196</v>
      </c>
      <c r="E432" s="120">
        <v>0</v>
      </c>
      <c r="F432" s="69"/>
      <c r="G432" s="69"/>
      <c r="H432" s="78"/>
      <c r="I432" s="120">
        <v>0</v>
      </c>
      <c r="J432" s="69">
        <v>0</v>
      </c>
      <c r="K432" s="69">
        <v>0</v>
      </c>
      <c r="L432" s="69">
        <v>0</v>
      </c>
      <c r="M432" s="69">
        <v>0</v>
      </c>
    </row>
    <row r="433" spans="1:13" x14ac:dyDescent="0.2">
      <c r="A433" s="165"/>
      <c r="B433" s="36"/>
      <c r="C433" s="37">
        <v>637005</v>
      </c>
      <c r="D433" s="37" t="s">
        <v>197</v>
      </c>
      <c r="E433" s="120">
        <v>0.7</v>
      </c>
      <c r="F433" s="69"/>
      <c r="G433" s="69"/>
      <c r="H433" s="78"/>
      <c r="I433" s="120">
        <v>0.4</v>
      </c>
      <c r="J433" s="69">
        <v>0.4</v>
      </c>
      <c r="K433" s="69">
        <v>0.4</v>
      </c>
      <c r="L433" s="69">
        <v>0.4</v>
      </c>
      <c r="M433" s="69">
        <v>0.4</v>
      </c>
    </row>
    <row r="434" spans="1:13" x14ac:dyDescent="0.2">
      <c r="A434" s="165"/>
      <c r="B434" s="36"/>
      <c r="C434" s="37">
        <v>637014</v>
      </c>
      <c r="D434" s="37" t="s">
        <v>101</v>
      </c>
      <c r="E434" s="120">
        <v>2</v>
      </c>
      <c r="F434" s="69"/>
      <c r="G434" s="69"/>
      <c r="H434" s="78"/>
      <c r="I434" s="120">
        <v>2.1</v>
      </c>
      <c r="J434" s="69">
        <v>2.2000000000000002</v>
      </c>
      <c r="K434" s="69">
        <v>2.2000000000000002</v>
      </c>
      <c r="L434" s="69">
        <v>2.2000000000000002</v>
      </c>
      <c r="M434" s="69">
        <v>2.2000000000000002</v>
      </c>
    </row>
    <row r="435" spans="1:13" x14ac:dyDescent="0.2">
      <c r="A435" s="165"/>
      <c r="B435" s="36"/>
      <c r="C435" s="37">
        <v>637012</v>
      </c>
      <c r="D435" s="37" t="s">
        <v>103</v>
      </c>
      <c r="E435" s="120">
        <v>0.3</v>
      </c>
      <c r="F435" s="69"/>
      <c r="G435" s="69"/>
      <c r="H435" s="78"/>
      <c r="I435" s="120">
        <v>0.3</v>
      </c>
      <c r="J435" s="69">
        <v>0.5</v>
      </c>
      <c r="K435" s="69">
        <v>0.5</v>
      </c>
      <c r="L435" s="69">
        <v>0.5</v>
      </c>
      <c r="M435" s="69">
        <v>0.5</v>
      </c>
    </row>
    <row r="436" spans="1:13" x14ac:dyDescent="0.2">
      <c r="A436" s="165"/>
      <c r="B436" s="36"/>
      <c r="C436" s="37">
        <v>637027</v>
      </c>
      <c r="D436" s="37" t="s">
        <v>198</v>
      </c>
      <c r="E436" s="120">
        <v>0.5</v>
      </c>
      <c r="F436" s="69"/>
      <c r="G436" s="69"/>
      <c r="H436" s="78"/>
      <c r="I436" s="120">
        <v>0.9</v>
      </c>
      <c r="J436" s="69">
        <v>1</v>
      </c>
      <c r="K436" s="69">
        <v>1</v>
      </c>
      <c r="L436" s="69">
        <v>1</v>
      </c>
      <c r="M436" s="69">
        <v>1</v>
      </c>
    </row>
    <row r="437" spans="1:13" x14ac:dyDescent="0.2">
      <c r="A437" s="165"/>
      <c r="B437" s="36"/>
      <c r="C437" s="37">
        <v>642001</v>
      </c>
      <c r="D437" s="37" t="s">
        <v>199</v>
      </c>
      <c r="E437" s="120">
        <v>0.4</v>
      </c>
      <c r="F437" s="69"/>
      <c r="G437" s="69"/>
      <c r="H437" s="78"/>
      <c r="I437" s="120">
        <v>0.1</v>
      </c>
      <c r="J437" s="69">
        <v>3.2</v>
      </c>
      <c r="K437" s="69">
        <v>3.2</v>
      </c>
      <c r="L437" s="69">
        <v>3.2</v>
      </c>
      <c r="M437" s="69">
        <v>3.2</v>
      </c>
    </row>
    <row r="438" spans="1:13" x14ac:dyDescent="0.2">
      <c r="A438" s="165"/>
      <c r="B438" s="36"/>
      <c r="C438" s="37">
        <v>642001</v>
      </c>
      <c r="D438" s="37" t="s">
        <v>436</v>
      </c>
      <c r="E438" s="120">
        <v>0</v>
      </c>
      <c r="F438" s="69"/>
      <c r="G438" s="69"/>
      <c r="H438" s="78"/>
      <c r="I438" s="120">
        <v>0.5</v>
      </c>
      <c r="J438" s="69">
        <v>0</v>
      </c>
      <c r="K438" s="69">
        <v>0</v>
      </c>
      <c r="L438" s="69">
        <v>0</v>
      </c>
      <c r="M438" s="69">
        <v>0</v>
      </c>
    </row>
    <row r="439" spans="1:13" x14ac:dyDescent="0.2">
      <c r="A439" s="165"/>
      <c r="B439" s="36"/>
      <c r="C439" s="37">
        <v>642012</v>
      </c>
      <c r="D439" s="37" t="s">
        <v>110</v>
      </c>
      <c r="E439" s="120">
        <v>0</v>
      </c>
      <c r="F439" s="69"/>
      <c r="G439" s="69"/>
      <c r="H439" s="78"/>
      <c r="I439" s="120">
        <v>2.2999999999999998</v>
      </c>
      <c r="J439" s="69">
        <v>0</v>
      </c>
      <c r="K439" s="69">
        <v>0</v>
      </c>
      <c r="L439" s="69">
        <v>0</v>
      </c>
      <c r="M439" s="69">
        <v>0</v>
      </c>
    </row>
    <row r="440" spans="1:13" x14ac:dyDescent="0.2">
      <c r="A440" s="164"/>
      <c r="B440" s="36"/>
      <c r="C440" s="37">
        <v>642015</v>
      </c>
      <c r="D440" s="37" t="s">
        <v>517</v>
      </c>
      <c r="E440" s="120">
        <v>0.5</v>
      </c>
      <c r="F440" s="76"/>
      <c r="G440" s="76"/>
      <c r="H440" s="77"/>
      <c r="I440" s="120">
        <v>0.1</v>
      </c>
      <c r="J440" s="69">
        <v>0.1</v>
      </c>
      <c r="K440" s="69">
        <v>0.1</v>
      </c>
      <c r="L440" s="69">
        <v>0.1</v>
      </c>
      <c r="M440" s="69">
        <v>0.1</v>
      </c>
    </row>
    <row r="441" spans="1:13" x14ac:dyDescent="0.2">
      <c r="A441" s="165"/>
      <c r="B441" s="566" t="s">
        <v>504</v>
      </c>
      <c r="C441" s="567"/>
      <c r="D441" s="39" t="s">
        <v>177</v>
      </c>
      <c r="E441" s="122">
        <f t="shared" ref="E441:M441" si="48">SUM(E442:E448)</f>
        <v>5.9</v>
      </c>
      <c r="F441" s="122">
        <f t="shared" si="48"/>
        <v>0</v>
      </c>
      <c r="G441" s="122">
        <f t="shared" si="48"/>
        <v>0</v>
      </c>
      <c r="H441" s="122">
        <f t="shared" si="48"/>
        <v>0</v>
      </c>
      <c r="I441" s="122">
        <f t="shared" si="48"/>
        <v>6</v>
      </c>
      <c r="J441" s="122">
        <f t="shared" si="48"/>
        <v>9.6</v>
      </c>
      <c r="K441" s="122">
        <f t="shared" si="48"/>
        <v>9.6</v>
      </c>
      <c r="L441" s="122">
        <f t="shared" si="48"/>
        <v>9.6999999999999993</v>
      </c>
      <c r="M441" s="122">
        <f t="shared" si="48"/>
        <v>9.7999999999999989</v>
      </c>
    </row>
    <row r="442" spans="1:13" x14ac:dyDescent="0.2">
      <c r="A442" s="165"/>
      <c r="B442" s="36"/>
      <c r="C442" s="37">
        <v>632001</v>
      </c>
      <c r="D442" s="37" t="s">
        <v>56</v>
      </c>
      <c r="E442" s="120">
        <v>2.8</v>
      </c>
      <c r="F442" s="69"/>
      <c r="G442" s="69"/>
      <c r="H442" s="78"/>
      <c r="I442" s="120">
        <v>1.8</v>
      </c>
      <c r="J442" s="69">
        <v>2.2999999999999998</v>
      </c>
      <c r="K442" s="69">
        <v>2.2999999999999998</v>
      </c>
      <c r="L442" s="69">
        <v>2.2999999999999998</v>
      </c>
      <c r="M442" s="69">
        <v>2.2999999999999998</v>
      </c>
    </row>
    <row r="443" spans="1:13" x14ac:dyDescent="0.2">
      <c r="A443" s="165"/>
      <c r="B443" s="36"/>
      <c r="C443" s="37">
        <v>632002</v>
      </c>
      <c r="D443" s="37" t="s">
        <v>164</v>
      </c>
      <c r="E443" s="120">
        <v>0.3</v>
      </c>
      <c r="F443" s="69"/>
      <c r="G443" s="69"/>
      <c r="H443" s="78"/>
      <c r="I443" s="120">
        <v>0.4</v>
      </c>
      <c r="J443" s="69">
        <v>0.6</v>
      </c>
      <c r="K443" s="69">
        <v>0.6</v>
      </c>
      <c r="L443" s="69">
        <v>0.6</v>
      </c>
      <c r="M443" s="69">
        <v>0.6</v>
      </c>
    </row>
    <row r="444" spans="1:13" x14ac:dyDescent="0.2">
      <c r="A444" s="165"/>
      <c r="B444" s="36"/>
      <c r="C444" s="37">
        <v>633006</v>
      </c>
      <c r="D444" s="37" t="s">
        <v>134</v>
      </c>
      <c r="E444" s="120">
        <v>0.7</v>
      </c>
      <c r="F444" s="69"/>
      <c r="G444" s="69"/>
      <c r="H444" s="78"/>
      <c r="I444" s="120">
        <v>0.6</v>
      </c>
      <c r="J444" s="69">
        <v>3</v>
      </c>
      <c r="K444" s="69">
        <v>3</v>
      </c>
      <c r="L444" s="69">
        <v>3</v>
      </c>
      <c r="M444" s="69">
        <v>3</v>
      </c>
    </row>
    <row r="445" spans="1:13" x14ac:dyDescent="0.2">
      <c r="A445" s="165"/>
      <c r="B445" s="36"/>
      <c r="C445" s="37">
        <v>634001</v>
      </c>
      <c r="D445" s="37" t="s">
        <v>533</v>
      </c>
      <c r="E445" s="120">
        <v>0</v>
      </c>
      <c r="F445" s="69"/>
      <c r="G445" s="69"/>
      <c r="H445" s="78"/>
      <c r="I445" s="120">
        <v>0.3</v>
      </c>
      <c r="J445" s="69">
        <v>0.5</v>
      </c>
      <c r="K445" s="69">
        <v>0.5</v>
      </c>
      <c r="L445" s="67">
        <v>0.6</v>
      </c>
      <c r="M445" s="67">
        <v>0.7</v>
      </c>
    </row>
    <row r="446" spans="1:13" x14ac:dyDescent="0.2">
      <c r="A446" s="165"/>
      <c r="B446" s="36"/>
      <c r="C446" s="37">
        <v>637001</v>
      </c>
      <c r="D446" s="37" t="s">
        <v>89</v>
      </c>
      <c r="E446" s="120">
        <v>0</v>
      </c>
      <c r="F446" s="69"/>
      <c r="G446" s="69"/>
      <c r="H446" s="78"/>
      <c r="I446" s="120">
        <v>0</v>
      </c>
      <c r="J446" s="69">
        <v>0.1</v>
      </c>
      <c r="K446" s="69">
        <v>0.1</v>
      </c>
      <c r="L446" s="69">
        <v>0.1</v>
      </c>
      <c r="M446" s="69">
        <v>0.1</v>
      </c>
    </row>
    <row r="447" spans="1:13" x14ac:dyDescent="0.2">
      <c r="A447" s="165"/>
      <c r="B447" s="36"/>
      <c r="C447" s="37">
        <v>637004</v>
      </c>
      <c r="D447" s="37" t="s">
        <v>297</v>
      </c>
      <c r="E447" s="120">
        <v>2.1</v>
      </c>
      <c r="F447" s="69"/>
      <c r="G447" s="69"/>
      <c r="H447" s="78"/>
      <c r="I447" s="120">
        <v>2.9</v>
      </c>
      <c r="J447" s="69">
        <v>2.9</v>
      </c>
      <c r="K447" s="69">
        <v>2.9</v>
      </c>
      <c r="L447" s="69">
        <v>2.9</v>
      </c>
      <c r="M447" s="69">
        <v>2.9</v>
      </c>
    </row>
    <row r="448" spans="1:13" x14ac:dyDescent="0.2">
      <c r="A448" s="164"/>
      <c r="B448" s="36"/>
      <c r="C448" s="37">
        <v>637005</v>
      </c>
      <c r="D448" s="37" t="s">
        <v>480</v>
      </c>
      <c r="E448" s="120">
        <v>0</v>
      </c>
      <c r="F448" s="76"/>
      <c r="G448" s="76"/>
      <c r="H448" s="77"/>
      <c r="I448" s="120">
        <v>0</v>
      </c>
      <c r="J448" s="69">
        <v>0.2</v>
      </c>
      <c r="K448" s="69">
        <v>0.2</v>
      </c>
      <c r="L448" s="69">
        <v>0.2</v>
      </c>
      <c r="M448" s="69">
        <v>0.2</v>
      </c>
    </row>
    <row r="449" spans="1:13" x14ac:dyDescent="0.2">
      <c r="A449" s="164"/>
      <c r="B449" s="39" t="s">
        <v>200</v>
      </c>
      <c r="C449" s="39"/>
      <c r="D449" s="39" t="s">
        <v>201</v>
      </c>
      <c r="E449" s="122">
        <f t="shared" ref="E449:M449" si="49">SUM(E450+E463+E468+E473+E476+E477)</f>
        <v>405.6</v>
      </c>
      <c r="F449" s="122">
        <f t="shared" si="49"/>
        <v>0</v>
      </c>
      <c r="G449" s="122">
        <f t="shared" si="49"/>
        <v>0</v>
      </c>
      <c r="H449" s="122">
        <f t="shared" si="49"/>
        <v>0</v>
      </c>
      <c r="I449" s="122">
        <f t="shared" si="49"/>
        <v>417.40000000000003</v>
      </c>
      <c r="J449" s="122">
        <f t="shared" si="49"/>
        <v>426.34999999999991</v>
      </c>
      <c r="K449" s="122">
        <f t="shared" si="49"/>
        <v>426.34999999999991</v>
      </c>
      <c r="L449" s="122">
        <f t="shared" si="49"/>
        <v>441.34999999999997</v>
      </c>
      <c r="M449" s="122">
        <f t="shared" si="49"/>
        <v>468.34999999999997</v>
      </c>
    </row>
    <row r="450" spans="1:13" x14ac:dyDescent="0.2">
      <c r="A450" s="165"/>
      <c r="B450" s="36" t="s">
        <v>202</v>
      </c>
      <c r="C450" s="36"/>
      <c r="D450" s="36" t="s">
        <v>203</v>
      </c>
      <c r="E450" s="124">
        <f t="shared" ref="E450:J450" si="50">SUM(E451:E462)</f>
        <v>303.7</v>
      </c>
      <c r="F450" s="124">
        <f t="shared" si="50"/>
        <v>0</v>
      </c>
      <c r="G450" s="124">
        <f t="shared" si="50"/>
        <v>0</v>
      </c>
      <c r="H450" s="124">
        <f t="shared" si="50"/>
        <v>0</v>
      </c>
      <c r="I450" s="124">
        <f t="shared" si="50"/>
        <v>304.90000000000003</v>
      </c>
      <c r="J450" s="124">
        <f t="shared" si="50"/>
        <v>327.49999999999994</v>
      </c>
      <c r="K450" s="124">
        <f>SUM(K451:K462)</f>
        <v>327.49999999999994</v>
      </c>
      <c r="L450" s="124">
        <f>SUM(L451:L462)</f>
        <v>340.69999999999993</v>
      </c>
      <c r="M450" s="124">
        <f>SUM(M451:M462)</f>
        <v>364.69999999999993</v>
      </c>
    </row>
    <row r="451" spans="1:13" x14ac:dyDescent="0.2">
      <c r="A451" s="165"/>
      <c r="B451" s="36">
        <v>610</v>
      </c>
      <c r="C451" s="37"/>
      <c r="D451" s="37" t="s">
        <v>184</v>
      </c>
      <c r="E451" s="120">
        <v>168.3</v>
      </c>
      <c r="F451" s="69"/>
      <c r="G451" s="69"/>
      <c r="H451" s="78"/>
      <c r="I451" s="120">
        <v>172.5</v>
      </c>
      <c r="J451" s="69">
        <v>176</v>
      </c>
      <c r="K451" s="69">
        <v>176</v>
      </c>
      <c r="L451" s="67">
        <v>180</v>
      </c>
      <c r="M451" s="67">
        <v>190</v>
      </c>
    </row>
    <row r="452" spans="1:13" x14ac:dyDescent="0.2">
      <c r="A452" s="165"/>
      <c r="B452" s="36">
        <v>620</v>
      </c>
      <c r="C452" s="37"/>
      <c r="D452" s="37" t="s">
        <v>116</v>
      </c>
      <c r="E452" s="120">
        <v>59.7</v>
      </c>
      <c r="F452" s="69"/>
      <c r="G452" s="69"/>
      <c r="H452" s="78"/>
      <c r="I452" s="120">
        <v>62.2</v>
      </c>
      <c r="J452" s="69">
        <v>63.5</v>
      </c>
      <c r="K452" s="69">
        <v>63.5</v>
      </c>
      <c r="L452" s="67">
        <v>65</v>
      </c>
      <c r="M452" s="67">
        <v>68</v>
      </c>
    </row>
    <row r="453" spans="1:13" x14ac:dyDescent="0.2">
      <c r="A453" s="165"/>
      <c r="B453" s="36"/>
      <c r="C453" s="37"/>
      <c r="D453" s="37" t="s">
        <v>287</v>
      </c>
      <c r="E453" s="120"/>
      <c r="F453" s="69"/>
      <c r="G453" s="69"/>
      <c r="H453" s="78"/>
      <c r="I453" s="120"/>
      <c r="J453" s="69">
        <v>0.8</v>
      </c>
      <c r="K453" s="69">
        <v>0.8</v>
      </c>
      <c r="L453" s="67">
        <v>0</v>
      </c>
      <c r="M453" s="67">
        <v>0</v>
      </c>
    </row>
    <row r="454" spans="1:13" x14ac:dyDescent="0.2">
      <c r="A454" s="165"/>
      <c r="B454" s="36"/>
      <c r="C454" s="37"/>
      <c r="D454" s="37" t="s">
        <v>457</v>
      </c>
      <c r="E454" s="120"/>
      <c r="F454" s="69"/>
      <c r="G454" s="69"/>
      <c r="H454" s="78"/>
      <c r="I454" s="120"/>
      <c r="J454" s="69">
        <v>0.3</v>
      </c>
      <c r="K454" s="69">
        <v>0.3</v>
      </c>
      <c r="L454" s="67">
        <v>0</v>
      </c>
      <c r="M454" s="67">
        <v>0</v>
      </c>
    </row>
    <row r="455" spans="1:13" x14ac:dyDescent="0.2">
      <c r="A455" s="165"/>
      <c r="B455" s="36">
        <v>630</v>
      </c>
      <c r="C455" s="37"/>
      <c r="D455" s="37" t="s">
        <v>117</v>
      </c>
      <c r="E455" s="120">
        <v>64</v>
      </c>
      <c r="F455" s="69"/>
      <c r="G455" s="69"/>
      <c r="H455" s="78"/>
      <c r="I455" s="120">
        <v>58.1</v>
      </c>
      <c r="J455" s="69">
        <v>71.7</v>
      </c>
      <c r="K455" s="69">
        <v>71.7</v>
      </c>
      <c r="L455" s="67">
        <v>81</v>
      </c>
      <c r="M455" s="67">
        <v>91</v>
      </c>
    </row>
    <row r="456" spans="1:13" x14ac:dyDescent="0.2">
      <c r="A456" s="165"/>
      <c r="B456" s="36"/>
      <c r="C456" s="37"/>
      <c r="D456" s="37" t="s">
        <v>461</v>
      </c>
      <c r="E456" s="120"/>
      <c r="F456" s="69"/>
      <c r="G456" s="69"/>
      <c r="H456" s="78"/>
      <c r="I456" s="120"/>
      <c r="J456" s="69">
        <v>1.3</v>
      </c>
      <c r="K456" s="69">
        <v>1.3</v>
      </c>
      <c r="L456" s="67">
        <v>0</v>
      </c>
      <c r="M456" s="67">
        <v>0</v>
      </c>
    </row>
    <row r="457" spans="1:13" x14ac:dyDescent="0.2">
      <c r="A457" s="165"/>
      <c r="B457" s="36"/>
      <c r="C457" s="37"/>
      <c r="D457" s="37" t="s">
        <v>462</v>
      </c>
      <c r="E457" s="120"/>
      <c r="F457" s="69"/>
      <c r="G457" s="69"/>
      <c r="H457" s="78"/>
      <c r="I457" s="120"/>
      <c r="J457" s="69">
        <v>0.2</v>
      </c>
      <c r="K457" s="69">
        <v>0.2</v>
      </c>
      <c r="L457" s="67">
        <v>0.2</v>
      </c>
      <c r="M457" s="67">
        <v>0.2</v>
      </c>
    </row>
    <row r="458" spans="1:13" x14ac:dyDescent="0.2">
      <c r="A458" s="165"/>
      <c r="B458" s="36">
        <v>630</v>
      </c>
      <c r="C458" s="37"/>
      <c r="D458" s="37" t="s">
        <v>491</v>
      </c>
      <c r="E458" s="120">
        <v>0</v>
      </c>
      <c r="F458" s="69"/>
      <c r="G458" s="69"/>
      <c r="H458" s="78"/>
      <c r="I458" s="120">
        <v>0</v>
      </c>
      <c r="J458" s="69">
        <v>0.4</v>
      </c>
      <c r="K458" s="69">
        <v>0.4</v>
      </c>
      <c r="L458" s="67">
        <v>0.4</v>
      </c>
      <c r="M458" s="67">
        <v>0.4</v>
      </c>
    </row>
    <row r="459" spans="1:13" x14ac:dyDescent="0.2">
      <c r="A459" s="165"/>
      <c r="B459" s="36">
        <v>630</v>
      </c>
      <c r="C459" s="37"/>
      <c r="D459" s="37" t="s">
        <v>492</v>
      </c>
      <c r="E459" s="120">
        <v>0</v>
      </c>
      <c r="F459" s="69"/>
      <c r="G459" s="69"/>
      <c r="H459" s="78"/>
      <c r="I459" s="120">
        <v>0</v>
      </c>
      <c r="J459" s="69">
        <v>0.5</v>
      </c>
      <c r="K459" s="69">
        <v>0.5</v>
      </c>
      <c r="L459" s="67">
        <v>0.5</v>
      </c>
      <c r="M459" s="67">
        <v>0.5</v>
      </c>
    </row>
    <row r="460" spans="1:13" x14ac:dyDescent="0.2">
      <c r="A460" s="165"/>
      <c r="B460" s="36">
        <v>630</v>
      </c>
      <c r="C460" s="37"/>
      <c r="D460" s="37" t="s">
        <v>493</v>
      </c>
      <c r="E460" s="120">
        <v>0</v>
      </c>
      <c r="F460" s="69"/>
      <c r="G460" s="69"/>
      <c r="H460" s="78"/>
      <c r="I460" s="120">
        <v>0</v>
      </c>
      <c r="J460" s="69">
        <v>0.4</v>
      </c>
      <c r="K460" s="69">
        <v>0.4</v>
      </c>
      <c r="L460" s="67">
        <v>0.4</v>
      </c>
      <c r="M460" s="67">
        <v>0.4</v>
      </c>
    </row>
    <row r="461" spans="1:13" x14ac:dyDescent="0.2">
      <c r="A461" s="165"/>
      <c r="B461" s="36">
        <v>640</v>
      </c>
      <c r="C461" s="37"/>
      <c r="D461" s="37" t="s">
        <v>494</v>
      </c>
      <c r="E461" s="120">
        <v>0</v>
      </c>
      <c r="F461" s="68"/>
      <c r="G461" s="69"/>
      <c r="H461" s="96"/>
      <c r="I461" s="120">
        <v>0</v>
      </c>
      <c r="J461" s="69">
        <v>0.2</v>
      </c>
      <c r="K461" s="69">
        <v>0.2</v>
      </c>
      <c r="L461" s="67">
        <v>0.2</v>
      </c>
      <c r="M461" s="67">
        <v>0.2</v>
      </c>
    </row>
    <row r="462" spans="1:13" x14ac:dyDescent="0.2">
      <c r="A462" s="165"/>
      <c r="B462" s="86"/>
      <c r="C462" s="37"/>
      <c r="D462" s="86" t="s">
        <v>397</v>
      </c>
      <c r="E462" s="120">
        <v>11.7</v>
      </c>
      <c r="F462" s="69"/>
      <c r="G462" s="69"/>
      <c r="H462" s="78"/>
      <c r="I462" s="120">
        <v>12.1</v>
      </c>
      <c r="J462" s="69">
        <v>12.2</v>
      </c>
      <c r="K462" s="69">
        <v>12.2</v>
      </c>
      <c r="L462" s="67">
        <v>13</v>
      </c>
      <c r="M462" s="67">
        <v>14</v>
      </c>
    </row>
    <row r="463" spans="1:13" x14ac:dyDescent="0.2">
      <c r="A463" s="165"/>
      <c r="B463" s="36" t="s">
        <v>305</v>
      </c>
      <c r="C463" s="37"/>
      <c r="D463" s="36" t="s">
        <v>325</v>
      </c>
      <c r="E463" s="124">
        <f t="shared" ref="E463:M463" si="51">SUM(E464:E467)</f>
        <v>32.700000000000003</v>
      </c>
      <c r="F463" s="124">
        <f t="shared" si="51"/>
        <v>0</v>
      </c>
      <c r="G463" s="124">
        <f t="shared" si="51"/>
        <v>0</v>
      </c>
      <c r="H463" s="124">
        <f t="shared" si="51"/>
        <v>0</v>
      </c>
      <c r="I463" s="124">
        <f t="shared" si="51"/>
        <v>33.4</v>
      </c>
      <c r="J463" s="124">
        <f t="shared" si="51"/>
        <v>39.4</v>
      </c>
      <c r="K463" s="124">
        <f t="shared" si="51"/>
        <v>39.4</v>
      </c>
      <c r="L463" s="67">
        <f t="shared" si="51"/>
        <v>40</v>
      </c>
      <c r="M463" s="67">
        <f t="shared" si="51"/>
        <v>41.5</v>
      </c>
    </row>
    <row r="464" spans="1:13" x14ac:dyDescent="0.2">
      <c r="A464" s="165"/>
      <c r="B464" s="36">
        <v>610</v>
      </c>
      <c r="C464" s="37"/>
      <c r="D464" s="37" t="s">
        <v>184</v>
      </c>
      <c r="E464" s="120">
        <v>23.6</v>
      </c>
      <c r="F464" s="69"/>
      <c r="G464" s="69"/>
      <c r="H464" s="78"/>
      <c r="I464" s="120">
        <v>23.5</v>
      </c>
      <c r="J464" s="69">
        <v>25.1</v>
      </c>
      <c r="K464" s="69">
        <v>25.1</v>
      </c>
      <c r="L464" s="67">
        <v>26</v>
      </c>
      <c r="M464" s="67">
        <v>27</v>
      </c>
    </row>
    <row r="465" spans="1:13" x14ac:dyDescent="0.2">
      <c r="A465" s="165"/>
      <c r="B465" s="36">
        <v>620</v>
      </c>
      <c r="C465" s="37"/>
      <c r="D465" s="37" t="s">
        <v>116</v>
      </c>
      <c r="E465" s="120">
        <v>8.1999999999999993</v>
      </c>
      <c r="F465" s="68"/>
      <c r="G465" s="69"/>
      <c r="H465" s="96"/>
      <c r="I465" s="120">
        <v>8.1999999999999993</v>
      </c>
      <c r="J465" s="69">
        <v>9</v>
      </c>
      <c r="K465" s="69">
        <v>9</v>
      </c>
      <c r="L465" s="67">
        <v>9.5</v>
      </c>
      <c r="M465" s="67">
        <v>10</v>
      </c>
    </row>
    <row r="466" spans="1:13" x14ac:dyDescent="0.2">
      <c r="A466" s="165"/>
      <c r="B466" s="36"/>
      <c r="C466" s="37"/>
      <c r="D466" s="37" t="s">
        <v>463</v>
      </c>
      <c r="E466" s="120"/>
      <c r="F466" s="68"/>
      <c r="G466" s="69"/>
      <c r="H466" s="96"/>
      <c r="I466" s="120"/>
      <c r="J466" s="69">
        <v>0.8</v>
      </c>
      <c r="K466" s="69">
        <v>0.8</v>
      </c>
      <c r="L466" s="67">
        <v>0</v>
      </c>
      <c r="M466" s="67">
        <v>0</v>
      </c>
    </row>
    <row r="467" spans="1:13" x14ac:dyDescent="0.2">
      <c r="A467" s="165"/>
      <c r="B467" s="36">
        <v>630</v>
      </c>
      <c r="C467" s="37"/>
      <c r="D467" s="37" t="s">
        <v>117</v>
      </c>
      <c r="E467" s="120">
        <v>0.9</v>
      </c>
      <c r="F467" s="69"/>
      <c r="G467" s="69"/>
      <c r="H467" s="78"/>
      <c r="I467" s="120">
        <v>1.7</v>
      </c>
      <c r="J467" s="69">
        <v>4.5</v>
      </c>
      <c r="K467" s="69">
        <v>4.5</v>
      </c>
      <c r="L467" s="67">
        <v>4.5</v>
      </c>
      <c r="M467" s="67">
        <v>4.5</v>
      </c>
    </row>
    <row r="468" spans="1:13" x14ac:dyDescent="0.2">
      <c r="A468" s="165"/>
      <c r="B468" s="36" t="s">
        <v>303</v>
      </c>
      <c r="C468" s="37"/>
      <c r="D468" s="36" t="s">
        <v>304</v>
      </c>
      <c r="E468" s="124">
        <f t="shared" ref="E468:M468" si="52">SUM(E469:E472)</f>
        <v>51.599999999999994</v>
      </c>
      <c r="F468" s="124">
        <f t="shared" si="52"/>
        <v>0</v>
      </c>
      <c r="G468" s="124">
        <f t="shared" si="52"/>
        <v>0</v>
      </c>
      <c r="H468" s="124">
        <f t="shared" si="52"/>
        <v>0</v>
      </c>
      <c r="I468" s="124">
        <f t="shared" si="52"/>
        <v>55.1</v>
      </c>
      <c r="J468" s="124">
        <f t="shared" si="52"/>
        <v>56.15</v>
      </c>
      <c r="K468" s="124">
        <f t="shared" si="52"/>
        <v>56.15</v>
      </c>
      <c r="L468" s="67">
        <f t="shared" si="52"/>
        <v>57.35</v>
      </c>
      <c r="M468" s="67">
        <f t="shared" si="52"/>
        <v>58.85</v>
      </c>
    </row>
    <row r="469" spans="1:13" x14ac:dyDescent="0.2">
      <c r="A469" s="165"/>
      <c r="B469" s="36">
        <v>610</v>
      </c>
      <c r="C469" s="37"/>
      <c r="D469" s="37" t="s">
        <v>184</v>
      </c>
      <c r="E469" s="120">
        <v>29.8</v>
      </c>
      <c r="F469" s="69"/>
      <c r="G469" s="69"/>
      <c r="H469" s="78"/>
      <c r="I469" s="120">
        <v>31.7</v>
      </c>
      <c r="J469" s="69">
        <v>32.299999999999997</v>
      </c>
      <c r="K469" s="69">
        <v>32.299999999999997</v>
      </c>
      <c r="L469" s="67">
        <v>33</v>
      </c>
      <c r="M469" s="67">
        <v>34</v>
      </c>
    </row>
    <row r="470" spans="1:13" x14ac:dyDescent="0.2">
      <c r="A470" s="165"/>
      <c r="B470" s="36">
        <v>620</v>
      </c>
      <c r="C470" s="37"/>
      <c r="D470" s="37" t="s">
        <v>116</v>
      </c>
      <c r="E470" s="120">
        <v>10.6</v>
      </c>
      <c r="F470" s="68"/>
      <c r="G470" s="69"/>
      <c r="H470" s="96"/>
      <c r="I470" s="120">
        <v>11.3</v>
      </c>
      <c r="J470" s="69">
        <v>11.5</v>
      </c>
      <c r="K470" s="69">
        <v>11.5</v>
      </c>
      <c r="L470" s="67">
        <v>12</v>
      </c>
      <c r="M470" s="67">
        <v>12.5</v>
      </c>
    </row>
    <row r="471" spans="1:13" x14ac:dyDescent="0.2">
      <c r="A471" s="165"/>
      <c r="B471" s="36">
        <v>630</v>
      </c>
      <c r="C471" s="37"/>
      <c r="D471" s="37" t="s">
        <v>495</v>
      </c>
      <c r="E471" s="120">
        <v>11.2</v>
      </c>
      <c r="F471" s="69"/>
      <c r="G471" s="69"/>
      <c r="H471" s="78"/>
      <c r="I471" s="120">
        <v>12.1</v>
      </c>
      <c r="J471" s="69">
        <v>12.35</v>
      </c>
      <c r="K471" s="69">
        <v>12.35</v>
      </c>
      <c r="L471" s="67">
        <v>12.35</v>
      </c>
      <c r="M471" s="67">
        <v>12.35</v>
      </c>
    </row>
    <row r="472" spans="1:13" hidden="1" x14ac:dyDescent="0.2">
      <c r="A472" s="165"/>
      <c r="B472" s="86"/>
      <c r="C472" s="37"/>
      <c r="D472" s="86"/>
      <c r="E472" s="120"/>
      <c r="F472" s="69"/>
      <c r="G472" s="69"/>
      <c r="H472" s="78"/>
      <c r="I472" s="120"/>
      <c r="J472" s="69"/>
      <c r="K472" s="69"/>
      <c r="L472" s="69"/>
      <c r="M472" s="69"/>
    </row>
    <row r="473" spans="1:13" x14ac:dyDescent="0.2">
      <c r="A473" s="164"/>
      <c r="B473" s="36" t="s">
        <v>204</v>
      </c>
      <c r="C473" s="36"/>
      <c r="D473" s="36" t="s">
        <v>205</v>
      </c>
      <c r="E473" s="124">
        <f t="shared" ref="E473:M473" si="53">SUM(E474+E475)</f>
        <v>0</v>
      </c>
      <c r="F473" s="124">
        <f t="shared" si="53"/>
        <v>0</v>
      </c>
      <c r="G473" s="124">
        <f t="shared" si="53"/>
        <v>0</v>
      </c>
      <c r="H473" s="124">
        <f t="shared" si="53"/>
        <v>0</v>
      </c>
      <c r="I473" s="124">
        <f t="shared" si="53"/>
        <v>10.200000000000001</v>
      </c>
      <c r="J473" s="124">
        <f t="shared" si="53"/>
        <v>0</v>
      </c>
      <c r="K473" s="124">
        <f t="shared" si="53"/>
        <v>0</v>
      </c>
      <c r="L473" s="124">
        <f t="shared" si="53"/>
        <v>0</v>
      </c>
      <c r="M473" s="124">
        <f t="shared" si="53"/>
        <v>0</v>
      </c>
    </row>
    <row r="474" spans="1:13" x14ac:dyDescent="0.2">
      <c r="A474" s="164"/>
      <c r="B474" s="36">
        <v>630</v>
      </c>
      <c r="C474" s="36"/>
      <c r="D474" s="86" t="s">
        <v>275</v>
      </c>
      <c r="E474" s="120">
        <v>0</v>
      </c>
      <c r="F474" s="68"/>
      <c r="G474" s="95"/>
      <c r="H474" s="97"/>
      <c r="I474" s="120">
        <v>9.8000000000000007</v>
      </c>
      <c r="J474" s="67">
        <v>0</v>
      </c>
      <c r="K474" s="67">
        <v>0</v>
      </c>
      <c r="L474" s="67">
        <v>0</v>
      </c>
      <c r="M474" s="67">
        <v>0</v>
      </c>
    </row>
    <row r="475" spans="1:13" x14ac:dyDescent="0.2">
      <c r="A475" s="165"/>
      <c r="B475" s="36">
        <v>640</v>
      </c>
      <c r="C475" s="37"/>
      <c r="D475" s="37" t="s">
        <v>372</v>
      </c>
      <c r="E475" s="120">
        <v>0</v>
      </c>
      <c r="F475" s="69"/>
      <c r="G475" s="69"/>
      <c r="H475" s="78"/>
      <c r="I475" s="120">
        <v>0.4</v>
      </c>
      <c r="J475" s="67">
        <v>0</v>
      </c>
      <c r="K475" s="67">
        <v>0</v>
      </c>
      <c r="L475" s="67">
        <v>0</v>
      </c>
      <c r="M475" s="67">
        <v>0</v>
      </c>
    </row>
    <row r="476" spans="1:13" x14ac:dyDescent="0.2">
      <c r="A476" s="165"/>
      <c r="B476" s="36" t="s">
        <v>206</v>
      </c>
      <c r="C476" s="36"/>
      <c r="D476" s="36" t="s">
        <v>496</v>
      </c>
      <c r="E476" s="124">
        <v>3.8</v>
      </c>
      <c r="F476" s="69"/>
      <c r="G476" s="69"/>
      <c r="H476" s="78"/>
      <c r="I476" s="124">
        <v>3</v>
      </c>
      <c r="J476" s="95">
        <v>3.3</v>
      </c>
      <c r="K476" s="95">
        <v>3.3</v>
      </c>
      <c r="L476" s="95">
        <v>3.3</v>
      </c>
      <c r="M476" s="95">
        <v>3.3</v>
      </c>
    </row>
    <row r="477" spans="1:13" x14ac:dyDescent="0.2">
      <c r="A477" s="165"/>
      <c r="B477" s="36" t="s">
        <v>207</v>
      </c>
      <c r="C477" s="36"/>
      <c r="D477" s="36" t="s">
        <v>208</v>
      </c>
      <c r="E477" s="124">
        <f t="shared" ref="E477:M477" si="54">SUM(E478:E480)</f>
        <v>13.8</v>
      </c>
      <c r="F477" s="124">
        <f t="shared" si="54"/>
        <v>0</v>
      </c>
      <c r="G477" s="124">
        <f t="shared" si="54"/>
        <v>0</v>
      </c>
      <c r="H477" s="124">
        <f t="shared" si="54"/>
        <v>0</v>
      </c>
      <c r="I477" s="124">
        <f t="shared" si="54"/>
        <v>10.8</v>
      </c>
      <c r="J477" s="124">
        <f t="shared" si="54"/>
        <v>0</v>
      </c>
      <c r="K477" s="124">
        <f t="shared" si="54"/>
        <v>0</v>
      </c>
      <c r="L477" s="124">
        <f t="shared" si="54"/>
        <v>0</v>
      </c>
      <c r="M477" s="124">
        <f t="shared" si="54"/>
        <v>0</v>
      </c>
    </row>
    <row r="478" spans="1:13" x14ac:dyDescent="0.2">
      <c r="A478" s="164"/>
      <c r="B478" s="36">
        <v>610</v>
      </c>
      <c r="C478" s="37"/>
      <c r="D478" s="37" t="s">
        <v>184</v>
      </c>
      <c r="E478" s="120">
        <v>8.8000000000000007</v>
      </c>
      <c r="F478" s="76"/>
      <c r="G478" s="76"/>
      <c r="H478" s="77"/>
      <c r="I478" s="120">
        <v>5.5</v>
      </c>
      <c r="J478" s="69">
        <v>0</v>
      </c>
      <c r="K478" s="69">
        <v>0</v>
      </c>
      <c r="L478" s="69">
        <v>0</v>
      </c>
      <c r="M478" s="69">
        <v>0</v>
      </c>
    </row>
    <row r="479" spans="1:13" x14ac:dyDescent="0.2">
      <c r="A479" s="165"/>
      <c r="B479" s="36">
        <v>620</v>
      </c>
      <c r="C479" s="37"/>
      <c r="D479" s="37" t="s">
        <v>116</v>
      </c>
      <c r="E479" s="120">
        <v>3.2</v>
      </c>
      <c r="F479" s="69"/>
      <c r="G479" s="69"/>
      <c r="H479" s="78"/>
      <c r="I479" s="120">
        <v>2.2000000000000002</v>
      </c>
      <c r="J479" s="69">
        <v>0</v>
      </c>
      <c r="K479" s="69">
        <v>0</v>
      </c>
      <c r="L479" s="69">
        <v>0</v>
      </c>
      <c r="M479" s="69">
        <v>0</v>
      </c>
    </row>
    <row r="480" spans="1:13" x14ac:dyDescent="0.2">
      <c r="A480" s="165"/>
      <c r="B480" s="36">
        <v>630</v>
      </c>
      <c r="C480" s="37"/>
      <c r="D480" s="37" t="s">
        <v>117</v>
      </c>
      <c r="E480" s="120">
        <v>1.8</v>
      </c>
      <c r="F480" s="69"/>
      <c r="G480" s="69"/>
      <c r="H480" s="78"/>
      <c r="I480" s="120">
        <v>3.1</v>
      </c>
      <c r="J480" s="69">
        <v>0</v>
      </c>
      <c r="K480" s="69">
        <v>0</v>
      </c>
      <c r="L480" s="69">
        <v>0</v>
      </c>
      <c r="M480" s="69">
        <v>0</v>
      </c>
    </row>
    <row r="481" spans="1:13" x14ac:dyDescent="0.2">
      <c r="A481" s="165"/>
      <c r="B481" s="39" t="s">
        <v>209</v>
      </c>
      <c r="C481" s="39"/>
      <c r="D481" s="39" t="s">
        <v>210</v>
      </c>
      <c r="E481" s="122">
        <f t="shared" ref="E481:M481" si="55">SUM(E482:E485)</f>
        <v>30.9</v>
      </c>
      <c r="F481" s="122">
        <f t="shared" si="55"/>
        <v>0</v>
      </c>
      <c r="G481" s="122">
        <f t="shared" si="55"/>
        <v>0</v>
      </c>
      <c r="H481" s="122">
        <f t="shared" si="55"/>
        <v>0</v>
      </c>
      <c r="I481" s="122">
        <f t="shared" si="55"/>
        <v>27.5</v>
      </c>
      <c r="J481" s="122">
        <f t="shared" si="55"/>
        <v>27.5</v>
      </c>
      <c r="K481" s="122">
        <f t="shared" si="55"/>
        <v>27.5</v>
      </c>
      <c r="L481" s="122">
        <f t="shared" si="55"/>
        <v>27.5</v>
      </c>
      <c r="M481" s="122">
        <f t="shared" si="55"/>
        <v>27.5</v>
      </c>
    </row>
    <row r="482" spans="1:13" x14ac:dyDescent="0.2">
      <c r="A482" s="165"/>
      <c r="B482" s="36">
        <v>610</v>
      </c>
      <c r="C482" s="37"/>
      <c r="D482" s="37" t="s">
        <v>115</v>
      </c>
      <c r="E482" s="120">
        <v>21.3</v>
      </c>
      <c r="F482" s="69"/>
      <c r="G482" s="69"/>
      <c r="H482" s="78"/>
      <c r="I482" s="120">
        <v>18.8</v>
      </c>
      <c r="J482" s="69">
        <v>18.8</v>
      </c>
      <c r="K482" s="69">
        <v>18.8</v>
      </c>
      <c r="L482" s="69">
        <v>18.8</v>
      </c>
      <c r="M482" s="69">
        <v>18.8</v>
      </c>
    </row>
    <row r="483" spans="1:13" x14ac:dyDescent="0.2">
      <c r="A483" s="164"/>
      <c r="B483" s="36">
        <v>620</v>
      </c>
      <c r="C483" s="37"/>
      <c r="D483" s="37" t="s">
        <v>116</v>
      </c>
      <c r="E483" s="120">
        <v>7.2</v>
      </c>
      <c r="F483" s="76"/>
      <c r="G483" s="76"/>
      <c r="H483" s="77"/>
      <c r="I483" s="120">
        <v>6.3</v>
      </c>
      <c r="J483" s="69">
        <v>6.3</v>
      </c>
      <c r="K483" s="69">
        <v>6.3</v>
      </c>
      <c r="L483" s="69">
        <v>6.3</v>
      </c>
      <c r="M483" s="69">
        <v>6.3</v>
      </c>
    </row>
    <row r="484" spans="1:13" x14ac:dyDescent="0.2">
      <c r="A484" s="165"/>
      <c r="B484" s="36">
        <v>630</v>
      </c>
      <c r="C484" s="37"/>
      <c r="D484" s="37" t="s">
        <v>117</v>
      </c>
      <c r="E484" s="120">
        <v>2.4</v>
      </c>
      <c r="F484" s="69"/>
      <c r="G484" s="69"/>
      <c r="H484" s="78"/>
      <c r="I484" s="120">
        <v>2.4</v>
      </c>
      <c r="J484" s="69">
        <v>2.4</v>
      </c>
      <c r="K484" s="69">
        <v>2.4</v>
      </c>
      <c r="L484" s="69">
        <v>2.4</v>
      </c>
      <c r="M484" s="69">
        <v>2.4</v>
      </c>
    </row>
    <row r="485" spans="1:13" hidden="1" x14ac:dyDescent="0.2">
      <c r="A485" s="165"/>
      <c r="B485" s="36">
        <v>642</v>
      </c>
      <c r="C485" s="37"/>
      <c r="D485" s="37" t="s">
        <v>111</v>
      </c>
      <c r="E485" s="120">
        <v>0</v>
      </c>
      <c r="F485" s="69"/>
      <c r="G485" s="69"/>
      <c r="H485" s="78"/>
      <c r="I485" s="120">
        <v>0</v>
      </c>
      <c r="J485" s="69">
        <v>0</v>
      </c>
      <c r="K485" s="69">
        <v>0</v>
      </c>
      <c r="L485" s="69">
        <v>0</v>
      </c>
      <c r="M485" s="69">
        <v>0</v>
      </c>
    </row>
    <row r="486" spans="1:13" x14ac:dyDescent="0.2">
      <c r="A486" s="165"/>
      <c r="B486" s="39" t="s">
        <v>211</v>
      </c>
      <c r="C486" s="39"/>
      <c r="D486" s="39" t="s">
        <v>212</v>
      </c>
      <c r="E486" s="122">
        <f t="shared" ref="E486:M486" si="56">SUM(E487:E494)</f>
        <v>252.4</v>
      </c>
      <c r="F486" s="122">
        <f t="shared" si="56"/>
        <v>2.4</v>
      </c>
      <c r="G486" s="122">
        <f t="shared" si="56"/>
        <v>2.4</v>
      </c>
      <c r="H486" s="122">
        <f t="shared" si="56"/>
        <v>2.4</v>
      </c>
      <c r="I486" s="122">
        <f t="shared" si="56"/>
        <v>152.9</v>
      </c>
      <c r="J486" s="122">
        <f t="shared" si="56"/>
        <v>270.10000000000002</v>
      </c>
      <c r="K486" s="122">
        <f t="shared" si="56"/>
        <v>270.10000000000002</v>
      </c>
      <c r="L486" s="122">
        <f t="shared" si="56"/>
        <v>270.10000000000002</v>
      </c>
      <c r="M486" s="122">
        <f t="shared" si="56"/>
        <v>270.10000000000002</v>
      </c>
    </row>
    <row r="487" spans="1:13" x14ac:dyDescent="0.2">
      <c r="A487" s="165"/>
      <c r="B487" s="36">
        <v>640</v>
      </c>
      <c r="C487" s="37"/>
      <c r="D487" s="37" t="s">
        <v>518</v>
      </c>
      <c r="E487" s="120">
        <v>80</v>
      </c>
      <c r="F487" s="69"/>
      <c r="G487" s="98"/>
      <c r="H487" s="99"/>
      <c r="I487" s="120">
        <v>4.5999999999999996</v>
      </c>
      <c r="J487" s="187">
        <v>0</v>
      </c>
      <c r="K487" s="187">
        <v>0</v>
      </c>
      <c r="L487" s="187">
        <v>0</v>
      </c>
      <c r="M487" s="187">
        <v>0</v>
      </c>
    </row>
    <row r="488" spans="1:13" x14ac:dyDescent="0.2">
      <c r="A488" s="165"/>
      <c r="B488" s="36">
        <v>640</v>
      </c>
      <c r="C488" s="37"/>
      <c r="D488" s="37" t="s">
        <v>352</v>
      </c>
      <c r="E488" s="120">
        <v>6</v>
      </c>
      <c r="F488" s="69"/>
      <c r="G488" s="98"/>
      <c r="H488" s="99"/>
      <c r="I488" s="120">
        <v>9.5</v>
      </c>
      <c r="J488" s="69">
        <v>13.5</v>
      </c>
      <c r="K488" s="69">
        <v>13.5</v>
      </c>
      <c r="L488" s="69">
        <v>13.5</v>
      </c>
      <c r="M488" s="69">
        <v>13.5</v>
      </c>
    </row>
    <row r="489" spans="1:13" x14ac:dyDescent="0.2">
      <c r="A489" s="164"/>
      <c r="B489" s="36">
        <v>640</v>
      </c>
      <c r="C489" s="37"/>
      <c r="D489" s="37" t="s">
        <v>483</v>
      </c>
      <c r="E489" s="120">
        <v>0</v>
      </c>
      <c r="F489" s="69"/>
      <c r="G489" s="69"/>
      <c r="H489" s="78"/>
      <c r="I489" s="120">
        <v>0</v>
      </c>
      <c r="J489" s="69">
        <v>102.4</v>
      </c>
      <c r="K489" s="69">
        <v>102.4</v>
      </c>
      <c r="L489" s="69">
        <v>102.4</v>
      </c>
      <c r="M489" s="69">
        <v>102.4</v>
      </c>
    </row>
    <row r="490" spans="1:13" x14ac:dyDescent="0.2">
      <c r="A490" s="164"/>
      <c r="B490" s="36">
        <v>640</v>
      </c>
      <c r="C490" s="37"/>
      <c r="D490" s="37" t="s">
        <v>393</v>
      </c>
      <c r="E490" s="125">
        <v>19.7</v>
      </c>
      <c r="F490" s="69"/>
      <c r="G490" s="69"/>
      <c r="H490" s="78"/>
      <c r="I490" s="125">
        <v>0</v>
      </c>
      <c r="J490" s="98">
        <v>14</v>
      </c>
      <c r="K490" s="98">
        <v>14</v>
      </c>
      <c r="L490" s="98">
        <v>14</v>
      </c>
      <c r="M490" s="98">
        <v>14</v>
      </c>
    </row>
    <row r="491" spans="1:13" x14ac:dyDescent="0.2">
      <c r="A491" s="165"/>
      <c r="B491" s="36">
        <v>640</v>
      </c>
      <c r="C491" s="37"/>
      <c r="D491" s="37" t="s">
        <v>420</v>
      </c>
      <c r="E491" s="125">
        <v>0</v>
      </c>
      <c r="F491" s="125"/>
      <c r="G491" s="125"/>
      <c r="H491" s="125"/>
      <c r="I491" s="125">
        <v>0.7</v>
      </c>
      <c r="J491" s="125">
        <v>0.9</v>
      </c>
      <c r="K491" s="125">
        <v>0.9</v>
      </c>
      <c r="L491" s="125">
        <v>0.9</v>
      </c>
      <c r="M491" s="125">
        <v>0.9</v>
      </c>
    </row>
    <row r="492" spans="1:13" x14ac:dyDescent="0.2">
      <c r="A492" s="164"/>
      <c r="B492" s="36">
        <v>640</v>
      </c>
      <c r="C492" s="37"/>
      <c r="D492" s="37" t="s">
        <v>350</v>
      </c>
      <c r="E492" s="120">
        <v>0.5</v>
      </c>
      <c r="F492" s="76"/>
      <c r="G492" s="76"/>
      <c r="H492" s="77"/>
      <c r="I492" s="120">
        <v>0.8</v>
      </c>
      <c r="J492" s="69">
        <v>2</v>
      </c>
      <c r="K492" s="69">
        <v>2</v>
      </c>
      <c r="L492" s="69">
        <v>2</v>
      </c>
      <c r="M492" s="69">
        <v>2</v>
      </c>
    </row>
    <row r="493" spans="1:13" x14ac:dyDescent="0.2">
      <c r="A493" s="165"/>
      <c r="B493" s="36">
        <v>640</v>
      </c>
      <c r="C493" s="37"/>
      <c r="D493" s="37" t="s">
        <v>272</v>
      </c>
      <c r="E493" s="69">
        <v>2.7</v>
      </c>
      <c r="F493" s="69">
        <v>2.4</v>
      </c>
      <c r="G493" s="69">
        <v>2.4</v>
      </c>
      <c r="H493" s="69">
        <v>2.4</v>
      </c>
      <c r="I493" s="69">
        <v>2.4</v>
      </c>
      <c r="J493" s="69">
        <v>2.4</v>
      </c>
      <c r="K493" s="69">
        <v>2.4</v>
      </c>
      <c r="L493" s="69">
        <v>2.4</v>
      </c>
      <c r="M493" s="69">
        <v>2.4</v>
      </c>
    </row>
    <row r="494" spans="1:13" x14ac:dyDescent="0.2">
      <c r="A494" s="165"/>
      <c r="B494" s="36">
        <v>640</v>
      </c>
      <c r="C494" s="37"/>
      <c r="D494" s="37" t="s">
        <v>213</v>
      </c>
      <c r="E494" s="120">
        <v>143.5</v>
      </c>
      <c r="F494" s="69"/>
      <c r="G494" s="69"/>
      <c r="H494" s="78"/>
      <c r="I494" s="120">
        <v>134.9</v>
      </c>
      <c r="J494" s="69">
        <v>134.9</v>
      </c>
      <c r="K494" s="69">
        <v>134.9</v>
      </c>
      <c r="L494" s="69">
        <v>134.9</v>
      </c>
      <c r="M494" s="69">
        <v>134.9</v>
      </c>
    </row>
    <row r="495" spans="1:13" x14ac:dyDescent="0.2">
      <c r="A495" s="165"/>
      <c r="B495" s="39"/>
      <c r="C495" s="39"/>
      <c r="D495" s="39" t="s">
        <v>40</v>
      </c>
      <c r="E495" s="122">
        <f>SUM(E496)</f>
        <v>101.49999999999999</v>
      </c>
      <c r="F495" s="122">
        <f t="shared" ref="F495:M495" si="57">SUM(F496)</f>
        <v>0</v>
      </c>
      <c r="G495" s="122">
        <f t="shared" si="57"/>
        <v>0</v>
      </c>
      <c r="H495" s="122">
        <f t="shared" si="57"/>
        <v>0</v>
      </c>
      <c r="I495" s="122">
        <f>SUM(I496)</f>
        <v>205.6</v>
      </c>
      <c r="J495" s="122">
        <f t="shared" si="57"/>
        <v>261.5</v>
      </c>
      <c r="K495" s="122">
        <f t="shared" si="57"/>
        <v>261.5</v>
      </c>
      <c r="L495" s="122">
        <f t="shared" si="57"/>
        <v>264.5</v>
      </c>
      <c r="M495" s="122">
        <f t="shared" si="57"/>
        <v>274.5</v>
      </c>
    </row>
    <row r="496" spans="1:13" x14ac:dyDescent="0.2">
      <c r="A496" s="165"/>
      <c r="B496" s="36" t="s">
        <v>214</v>
      </c>
      <c r="C496" s="36"/>
      <c r="D496" s="36" t="s">
        <v>251</v>
      </c>
      <c r="E496" s="124">
        <f t="shared" ref="E496:M496" si="58">SUM(E497:E501)</f>
        <v>101.49999999999999</v>
      </c>
      <c r="F496" s="120">
        <f t="shared" si="58"/>
        <v>0</v>
      </c>
      <c r="G496" s="120">
        <f t="shared" si="58"/>
        <v>0</v>
      </c>
      <c r="H496" s="120">
        <f t="shared" si="58"/>
        <v>0</v>
      </c>
      <c r="I496" s="124">
        <f t="shared" si="58"/>
        <v>205.6</v>
      </c>
      <c r="J496" s="124">
        <f t="shared" si="58"/>
        <v>261.5</v>
      </c>
      <c r="K496" s="124">
        <f t="shared" si="58"/>
        <v>261.5</v>
      </c>
      <c r="L496" s="124">
        <f t="shared" si="58"/>
        <v>264.5</v>
      </c>
      <c r="M496" s="124">
        <f t="shared" si="58"/>
        <v>274.5</v>
      </c>
    </row>
    <row r="497" spans="1:13" x14ac:dyDescent="0.2">
      <c r="A497" s="165"/>
      <c r="B497" s="36"/>
      <c r="C497" s="44">
        <v>821005</v>
      </c>
      <c r="D497" s="37" t="s">
        <v>430</v>
      </c>
      <c r="E497" s="120">
        <v>71.599999999999994</v>
      </c>
      <c r="F497" s="69"/>
      <c r="G497" s="69"/>
      <c r="H497" s="78"/>
      <c r="I497" s="120">
        <v>70.400000000000006</v>
      </c>
      <c r="J497" s="69">
        <v>119.4</v>
      </c>
      <c r="K497" s="69">
        <v>119.4</v>
      </c>
      <c r="L497" s="69">
        <v>119.4</v>
      </c>
      <c r="M497" s="69">
        <v>119.4</v>
      </c>
    </row>
    <row r="498" spans="1:13" x14ac:dyDescent="0.2">
      <c r="A498" s="165"/>
      <c r="B498" s="36"/>
      <c r="C498" s="44">
        <v>821004</v>
      </c>
      <c r="D498" s="37" t="s">
        <v>429</v>
      </c>
      <c r="E498" s="120">
        <v>0</v>
      </c>
      <c r="F498" s="69"/>
      <c r="G498" s="82"/>
      <c r="H498" s="78"/>
      <c r="I498" s="120">
        <v>110.1</v>
      </c>
      <c r="J498" s="69">
        <v>110.4</v>
      </c>
      <c r="K498" s="69">
        <v>110.4</v>
      </c>
      <c r="L498" s="69">
        <v>110.4</v>
      </c>
      <c r="M498" s="69">
        <v>110.4</v>
      </c>
    </row>
    <row r="499" spans="1:13" x14ac:dyDescent="0.2">
      <c r="A499" s="164"/>
      <c r="B499" s="45" t="s">
        <v>262</v>
      </c>
      <c r="C499" s="44">
        <v>8210051</v>
      </c>
      <c r="D499" s="37" t="s">
        <v>260</v>
      </c>
      <c r="E499" s="120">
        <v>13.6</v>
      </c>
      <c r="F499" s="76"/>
      <c r="G499" s="76"/>
      <c r="H499" s="77"/>
      <c r="I499" s="120">
        <v>17</v>
      </c>
      <c r="J499" s="69">
        <v>23.8</v>
      </c>
      <c r="K499" s="69">
        <v>23.8</v>
      </c>
      <c r="L499" s="67">
        <v>30</v>
      </c>
      <c r="M499" s="67">
        <v>40</v>
      </c>
    </row>
    <row r="500" spans="1:13" x14ac:dyDescent="0.2">
      <c r="A500" s="165"/>
      <c r="B500" s="36"/>
      <c r="C500" s="44">
        <v>8210052</v>
      </c>
      <c r="D500" s="37" t="s">
        <v>261</v>
      </c>
      <c r="E500" s="120">
        <v>4.7</v>
      </c>
      <c r="F500" s="68"/>
      <c r="G500" s="69"/>
      <c r="H500" s="96"/>
      <c r="I500" s="120">
        <v>4.7</v>
      </c>
      <c r="J500" s="69">
        <v>4.7</v>
      </c>
      <c r="K500" s="69">
        <v>4.7</v>
      </c>
      <c r="L500" s="67">
        <v>4.7</v>
      </c>
      <c r="M500" s="67">
        <v>4.7</v>
      </c>
    </row>
    <row r="501" spans="1:13" x14ac:dyDescent="0.2">
      <c r="A501" s="165"/>
      <c r="B501" s="36" t="s">
        <v>444</v>
      </c>
      <c r="C501" s="37">
        <v>8411</v>
      </c>
      <c r="D501" s="37" t="s">
        <v>519</v>
      </c>
      <c r="E501" s="120">
        <v>11.6</v>
      </c>
      <c r="F501" s="69"/>
      <c r="G501" s="69"/>
      <c r="H501" s="78"/>
      <c r="I501" s="120">
        <v>3.4</v>
      </c>
      <c r="J501" s="69">
        <v>3.2</v>
      </c>
      <c r="K501" s="69">
        <v>3.2</v>
      </c>
      <c r="L501" s="67">
        <v>0</v>
      </c>
      <c r="M501" s="67">
        <v>0</v>
      </c>
    </row>
    <row r="502" spans="1:13" x14ac:dyDescent="0.2">
      <c r="A502" s="165"/>
      <c r="B502" s="39"/>
      <c r="C502" s="39"/>
      <c r="D502" s="39" t="s">
        <v>215</v>
      </c>
      <c r="E502" s="122">
        <f t="shared" ref="E502:M502" si="59">SUM(E503+E509+E511+E518+E520+E526+E534+E544+E548+E550+E558+E563)</f>
        <v>184.70000000000002</v>
      </c>
      <c r="F502" s="122">
        <f t="shared" si="59"/>
        <v>0</v>
      </c>
      <c r="G502" s="122">
        <f t="shared" si="59"/>
        <v>0</v>
      </c>
      <c r="H502" s="122">
        <f t="shared" si="59"/>
        <v>0</v>
      </c>
      <c r="I502" s="122">
        <f t="shared" si="59"/>
        <v>116.19999999999999</v>
      </c>
      <c r="J502" s="122">
        <f t="shared" si="59"/>
        <v>2828.9</v>
      </c>
      <c r="K502" s="122">
        <f t="shared" si="59"/>
        <v>2828.9</v>
      </c>
      <c r="L502" s="122">
        <f t="shared" si="59"/>
        <v>459.9</v>
      </c>
      <c r="M502" s="122">
        <f t="shared" si="59"/>
        <v>431.9</v>
      </c>
    </row>
    <row r="503" spans="1:13" x14ac:dyDescent="0.2">
      <c r="A503" s="165"/>
      <c r="B503" s="36" t="s">
        <v>216</v>
      </c>
      <c r="C503" s="36"/>
      <c r="D503" s="36" t="s">
        <v>217</v>
      </c>
      <c r="E503" s="95">
        <f t="shared" ref="E503:J503" si="60">SUM(E504:E508)</f>
        <v>0</v>
      </c>
      <c r="F503" s="95">
        <f t="shared" si="60"/>
        <v>0</v>
      </c>
      <c r="G503" s="95">
        <f t="shared" si="60"/>
        <v>0</v>
      </c>
      <c r="H503" s="95">
        <f t="shared" si="60"/>
        <v>0</v>
      </c>
      <c r="I503" s="95">
        <f t="shared" si="60"/>
        <v>0.8</v>
      </c>
      <c r="J503" s="95">
        <f t="shared" si="60"/>
        <v>104.4</v>
      </c>
      <c r="K503" s="95">
        <f>SUM(K504:K508)</f>
        <v>104.4</v>
      </c>
      <c r="L503" s="95">
        <f>SUM(L504:L508)</f>
        <v>44</v>
      </c>
      <c r="M503" s="95">
        <f>SUM(M504:M508)</f>
        <v>24</v>
      </c>
    </row>
    <row r="504" spans="1:13" x14ac:dyDescent="0.2">
      <c r="A504" s="164"/>
      <c r="B504" s="36"/>
      <c r="C504" s="37">
        <v>711003</v>
      </c>
      <c r="D504" s="37" t="s">
        <v>294</v>
      </c>
      <c r="E504" s="120">
        <v>0</v>
      </c>
      <c r="F504" s="69"/>
      <c r="G504" s="69"/>
      <c r="H504" s="78"/>
      <c r="I504" s="120">
        <v>0</v>
      </c>
      <c r="J504" s="69">
        <v>2.9</v>
      </c>
      <c r="K504" s="69">
        <v>2.9</v>
      </c>
      <c r="L504" s="69">
        <v>0</v>
      </c>
      <c r="M504" s="69">
        <v>0</v>
      </c>
    </row>
    <row r="505" spans="1:13" x14ac:dyDescent="0.2">
      <c r="A505" s="165"/>
      <c r="B505" s="36"/>
      <c r="C505" s="37">
        <v>713002</v>
      </c>
      <c r="D505" s="37" t="s">
        <v>218</v>
      </c>
      <c r="E505" s="120">
        <v>0</v>
      </c>
      <c r="F505" s="69"/>
      <c r="G505" s="69"/>
      <c r="H505" s="78"/>
      <c r="I505" s="120">
        <v>0</v>
      </c>
      <c r="J505" s="69">
        <v>0</v>
      </c>
      <c r="K505" s="69">
        <v>0</v>
      </c>
      <c r="L505" s="69">
        <v>2</v>
      </c>
      <c r="M505" s="69">
        <v>2</v>
      </c>
    </row>
    <row r="506" spans="1:13" x14ac:dyDescent="0.2">
      <c r="A506" s="164"/>
      <c r="B506" s="36"/>
      <c r="C506" s="37">
        <v>713004</v>
      </c>
      <c r="D506" s="37" t="s">
        <v>219</v>
      </c>
      <c r="E506" s="120">
        <v>0</v>
      </c>
      <c r="F506" s="69"/>
      <c r="G506" s="69"/>
      <c r="H506" s="78"/>
      <c r="I506" s="120">
        <v>0.8</v>
      </c>
      <c r="J506" s="69">
        <v>0</v>
      </c>
      <c r="K506" s="69">
        <v>0</v>
      </c>
      <c r="L506" s="69">
        <v>2</v>
      </c>
      <c r="M506" s="69">
        <v>2</v>
      </c>
    </row>
    <row r="507" spans="1:13" x14ac:dyDescent="0.2">
      <c r="A507" s="165"/>
      <c r="B507" s="36"/>
      <c r="C507" s="37">
        <v>717003</v>
      </c>
      <c r="D507" s="37" t="s">
        <v>221</v>
      </c>
      <c r="E507" s="120">
        <v>0</v>
      </c>
      <c r="F507" s="69"/>
      <c r="G507" s="69"/>
      <c r="H507" s="78"/>
      <c r="I507" s="120">
        <v>0</v>
      </c>
      <c r="J507" s="187">
        <v>61.5</v>
      </c>
      <c r="K507" s="187">
        <v>61.5</v>
      </c>
      <c r="L507" s="67">
        <v>20</v>
      </c>
      <c r="M507" s="67">
        <v>10</v>
      </c>
    </row>
    <row r="508" spans="1:13" x14ac:dyDescent="0.2">
      <c r="A508" s="165"/>
      <c r="B508" s="36"/>
      <c r="C508" s="37"/>
      <c r="D508" s="37" t="s">
        <v>500</v>
      </c>
      <c r="E508" s="120">
        <v>0</v>
      </c>
      <c r="F508" s="120"/>
      <c r="G508" s="120"/>
      <c r="H508" s="138"/>
      <c r="I508" s="120">
        <v>0</v>
      </c>
      <c r="J508" s="188">
        <v>40</v>
      </c>
      <c r="K508" s="188">
        <v>40</v>
      </c>
      <c r="L508" s="67">
        <v>20</v>
      </c>
      <c r="M508" s="67">
        <v>10</v>
      </c>
    </row>
    <row r="509" spans="1:13" x14ac:dyDescent="0.2">
      <c r="A509" s="165"/>
      <c r="B509" s="36" t="s">
        <v>127</v>
      </c>
      <c r="C509" s="36"/>
      <c r="D509" s="36" t="s">
        <v>222</v>
      </c>
      <c r="E509" s="124">
        <f>SUM(E510)</f>
        <v>0</v>
      </c>
      <c r="F509" s="124">
        <f t="shared" ref="F509:M509" si="61">SUM(F510)</f>
        <v>0</v>
      </c>
      <c r="G509" s="124">
        <f t="shared" si="61"/>
        <v>0</v>
      </c>
      <c r="H509" s="124">
        <f t="shared" si="61"/>
        <v>0</v>
      </c>
      <c r="I509" s="124">
        <f>SUM(I510)</f>
        <v>0</v>
      </c>
      <c r="J509" s="124">
        <f t="shared" si="61"/>
        <v>0</v>
      </c>
      <c r="K509" s="124">
        <f t="shared" si="61"/>
        <v>0</v>
      </c>
      <c r="L509" s="124">
        <f t="shared" si="61"/>
        <v>0</v>
      </c>
      <c r="M509" s="124">
        <f t="shared" si="61"/>
        <v>0</v>
      </c>
    </row>
    <row r="510" spans="1:13" x14ac:dyDescent="0.2">
      <c r="A510" s="165"/>
      <c r="B510" s="36"/>
      <c r="C510" s="37">
        <v>714001</v>
      </c>
      <c r="D510" s="37" t="s">
        <v>220</v>
      </c>
      <c r="E510" s="120">
        <v>0</v>
      </c>
      <c r="F510" s="69"/>
      <c r="G510" s="69"/>
      <c r="H510" s="78"/>
      <c r="I510" s="120">
        <v>0</v>
      </c>
      <c r="J510" s="69">
        <v>0</v>
      </c>
      <c r="K510" s="69">
        <v>0</v>
      </c>
      <c r="L510" s="69">
        <v>0</v>
      </c>
      <c r="M510" s="69">
        <v>0</v>
      </c>
    </row>
    <row r="511" spans="1:13" x14ac:dyDescent="0.2">
      <c r="A511" s="165"/>
      <c r="B511" s="36" t="s">
        <v>223</v>
      </c>
      <c r="C511" s="36"/>
      <c r="D511" s="36" t="s">
        <v>224</v>
      </c>
      <c r="E511" s="124">
        <f t="shared" ref="E511:M511" si="62">SUM(E512:E517)</f>
        <v>73.7</v>
      </c>
      <c r="F511" s="124">
        <f t="shared" si="62"/>
        <v>0</v>
      </c>
      <c r="G511" s="124">
        <f t="shared" si="62"/>
        <v>0</v>
      </c>
      <c r="H511" s="124">
        <f t="shared" si="62"/>
        <v>0</v>
      </c>
      <c r="I511" s="124">
        <f t="shared" si="62"/>
        <v>3</v>
      </c>
      <c r="J511" s="124">
        <f t="shared" si="62"/>
        <v>130</v>
      </c>
      <c r="K511" s="124">
        <f t="shared" si="62"/>
        <v>130</v>
      </c>
      <c r="L511" s="124">
        <f t="shared" si="62"/>
        <v>60</v>
      </c>
      <c r="M511" s="124">
        <f t="shared" si="62"/>
        <v>30</v>
      </c>
    </row>
    <row r="512" spans="1:13" x14ac:dyDescent="0.2">
      <c r="A512" s="165"/>
      <c r="B512" s="36"/>
      <c r="C512" s="37">
        <v>715</v>
      </c>
      <c r="D512" s="37" t="s">
        <v>273</v>
      </c>
      <c r="E512" s="120">
        <v>0</v>
      </c>
      <c r="F512" s="69"/>
      <c r="G512" s="69"/>
      <c r="H512" s="78"/>
      <c r="I512" s="120">
        <v>0</v>
      </c>
      <c r="J512" s="69">
        <v>0</v>
      </c>
      <c r="K512" s="69">
        <v>0</v>
      </c>
      <c r="L512" s="69">
        <v>0</v>
      </c>
      <c r="M512" s="69">
        <v>0</v>
      </c>
    </row>
    <row r="513" spans="1:13" x14ac:dyDescent="0.2">
      <c r="A513" s="165"/>
      <c r="B513" s="36"/>
      <c r="C513" s="37">
        <v>717</v>
      </c>
      <c r="D513" s="37" t="s">
        <v>536</v>
      </c>
      <c r="E513" s="120">
        <v>65.2</v>
      </c>
      <c r="F513" s="69"/>
      <c r="G513" s="69"/>
      <c r="H513" s="78"/>
      <c r="I513" s="120">
        <v>0</v>
      </c>
      <c r="J513" s="69">
        <v>30</v>
      </c>
      <c r="K513" s="69">
        <v>30</v>
      </c>
      <c r="L513" s="69">
        <v>30</v>
      </c>
      <c r="M513" s="69">
        <v>0</v>
      </c>
    </row>
    <row r="514" spans="1:13" x14ac:dyDescent="0.2">
      <c r="A514" s="165"/>
      <c r="B514" s="36"/>
      <c r="C514" s="37">
        <v>716</v>
      </c>
      <c r="D514" s="37" t="s">
        <v>359</v>
      </c>
      <c r="E514" s="120">
        <v>8.5</v>
      </c>
      <c r="F514" s="69"/>
      <c r="G514" s="69"/>
      <c r="H514" s="78"/>
      <c r="I514" s="120">
        <v>3</v>
      </c>
      <c r="J514" s="69">
        <v>0</v>
      </c>
      <c r="K514" s="69">
        <v>0</v>
      </c>
      <c r="L514" s="69">
        <v>0</v>
      </c>
      <c r="M514" s="69">
        <v>0</v>
      </c>
    </row>
    <row r="515" spans="1:13" x14ac:dyDescent="0.2">
      <c r="A515" s="165"/>
      <c r="B515" s="36"/>
      <c r="C515" s="37"/>
      <c r="D515" s="37" t="s">
        <v>527</v>
      </c>
      <c r="E515" s="120">
        <v>0</v>
      </c>
      <c r="F515" s="69"/>
      <c r="G515" s="69"/>
      <c r="H515" s="78"/>
      <c r="I515" s="120">
        <v>0</v>
      </c>
      <c r="J515" s="69">
        <v>5</v>
      </c>
      <c r="K515" s="69">
        <v>5</v>
      </c>
      <c r="L515" s="69">
        <v>30</v>
      </c>
      <c r="M515" s="69">
        <v>30</v>
      </c>
    </row>
    <row r="516" spans="1:13" x14ac:dyDescent="0.2">
      <c r="A516" s="165"/>
      <c r="B516" s="36"/>
      <c r="C516" s="37"/>
      <c r="D516" s="37" t="s">
        <v>464</v>
      </c>
      <c r="E516" s="120">
        <v>0</v>
      </c>
      <c r="F516" s="69"/>
      <c r="G516" s="69"/>
      <c r="H516" s="78"/>
      <c r="I516" s="120">
        <v>0</v>
      </c>
      <c r="J516" s="69">
        <v>10</v>
      </c>
      <c r="K516" s="69">
        <v>10</v>
      </c>
      <c r="L516" s="69">
        <v>0</v>
      </c>
      <c r="M516" s="69">
        <v>0</v>
      </c>
    </row>
    <row r="517" spans="1:13" x14ac:dyDescent="0.2">
      <c r="A517" s="165"/>
      <c r="B517" s="36"/>
      <c r="C517" s="37">
        <v>71700223</v>
      </c>
      <c r="D517" s="37" t="s">
        <v>344</v>
      </c>
      <c r="E517" s="120">
        <v>0</v>
      </c>
      <c r="F517" s="69"/>
      <c r="G517" s="69"/>
      <c r="H517" s="78"/>
      <c r="I517" s="120">
        <v>0</v>
      </c>
      <c r="J517" s="67">
        <v>85</v>
      </c>
      <c r="K517" s="67">
        <v>85</v>
      </c>
      <c r="L517" s="67">
        <v>0</v>
      </c>
      <c r="M517" s="67">
        <v>0</v>
      </c>
    </row>
    <row r="518" spans="1:13" x14ac:dyDescent="0.2">
      <c r="A518" s="165"/>
      <c r="B518" s="36" t="s">
        <v>225</v>
      </c>
      <c r="C518" s="36"/>
      <c r="D518" s="36" t="s">
        <v>226</v>
      </c>
      <c r="E518" s="124">
        <f t="shared" ref="E518:M518" si="63">SUM(E519:E519)</f>
        <v>0</v>
      </c>
      <c r="F518" s="124">
        <f t="shared" si="63"/>
        <v>0</v>
      </c>
      <c r="G518" s="124">
        <f t="shared" si="63"/>
        <v>0</v>
      </c>
      <c r="H518" s="124">
        <f t="shared" si="63"/>
        <v>0</v>
      </c>
      <c r="I518" s="124">
        <f t="shared" si="63"/>
        <v>2.4</v>
      </c>
      <c r="J518" s="124">
        <f t="shared" si="63"/>
        <v>814.2</v>
      </c>
      <c r="K518" s="124">
        <f t="shared" si="63"/>
        <v>814.2</v>
      </c>
      <c r="L518" s="124">
        <f t="shared" si="63"/>
        <v>0</v>
      </c>
      <c r="M518" s="124">
        <f t="shared" si="63"/>
        <v>0</v>
      </c>
    </row>
    <row r="519" spans="1:13" x14ac:dyDescent="0.2">
      <c r="A519" s="165"/>
      <c r="B519" s="36"/>
      <c r="C519" s="37">
        <v>716</v>
      </c>
      <c r="D519" s="37" t="s">
        <v>421</v>
      </c>
      <c r="E519" s="120">
        <v>0</v>
      </c>
      <c r="F519" s="69"/>
      <c r="G519" s="69"/>
      <c r="H519" s="78"/>
      <c r="I519" s="120">
        <v>2.4</v>
      </c>
      <c r="J519" s="69">
        <v>814.2</v>
      </c>
      <c r="K519" s="69">
        <v>814.2</v>
      </c>
      <c r="L519" s="69">
        <v>0</v>
      </c>
      <c r="M519" s="69">
        <v>0</v>
      </c>
    </row>
    <row r="520" spans="1:13" x14ac:dyDescent="0.2">
      <c r="A520" s="165"/>
      <c r="B520" s="36" t="s">
        <v>155</v>
      </c>
      <c r="C520" s="36"/>
      <c r="D520" s="36" t="s">
        <v>277</v>
      </c>
      <c r="E520" s="124">
        <f t="shared" ref="E520:M520" si="64">SUM(E522:E525)</f>
        <v>2.2000000000000002</v>
      </c>
      <c r="F520" s="124">
        <f t="shared" si="64"/>
        <v>0</v>
      </c>
      <c r="G520" s="124">
        <f t="shared" si="64"/>
        <v>0</v>
      </c>
      <c r="H520" s="124">
        <f t="shared" si="64"/>
        <v>0</v>
      </c>
      <c r="I520" s="124">
        <f t="shared" si="64"/>
        <v>0</v>
      </c>
      <c r="J520" s="124">
        <f t="shared" si="64"/>
        <v>5.8</v>
      </c>
      <c r="K520" s="124">
        <f t="shared" si="64"/>
        <v>5.8</v>
      </c>
      <c r="L520" s="124">
        <f t="shared" si="64"/>
        <v>3</v>
      </c>
      <c r="M520" s="124">
        <f t="shared" si="64"/>
        <v>3</v>
      </c>
    </row>
    <row r="521" spans="1:13" hidden="1" x14ac:dyDescent="0.2">
      <c r="A521" s="165"/>
      <c r="B521" s="36"/>
      <c r="C521" s="86">
        <v>713004</v>
      </c>
      <c r="D521" s="86" t="s">
        <v>371</v>
      </c>
      <c r="E521" s="120">
        <v>0</v>
      </c>
      <c r="F521" s="69"/>
      <c r="G521" s="69"/>
      <c r="H521" s="78"/>
      <c r="I521" s="120">
        <v>0</v>
      </c>
      <c r="J521" s="69"/>
      <c r="K521" s="69"/>
      <c r="L521" s="69"/>
      <c r="M521" s="69"/>
    </row>
    <row r="522" spans="1:13" hidden="1" x14ac:dyDescent="0.2">
      <c r="A522" s="165"/>
      <c r="B522" s="36"/>
      <c r="C522" s="37">
        <v>7170011</v>
      </c>
      <c r="D522" s="37" t="s">
        <v>227</v>
      </c>
      <c r="E522" s="120">
        <v>0</v>
      </c>
      <c r="F522" s="69"/>
      <c r="G522" s="69"/>
      <c r="H522" s="78"/>
      <c r="I522" s="120">
        <v>0</v>
      </c>
      <c r="J522" s="69"/>
      <c r="K522" s="69"/>
      <c r="L522" s="69"/>
      <c r="M522" s="69"/>
    </row>
    <row r="523" spans="1:13" hidden="1" x14ac:dyDescent="0.2">
      <c r="A523" s="165"/>
      <c r="B523" s="36"/>
      <c r="C523" s="37">
        <v>7170012</v>
      </c>
      <c r="D523" s="37" t="s">
        <v>274</v>
      </c>
      <c r="E523" s="120">
        <v>0</v>
      </c>
      <c r="F523" s="69"/>
      <c r="G523" s="69"/>
      <c r="H523" s="88"/>
      <c r="I523" s="120">
        <v>0</v>
      </c>
      <c r="J523" s="69"/>
      <c r="K523" s="69"/>
      <c r="L523" s="69"/>
      <c r="M523" s="69"/>
    </row>
    <row r="524" spans="1:13" x14ac:dyDescent="0.2">
      <c r="A524" s="165"/>
      <c r="B524" s="36"/>
      <c r="C524" s="37">
        <v>7170016</v>
      </c>
      <c r="D524" s="37" t="s">
        <v>525</v>
      </c>
      <c r="E524" s="120">
        <v>2.2000000000000002</v>
      </c>
      <c r="F524" s="68"/>
      <c r="G524" s="69"/>
      <c r="H524" s="100"/>
      <c r="I524" s="120">
        <v>0</v>
      </c>
      <c r="J524" s="69">
        <v>3</v>
      </c>
      <c r="K524" s="69">
        <v>3</v>
      </c>
      <c r="L524" s="69">
        <v>3</v>
      </c>
      <c r="M524" s="69">
        <v>3</v>
      </c>
    </row>
    <row r="525" spans="1:13" x14ac:dyDescent="0.2">
      <c r="A525" s="165"/>
      <c r="B525" s="36"/>
      <c r="C525" s="37">
        <v>7170017</v>
      </c>
      <c r="D525" s="37" t="s">
        <v>328</v>
      </c>
      <c r="E525" s="120">
        <v>0</v>
      </c>
      <c r="F525" s="69"/>
      <c r="G525" s="69"/>
      <c r="H525" s="88"/>
      <c r="I525" s="120">
        <v>0</v>
      </c>
      <c r="J525" s="69">
        <v>2.8</v>
      </c>
      <c r="K525" s="69">
        <v>2.8</v>
      </c>
      <c r="L525" s="69">
        <v>0</v>
      </c>
      <c r="M525" s="69">
        <v>0</v>
      </c>
    </row>
    <row r="526" spans="1:13" x14ac:dyDescent="0.2">
      <c r="A526" s="165"/>
      <c r="B526" s="36" t="s">
        <v>267</v>
      </c>
      <c r="C526" s="36"/>
      <c r="D526" s="36" t="s">
        <v>268</v>
      </c>
      <c r="E526" s="124">
        <f t="shared" ref="E526:M526" si="65">SUM(E527:E533)</f>
        <v>3</v>
      </c>
      <c r="F526" s="124">
        <f t="shared" si="65"/>
        <v>0</v>
      </c>
      <c r="G526" s="124">
        <f t="shared" si="65"/>
        <v>0</v>
      </c>
      <c r="H526" s="124">
        <f t="shared" si="65"/>
        <v>0</v>
      </c>
      <c r="I526" s="124">
        <f t="shared" si="65"/>
        <v>21.2</v>
      </c>
      <c r="J526" s="95">
        <f t="shared" si="65"/>
        <v>53.599999999999994</v>
      </c>
      <c r="K526" s="95">
        <f t="shared" si="65"/>
        <v>53.599999999999994</v>
      </c>
      <c r="L526" s="95">
        <f t="shared" si="65"/>
        <v>51</v>
      </c>
      <c r="M526" s="95">
        <f t="shared" si="65"/>
        <v>51</v>
      </c>
    </row>
    <row r="527" spans="1:13" x14ac:dyDescent="0.2">
      <c r="A527" s="165"/>
      <c r="B527" s="36"/>
      <c r="C527" s="37">
        <v>7170011</v>
      </c>
      <c r="D527" s="37" t="s">
        <v>314</v>
      </c>
      <c r="E527" s="120">
        <v>0</v>
      </c>
      <c r="F527" s="120"/>
      <c r="G527" s="120"/>
      <c r="H527" s="120"/>
      <c r="I527" s="120">
        <v>0</v>
      </c>
      <c r="J527" s="120">
        <v>5.5</v>
      </c>
      <c r="K527" s="120">
        <v>5.5</v>
      </c>
      <c r="L527" s="120">
        <v>0</v>
      </c>
      <c r="M527" s="120">
        <v>0</v>
      </c>
    </row>
    <row r="528" spans="1:13" x14ac:dyDescent="0.2">
      <c r="A528" s="165"/>
      <c r="B528" s="36"/>
      <c r="C528" s="37">
        <v>7170012</v>
      </c>
      <c r="D528" s="37" t="s">
        <v>315</v>
      </c>
      <c r="E528" s="120">
        <v>3</v>
      </c>
      <c r="F528" s="120"/>
      <c r="G528" s="120"/>
      <c r="H528" s="120"/>
      <c r="I528" s="120">
        <v>20.399999999999999</v>
      </c>
      <c r="J528" s="120">
        <v>0</v>
      </c>
      <c r="K528" s="120">
        <v>0</v>
      </c>
      <c r="L528" s="120">
        <v>0</v>
      </c>
      <c r="M528" s="120">
        <v>0</v>
      </c>
    </row>
    <row r="529" spans="1:13" x14ac:dyDescent="0.2">
      <c r="A529" s="164"/>
      <c r="B529" s="36"/>
      <c r="C529" s="44">
        <v>717001</v>
      </c>
      <c r="D529" s="37" t="s">
        <v>323</v>
      </c>
      <c r="E529" s="120">
        <v>0</v>
      </c>
      <c r="F529" s="69"/>
      <c r="G529" s="69"/>
      <c r="H529" s="78"/>
      <c r="I529" s="120">
        <v>0</v>
      </c>
      <c r="J529" s="69">
        <v>13.6</v>
      </c>
      <c r="K529" s="69">
        <v>13.6</v>
      </c>
      <c r="L529" s="69">
        <v>27</v>
      </c>
      <c r="M529" s="69">
        <v>27</v>
      </c>
    </row>
    <row r="530" spans="1:13" x14ac:dyDescent="0.2">
      <c r="A530" s="165"/>
      <c r="B530" s="36"/>
      <c r="C530" s="44">
        <v>717001</v>
      </c>
      <c r="D530" s="37" t="s">
        <v>324</v>
      </c>
      <c r="E530" s="120">
        <v>0</v>
      </c>
      <c r="F530" s="68"/>
      <c r="G530" s="69"/>
      <c r="H530" s="96"/>
      <c r="I530" s="120">
        <v>0</v>
      </c>
      <c r="J530" s="69">
        <v>10.7</v>
      </c>
      <c r="K530" s="69">
        <v>10.7</v>
      </c>
      <c r="L530" s="69">
        <v>0</v>
      </c>
      <c r="M530" s="69">
        <v>0</v>
      </c>
    </row>
    <row r="531" spans="1:13" x14ac:dyDescent="0.2">
      <c r="A531" s="165"/>
      <c r="B531" s="36"/>
      <c r="C531" s="44"/>
      <c r="D531" s="37" t="s">
        <v>465</v>
      </c>
      <c r="E531" s="120">
        <v>0</v>
      </c>
      <c r="F531" s="68"/>
      <c r="G531" s="69"/>
      <c r="H531" s="96"/>
      <c r="I531" s="120">
        <v>0</v>
      </c>
      <c r="J531" s="69">
        <v>3</v>
      </c>
      <c r="K531" s="69">
        <v>3</v>
      </c>
      <c r="L531" s="69">
        <v>4</v>
      </c>
      <c r="M531" s="69">
        <v>4</v>
      </c>
    </row>
    <row r="532" spans="1:13" x14ac:dyDescent="0.2">
      <c r="A532" s="165"/>
      <c r="B532" s="36"/>
      <c r="C532" s="37">
        <v>7161</v>
      </c>
      <c r="D532" s="37" t="s">
        <v>341</v>
      </c>
      <c r="E532" s="120">
        <v>0</v>
      </c>
      <c r="F532" s="69"/>
      <c r="G532" s="69"/>
      <c r="H532" s="78"/>
      <c r="I532" s="120">
        <v>0.8</v>
      </c>
      <c r="J532" s="69">
        <v>14.4</v>
      </c>
      <c r="K532" s="69">
        <v>14.4</v>
      </c>
      <c r="L532" s="69">
        <v>20</v>
      </c>
      <c r="M532" s="69">
        <v>20</v>
      </c>
    </row>
    <row r="533" spans="1:13" x14ac:dyDescent="0.2">
      <c r="A533" s="165"/>
      <c r="B533" s="36"/>
      <c r="C533" s="37">
        <v>717</v>
      </c>
      <c r="D533" s="37" t="s">
        <v>373</v>
      </c>
      <c r="E533" s="120">
        <v>0</v>
      </c>
      <c r="F533" s="69"/>
      <c r="G533" s="69"/>
      <c r="H533" s="78"/>
      <c r="I533" s="120">
        <v>0</v>
      </c>
      <c r="J533" s="69">
        <v>6.4</v>
      </c>
      <c r="K533" s="69">
        <v>6.4</v>
      </c>
      <c r="L533" s="69">
        <v>0</v>
      </c>
      <c r="M533" s="69">
        <v>0</v>
      </c>
    </row>
    <row r="534" spans="1:13" x14ac:dyDescent="0.2">
      <c r="A534" s="165"/>
      <c r="B534" s="36" t="s">
        <v>228</v>
      </c>
      <c r="C534" s="36"/>
      <c r="D534" s="36" t="s">
        <v>229</v>
      </c>
      <c r="E534" s="124">
        <f t="shared" ref="E534:M534" si="66">SUM(E535:E543)</f>
        <v>76.599999999999994</v>
      </c>
      <c r="F534" s="124">
        <f t="shared" si="66"/>
        <v>0</v>
      </c>
      <c r="G534" s="124">
        <f t="shared" si="66"/>
        <v>0</v>
      </c>
      <c r="H534" s="124">
        <f t="shared" si="66"/>
        <v>0</v>
      </c>
      <c r="I534" s="124">
        <f t="shared" si="66"/>
        <v>47.2</v>
      </c>
      <c r="J534" s="124">
        <f t="shared" si="66"/>
        <v>89.9</v>
      </c>
      <c r="K534" s="124">
        <f t="shared" si="66"/>
        <v>89.9</v>
      </c>
      <c r="L534" s="124">
        <f t="shared" si="66"/>
        <v>171.9</v>
      </c>
      <c r="M534" s="124">
        <f t="shared" si="66"/>
        <v>203.9</v>
      </c>
    </row>
    <row r="535" spans="1:13" x14ac:dyDescent="0.2">
      <c r="A535" s="165"/>
      <c r="B535" s="36"/>
      <c r="C535" s="37">
        <v>7170024</v>
      </c>
      <c r="D535" s="37" t="s">
        <v>502</v>
      </c>
      <c r="E535" s="120">
        <v>30.3</v>
      </c>
      <c r="F535" s="69"/>
      <c r="G535" s="69"/>
      <c r="H535" s="88"/>
      <c r="I535" s="120">
        <v>47.2</v>
      </c>
      <c r="J535" s="69">
        <v>48.9</v>
      </c>
      <c r="K535" s="69">
        <v>48.9</v>
      </c>
      <c r="L535" s="69">
        <v>48.9</v>
      </c>
      <c r="M535" s="69">
        <v>48.9</v>
      </c>
    </row>
    <row r="536" spans="1:13" x14ac:dyDescent="0.2">
      <c r="A536" s="165"/>
      <c r="B536" s="36"/>
      <c r="C536" s="37">
        <v>713005</v>
      </c>
      <c r="D536" s="37" t="s">
        <v>230</v>
      </c>
      <c r="E536" s="120">
        <v>1.7</v>
      </c>
      <c r="F536" s="69"/>
      <c r="G536" s="69"/>
      <c r="H536" s="78"/>
      <c r="I536" s="120">
        <v>0</v>
      </c>
      <c r="J536" s="69">
        <v>20.8</v>
      </c>
      <c r="K536" s="69">
        <v>20.8</v>
      </c>
      <c r="L536" s="69">
        <v>18</v>
      </c>
      <c r="M536" s="69">
        <v>0</v>
      </c>
    </row>
    <row r="537" spans="1:13" x14ac:dyDescent="0.2">
      <c r="A537" s="165"/>
      <c r="B537" s="36"/>
      <c r="C537" s="37">
        <v>713004</v>
      </c>
      <c r="D537" s="37" t="s">
        <v>497</v>
      </c>
      <c r="E537" s="120">
        <v>0</v>
      </c>
      <c r="F537" s="69"/>
      <c r="G537" s="69"/>
      <c r="H537" s="78"/>
      <c r="I537" s="120">
        <v>0</v>
      </c>
      <c r="J537" s="69">
        <v>3</v>
      </c>
      <c r="K537" s="69">
        <v>3</v>
      </c>
      <c r="L537" s="69">
        <v>0</v>
      </c>
      <c r="M537" s="69">
        <v>0</v>
      </c>
    </row>
    <row r="538" spans="1:13" x14ac:dyDescent="0.2">
      <c r="A538" s="165"/>
      <c r="B538" s="36"/>
      <c r="C538" s="37">
        <v>716</v>
      </c>
      <c r="D538" s="37" t="s">
        <v>366</v>
      </c>
      <c r="E538" s="120">
        <v>0</v>
      </c>
      <c r="F538" s="69"/>
      <c r="G538" s="69"/>
      <c r="H538" s="78"/>
      <c r="I538" s="120">
        <v>0</v>
      </c>
      <c r="J538" s="69">
        <v>5</v>
      </c>
      <c r="K538" s="69">
        <v>5</v>
      </c>
      <c r="L538" s="69">
        <v>5</v>
      </c>
      <c r="M538" s="69">
        <v>5</v>
      </c>
    </row>
    <row r="539" spans="1:13" x14ac:dyDescent="0.2">
      <c r="A539" s="165"/>
      <c r="B539" s="36"/>
      <c r="C539" s="37"/>
      <c r="D539" s="37" t="s">
        <v>466</v>
      </c>
      <c r="E539" s="120">
        <v>0</v>
      </c>
      <c r="F539" s="69"/>
      <c r="G539" s="69"/>
      <c r="H539" s="78"/>
      <c r="I539" s="120">
        <v>0</v>
      </c>
      <c r="J539" s="69">
        <v>10</v>
      </c>
      <c r="K539" s="69">
        <v>10</v>
      </c>
      <c r="L539" s="69">
        <v>0</v>
      </c>
      <c r="M539" s="69">
        <v>0</v>
      </c>
    </row>
    <row r="540" spans="1:13" x14ac:dyDescent="0.2">
      <c r="A540" s="165"/>
      <c r="B540" s="36"/>
      <c r="C540" s="37">
        <v>716</v>
      </c>
      <c r="D540" s="37" t="s">
        <v>276</v>
      </c>
      <c r="E540" s="120">
        <v>3</v>
      </c>
      <c r="F540" s="91"/>
      <c r="G540" s="69"/>
      <c r="H540" s="78"/>
      <c r="I540" s="120">
        <v>0</v>
      </c>
      <c r="J540" s="69">
        <v>2.2000000000000002</v>
      </c>
      <c r="K540" s="69">
        <v>2.2000000000000002</v>
      </c>
      <c r="L540" s="69">
        <v>0</v>
      </c>
      <c r="M540" s="69">
        <v>0</v>
      </c>
    </row>
    <row r="541" spans="1:13" x14ac:dyDescent="0.2">
      <c r="A541" s="164"/>
      <c r="B541" s="36"/>
      <c r="C541" s="37" t="s">
        <v>342</v>
      </c>
      <c r="D541" s="37" t="s">
        <v>231</v>
      </c>
      <c r="E541" s="120">
        <v>7</v>
      </c>
      <c r="F541" s="91"/>
      <c r="G541" s="69"/>
      <c r="H541" s="78"/>
      <c r="I541" s="120">
        <v>0</v>
      </c>
      <c r="J541" s="69">
        <v>0</v>
      </c>
      <c r="K541" s="69">
        <v>0</v>
      </c>
      <c r="L541" s="69">
        <v>0</v>
      </c>
      <c r="M541" s="69">
        <v>0</v>
      </c>
    </row>
    <row r="542" spans="1:13" x14ac:dyDescent="0.2">
      <c r="A542" s="165"/>
      <c r="B542" s="36"/>
      <c r="C542" s="37"/>
      <c r="D542" s="37" t="s">
        <v>520</v>
      </c>
      <c r="E542" s="120">
        <v>30.8</v>
      </c>
      <c r="F542" s="91"/>
      <c r="G542" s="69"/>
      <c r="H542" s="78"/>
      <c r="I542" s="120">
        <v>0</v>
      </c>
      <c r="J542" s="69">
        <v>0</v>
      </c>
      <c r="K542" s="69">
        <v>0</v>
      </c>
      <c r="L542" s="69">
        <v>0</v>
      </c>
      <c r="M542" s="69">
        <v>0</v>
      </c>
    </row>
    <row r="543" spans="1:13" x14ac:dyDescent="0.2">
      <c r="A543" s="164"/>
      <c r="B543" s="36"/>
      <c r="C543" s="37"/>
      <c r="D543" s="37" t="s">
        <v>528</v>
      </c>
      <c r="E543" s="120">
        <v>3.8</v>
      </c>
      <c r="F543" s="68"/>
      <c r="G543" s="69"/>
      <c r="H543" s="96"/>
      <c r="I543" s="120">
        <v>0</v>
      </c>
      <c r="J543" s="69">
        <v>0</v>
      </c>
      <c r="K543" s="69">
        <v>0</v>
      </c>
      <c r="L543" s="67">
        <v>100</v>
      </c>
      <c r="M543" s="67">
        <v>150</v>
      </c>
    </row>
    <row r="544" spans="1:13" x14ac:dyDescent="0.2">
      <c r="A544" s="164"/>
      <c r="B544" s="36" t="s">
        <v>540</v>
      </c>
      <c r="C544" s="36"/>
      <c r="D544" s="36" t="s">
        <v>233</v>
      </c>
      <c r="E544" s="124">
        <f t="shared" ref="E544:M544" si="67">SUM(E545:E547)</f>
        <v>0.8</v>
      </c>
      <c r="F544" s="124">
        <f t="shared" si="67"/>
        <v>0</v>
      </c>
      <c r="G544" s="124">
        <f t="shared" si="67"/>
        <v>0</v>
      </c>
      <c r="H544" s="124">
        <f t="shared" si="67"/>
        <v>0</v>
      </c>
      <c r="I544" s="124">
        <f t="shared" si="67"/>
        <v>16.8</v>
      </c>
      <c r="J544" s="124">
        <f t="shared" si="67"/>
        <v>40</v>
      </c>
      <c r="K544" s="124">
        <f t="shared" si="67"/>
        <v>40</v>
      </c>
      <c r="L544" s="124">
        <f t="shared" si="67"/>
        <v>40</v>
      </c>
      <c r="M544" s="124">
        <f t="shared" si="67"/>
        <v>30</v>
      </c>
    </row>
    <row r="545" spans="1:13" x14ac:dyDescent="0.2">
      <c r="A545" s="165"/>
      <c r="B545" s="81"/>
      <c r="C545" s="37">
        <v>716</v>
      </c>
      <c r="D545" s="37" t="s">
        <v>343</v>
      </c>
      <c r="E545" s="120">
        <v>0</v>
      </c>
      <c r="F545" s="91"/>
      <c r="G545" s="69"/>
      <c r="H545" s="85"/>
      <c r="I545" s="120">
        <v>16.8</v>
      </c>
      <c r="J545" s="69">
        <v>0</v>
      </c>
      <c r="K545" s="69">
        <v>0</v>
      </c>
      <c r="L545" s="69">
        <v>0</v>
      </c>
      <c r="M545" s="69">
        <v>0</v>
      </c>
    </row>
    <row r="546" spans="1:13" x14ac:dyDescent="0.2">
      <c r="A546" s="165"/>
      <c r="B546" s="36"/>
      <c r="C546" s="37">
        <v>7170022</v>
      </c>
      <c r="D546" s="37" t="s">
        <v>234</v>
      </c>
      <c r="E546" s="120">
        <v>0.8</v>
      </c>
      <c r="F546" s="91"/>
      <c r="G546" s="69"/>
      <c r="H546" s="85"/>
      <c r="I546" s="120">
        <v>0</v>
      </c>
      <c r="J546" s="69">
        <v>30</v>
      </c>
      <c r="K546" s="69">
        <v>30</v>
      </c>
      <c r="L546" s="69">
        <v>30</v>
      </c>
      <c r="M546" s="69">
        <v>30</v>
      </c>
    </row>
    <row r="547" spans="1:13" x14ac:dyDescent="0.2">
      <c r="A547" s="165"/>
      <c r="B547" s="36"/>
      <c r="C547" s="37"/>
      <c r="D547" s="37" t="s">
        <v>467</v>
      </c>
      <c r="E547" s="120">
        <v>0</v>
      </c>
      <c r="F547" s="141"/>
      <c r="G547" s="120"/>
      <c r="H547" s="137"/>
      <c r="I547" s="120">
        <v>0</v>
      </c>
      <c r="J547" s="120">
        <v>10</v>
      </c>
      <c r="K547" s="120">
        <v>10</v>
      </c>
      <c r="L547" s="120">
        <v>10</v>
      </c>
      <c r="M547" s="120">
        <v>0</v>
      </c>
    </row>
    <row r="548" spans="1:13" x14ac:dyDescent="0.2">
      <c r="A548" s="165"/>
      <c r="B548" s="36" t="s">
        <v>173</v>
      </c>
      <c r="C548" s="36"/>
      <c r="D548" s="36" t="s">
        <v>235</v>
      </c>
      <c r="E548" s="124">
        <f t="shared" ref="E548:M548" si="68">SUM(E549:E549)</f>
        <v>0</v>
      </c>
      <c r="F548" s="124">
        <f t="shared" si="68"/>
        <v>0</v>
      </c>
      <c r="G548" s="124">
        <f t="shared" si="68"/>
        <v>0</v>
      </c>
      <c r="H548" s="124">
        <f t="shared" si="68"/>
        <v>0</v>
      </c>
      <c r="I548" s="124">
        <f t="shared" si="68"/>
        <v>0</v>
      </c>
      <c r="J548" s="124">
        <f t="shared" si="68"/>
        <v>3</v>
      </c>
      <c r="K548" s="124">
        <f t="shared" si="68"/>
        <v>3</v>
      </c>
      <c r="L548" s="124">
        <f t="shared" si="68"/>
        <v>0</v>
      </c>
      <c r="M548" s="124">
        <f t="shared" si="68"/>
        <v>0</v>
      </c>
    </row>
    <row r="549" spans="1:13" x14ac:dyDescent="0.2">
      <c r="A549" s="165"/>
      <c r="B549" s="36"/>
      <c r="C549" s="37">
        <v>7170021</v>
      </c>
      <c r="D549" s="37" t="s">
        <v>534</v>
      </c>
      <c r="E549" s="120">
        <v>0</v>
      </c>
      <c r="F549" s="91"/>
      <c r="G549" s="69"/>
      <c r="H549" s="85"/>
      <c r="I549" s="120">
        <v>0</v>
      </c>
      <c r="J549" s="123">
        <v>3</v>
      </c>
      <c r="K549" s="123">
        <v>3</v>
      </c>
      <c r="L549" s="123">
        <v>0</v>
      </c>
      <c r="M549" s="123">
        <v>0</v>
      </c>
    </row>
    <row r="550" spans="1:13" x14ac:dyDescent="0.2">
      <c r="A550" s="164"/>
      <c r="B550" s="36" t="s">
        <v>236</v>
      </c>
      <c r="C550" s="36"/>
      <c r="D550" s="36" t="s">
        <v>237</v>
      </c>
      <c r="E550" s="124">
        <f>SUM(E552:E557)</f>
        <v>1.1000000000000001</v>
      </c>
      <c r="F550" s="124">
        <f>SUM(F552:F557)</f>
        <v>0</v>
      </c>
      <c r="G550" s="124">
        <f>SUM(G552:G557)</f>
        <v>0</v>
      </c>
      <c r="H550" s="124">
        <f>SUM(H552:H557)</f>
        <v>0</v>
      </c>
      <c r="I550" s="124">
        <f>SUM(I551:I557)</f>
        <v>15.6</v>
      </c>
      <c r="J550" s="124">
        <f>SUM(J551:J557)</f>
        <v>1008</v>
      </c>
      <c r="K550" s="124">
        <f>SUM(K551:K557)</f>
        <v>1008</v>
      </c>
      <c r="L550" s="124">
        <f>SUM(L551:L557)</f>
        <v>0</v>
      </c>
      <c r="M550" s="124">
        <f>SUM(M551:M557)</f>
        <v>0</v>
      </c>
    </row>
    <row r="551" spans="1:13" x14ac:dyDescent="0.2">
      <c r="A551" s="164"/>
      <c r="B551" s="36"/>
      <c r="C551" s="86">
        <v>712001</v>
      </c>
      <c r="D551" s="86" t="s">
        <v>474</v>
      </c>
      <c r="E551" s="123">
        <v>0</v>
      </c>
      <c r="F551" s="123"/>
      <c r="G551" s="123"/>
      <c r="H551" s="123"/>
      <c r="I551" s="123">
        <v>0</v>
      </c>
      <c r="J551" s="123">
        <v>27.4</v>
      </c>
      <c r="K551" s="123">
        <v>27.4</v>
      </c>
      <c r="L551" s="123">
        <v>0</v>
      </c>
      <c r="M551" s="123">
        <v>0</v>
      </c>
    </row>
    <row r="552" spans="1:13" x14ac:dyDescent="0.2">
      <c r="A552" s="165"/>
      <c r="B552" s="37"/>
      <c r="C552" s="37">
        <v>717</v>
      </c>
      <c r="D552" s="37" t="s">
        <v>367</v>
      </c>
      <c r="E552" s="120">
        <v>0</v>
      </c>
      <c r="F552" s="82"/>
      <c r="G552" s="82"/>
      <c r="H552" s="84"/>
      <c r="I552" s="120">
        <v>0</v>
      </c>
      <c r="J552" s="69">
        <v>220.2</v>
      </c>
      <c r="K552" s="69">
        <v>220.2</v>
      </c>
      <c r="L552" s="123">
        <v>0</v>
      </c>
      <c r="M552" s="123">
        <v>0</v>
      </c>
    </row>
    <row r="553" spans="1:13" x14ac:dyDescent="0.2">
      <c r="A553" s="165"/>
      <c r="B553" s="37"/>
      <c r="C553" s="37"/>
      <c r="D553" s="37" t="s">
        <v>453</v>
      </c>
      <c r="E553" s="120">
        <v>0</v>
      </c>
      <c r="F553" s="82"/>
      <c r="G553" s="82"/>
      <c r="H553" s="84"/>
      <c r="I553" s="120">
        <v>0</v>
      </c>
      <c r="J553" s="69">
        <v>339.2</v>
      </c>
      <c r="K553" s="69">
        <v>339.2</v>
      </c>
      <c r="L553" s="123">
        <v>0</v>
      </c>
      <c r="M553" s="123">
        <v>0</v>
      </c>
    </row>
    <row r="554" spans="1:13" x14ac:dyDescent="0.2">
      <c r="A554" s="165"/>
      <c r="B554" s="37"/>
      <c r="C554" s="37"/>
      <c r="D554" s="37" t="s">
        <v>521</v>
      </c>
      <c r="E554" s="120">
        <v>1.1000000000000001</v>
      </c>
      <c r="F554" s="82"/>
      <c r="G554" s="82"/>
      <c r="H554" s="84">
        <v>0</v>
      </c>
      <c r="I554" s="120">
        <v>0</v>
      </c>
      <c r="J554" s="187">
        <v>0</v>
      </c>
      <c r="K554" s="187">
        <v>0</v>
      </c>
      <c r="L554" s="189">
        <v>0</v>
      </c>
      <c r="M554" s="189">
        <v>0</v>
      </c>
    </row>
    <row r="555" spans="1:13" x14ac:dyDescent="0.2">
      <c r="A555" s="165"/>
      <c r="B555" s="36"/>
      <c r="C555" s="37"/>
      <c r="D555" s="37" t="s">
        <v>468</v>
      </c>
      <c r="E555" s="120">
        <v>0</v>
      </c>
      <c r="F555" s="68"/>
      <c r="G555" s="69"/>
      <c r="H555" s="96"/>
      <c r="I555" s="120">
        <v>0</v>
      </c>
      <c r="J555" s="69">
        <v>421.2</v>
      </c>
      <c r="K555" s="69">
        <v>421.2</v>
      </c>
      <c r="L555" s="123">
        <v>0</v>
      </c>
      <c r="M555" s="123">
        <v>0</v>
      </c>
    </row>
    <row r="556" spans="1:13" x14ac:dyDescent="0.2">
      <c r="A556" s="165"/>
      <c r="B556" s="36"/>
      <c r="C556" s="37">
        <v>716</v>
      </c>
      <c r="D556" s="37" t="s">
        <v>238</v>
      </c>
      <c r="E556" s="120">
        <v>0</v>
      </c>
      <c r="F556" s="68"/>
      <c r="G556" s="69"/>
      <c r="H556" s="96"/>
      <c r="I556" s="120">
        <v>2.1</v>
      </c>
      <c r="J556" s="69">
        <v>0</v>
      </c>
      <c r="K556" s="69">
        <v>0</v>
      </c>
      <c r="L556" s="123">
        <v>0</v>
      </c>
      <c r="M556" s="123">
        <v>0</v>
      </c>
    </row>
    <row r="557" spans="1:13" x14ac:dyDescent="0.2">
      <c r="A557" s="165"/>
      <c r="B557" s="81"/>
      <c r="C557" s="37">
        <v>716</v>
      </c>
      <c r="D557" s="37" t="s">
        <v>409</v>
      </c>
      <c r="E557" s="120">
        <v>0</v>
      </c>
      <c r="F557" s="91"/>
      <c r="G557" s="69"/>
      <c r="H557" s="85"/>
      <c r="I557" s="120">
        <v>13.5</v>
      </c>
      <c r="J557" s="123">
        <v>0</v>
      </c>
      <c r="K557" s="123">
        <v>0</v>
      </c>
      <c r="L557" s="123">
        <v>0</v>
      </c>
      <c r="M557" s="123">
        <v>0</v>
      </c>
    </row>
    <row r="558" spans="1:13" x14ac:dyDescent="0.2">
      <c r="A558" s="165"/>
      <c r="B558" s="36" t="s">
        <v>239</v>
      </c>
      <c r="C558" s="36">
        <v>717</v>
      </c>
      <c r="D558" s="36" t="s">
        <v>240</v>
      </c>
      <c r="E558" s="124">
        <f>SUM(E559:E562)</f>
        <v>27.300000000000004</v>
      </c>
      <c r="F558" s="124">
        <f t="shared" ref="F558:M558" si="69">SUM(F559:F562)</f>
        <v>0</v>
      </c>
      <c r="G558" s="124">
        <f t="shared" si="69"/>
        <v>0</v>
      </c>
      <c r="H558" s="124">
        <f t="shared" si="69"/>
        <v>0</v>
      </c>
      <c r="I558" s="124">
        <f t="shared" si="69"/>
        <v>9.1999999999999993</v>
      </c>
      <c r="J558" s="124">
        <f t="shared" si="69"/>
        <v>580</v>
      </c>
      <c r="K558" s="124">
        <f t="shared" si="69"/>
        <v>580</v>
      </c>
      <c r="L558" s="124">
        <f t="shared" si="69"/>
        <v>90</v>
      </c>
      <c r="M558" s="124">
        <f t="shared" si="69"/>
        <v>90</v>
      </c>
    </row>
    <row r="559" spans="1:13" x14ac:dyDescent="0.2">
      <c r="A559" s="164"/>
      <c r="B559" s="36"/>
      <c r="C559" s="37">
        <v>717</v>
      </c>
      <c r="D559" s="37" t="s">
        <v>522</v>
      </c>
      <c r="E559" s="120">
        <v>16.600000000000001</v>
      </c>
      <c r="F559" s="91"/>
      <c r="G559" s="69"/>
      <c r="H559" s="85"/>
      <c r="I559" s="120">
        <v>6.1</v>
      </c>
      <c r="J559" s="69">
        <v>490</v>
      </c>
      <c r="K559" s="69">
        <v>490</v>
      </c>
      <c r="L559" s="69">
        <v>0</v>
      </c>
      <c r="M559" s="69">
        <v>0</v>
      </c>
    </row>
    <row r="560" spans="1:13" x14ac:dyDescent="0.2">
      <c r="A560" s="165"/>
      <c r="B560" s="36"/>
      <c r="C560" s="37">
        <v>717</v>
      </c>
      <c r="D560" s="37" t="s">
        <v>523</v>
      </c>
      <c r="E560" s="120">
        <v>10.1</v>
      </c>
      <c r="F560" s="91"/>
      <c r="G560" s="69"/>
      <c r="H560" s="85"/>
      <c r="I560" s="120">
        <v>0</v>
      </c>
      <c r="J560" s="69">
        <v>0</v>
      </c>
      <c r="K560" s="69">
        <v>0</v>
      </c>
      <c r="L560" s="69">
        <v>0</v>
      </c>
      <c r="M560" s="69">
        <v>0</v>
      </c>
    </row>
    <row r="561" spans="1:13" x14ac:dyDescent="0.2">
      <c r="A561" s="164"/>
      <c r="B561" s="36"/>
      <c r="C561" s="37">
        <v>717</v>
      </c>
      <c r="D561" s="37" t="s">
        <v>364</v>
      </c>
      <c r="E561" s="120">
        <v>0</v>
      </c>
      <c r="F561" s="76"/>
      <c r="G561" s="76"/>
      <c r="H561" s="77"/>
      <c r="I561" s="120">
        <v>0</v>
      </c>
      <c r="J561" s="69">
        <v>90</v>
      </c>
      <c r="K561" s="69">
        <v>90</v>
      </c>
      <c r="L561" s="69">
        <v>90</v>
      </c>
      <c r="M561" s="69">
        <v>90</v>
      </c>
    </row>
    <row r="562" spans="1:13" x14ac:dyDescent="0.2">
      <c r="A562" s="164"/>
      <c r="B562" s="36"/>
      <c r="C562" s="37">
        <v>716</v>
      </c>
      <c r="D562" s="37" t="s">
        <v>524</v>
      </c>
      <c r="E562" s="120">
        <v>0.6</v>
      </c>
      <c r="F562" s="122"/>
      <c r="G562" s="122"/>
      <c r="H562" s="155">
        <v>0</v>
      </c>
      <c r="I562" s="120">
        <v>3.1</v>
      </c>
      <c r="J562" s="120">
        <v>0</v>
      </c>
      <c r="K562" s="120">
        <v>0</v>
      </c>
      <c r="L562" s="120">
        <v>0</v>
      </c>
      <c r="M562" s="120">
        <v>0</v>
      </c>
    </row>
    <row r="563" spans="1:13" x14ac:dyDescent="0.2">
      <c r="A563" s="165"/>
      <c r="B563" s="101" t="s">
        <v>124</v>
      </c>
      <c r="C563" s="101"/>
      <c r="D563" s="101" t="s">
        <v>125</v>
      </c>
      <c r="E563" s="126">
        <f>SUM(E564)</f>
        <v>0</v>
      </c>
      <c r="F563" s="126">
        <f t="shared" ref="F563:M563" si="70">SUM(F564)</f>
        <v>0</v>
      </c>
      <c r="G563" s="126">
        <f t="shared" si="70"/>
        <v>0</v>
      </c>
      <c r="H563" s="126">
        <f t="shared" si="70"/>
        <v>0</v>
      </c>
      <c r="I563" s="126">
        <f>SUM(I564)</f>
        <v>0</v>
      </c>
      <c r="J563" s="126">
        <f t="shared" si="70"/>
        <v>0</v>
      </c>
      <c r="K563" s="126">
        <f t="shared" si="70"/>
        <v>0</v>
      </c>
      <c r="L563" s="126">
        <f t="shared" si="70"/>
        <v>0</v>
      </c>
      <c r="M563" s="126">
        <f t="shared" si="70"/>
        <v>0</v>
      </c>
    </row>
    <row r="564" spans="1:13" x14ac:dyDescent="0.2">
      <c r="A564" s="171"/>
      <c r="B564" s="36"/>
      <c r="C564" s="37">
        <v>723001</v>
      </c>
      <c r="D564" s="37" t="s">
        <v>351</v>
      </c>
      <c r="E564" s="120">
        <v>0</v>
      </c>
      <c r="F564" s="95"/>
      <c r="G564" s="68"/>
      <c r="H564" s="97"/>
      <c r="I564" s="120">
        <v>0</v>
      </c>
      <c r="J564" s="69">
        <v>0</v>
      </c>
      <c r="K564" s="69">
        <v>0</v>
      </c>
      <c r="L564" s="69">
        <v>0</v>
      </c>
      <c r="M564" s="69">
        <v>0</v>
      </c>
    </row>
    <row r="565" spans="1:13" x14ac:dyDescent="0.2">
      <c r="A565" s="165"/>
      <c r="B565" s="39"/>
      <c r="C565" s="39"/>
      <c r="D565" s="39" t="s">
        <v>395</v>
      </c>
      <c r="E565" s="122">
        <f t="shared" ref="E565:M565" si="71">SUM(E568+E572+E577+E581+E586+E590+E594+E597)</f>
        <v>1418.9</v>
      </c>
      <c r="F565" s="122">
        <f t="shared" si="71"/>
        <v>0</v>
      </c>
      <c r="G565" s="122">
        <f t="shared" si="71"/>
        <v>0</v>
      </c>
      <c r="H565" s="122">
        <f t="shared" si="71"/>
        <v>0</v>
      </c>
      <c r="I565" s="122">
        <f t="shared" si="71"/>
        <v>1533.5000000000002</v>
      </c>
      <c r="J565" s="122">
        <f t="shared" si="71"/>
        <v>1603.4999999999998</v>
      </c>
      <c r="K565" s="122">
        <f t="shared" si="71"/>
        <v>1603.4999999999998</v>
      </c>
      <c r="L565" s="122">
        <f t="shared" si="71"/>
        <v>1667.9999999999998</v>
      </c>
      <c r="M565" s="122">
        <f t="shared" si="71"/>
        <v>1740.9999999999998</v>
      </c>
    </row>
    <row r="566" spans="1:13" x14ac:dyDescent="0.2">
      <c r="A566" s="165"/>
      <c r="B566" s="36"/>
      <c r="C566" s="36"/>
      <c r="D566" s="36" t="s">
        <v>399</v>
      </c>
      <c r="E566" s="124">
        <f t="shared" ref="E566:J566" si="72">SUM(E568 +E577)</f>
        <v>1187.8</v>
      </c>
      <c r="F566" s="124">
        <f t="shared" si="72"/>
        <v>0</v>
      </c>
      <c r="G566" s="124">
        <f t="shared" si="72"/>
        <v>0</v>
      </c>
      <c r="H566" s="124">
        <f t="shared" si="72"/>
        <v>0</v>
      </c>
      <c r="I566" s="124">
        <f t="shared" si="72"/>
        <v>1205</v>
      </c>
      <c r="J566" s="124">
        <f t="shared" si="72"/>
        <v>1240.8</v>
      </c>
      <c r="K566" s="124">
        <f>SUM(K568 +K577)</f>
        <v>1240.8</v>
      </c>
      <c r="L566" s="124">
        <f>SUM(L568 +L577)</f>
        <v>1294.5</v>
      </c>
      <c r="M566" s="124">
        <f>SUM(M568 +M577)</f>
        <v>1354.5</v>
      </c>
    </row>
    <row r="567" spans="1:13" x14ac:dyDescent="0.2">
      <c r="A567" s="165"/>
      <c r="B567" s="36" t="s">
        <v>448</v>
      </c>
      <c r="C567" s="36"/>
      <c r="D567" s="36"/>
      <c r="E567" s="124">
        <f t="shared" ref="E567:M567" si="73">SUM(E572+E581+E597)</f>
        <v>47.400000000000006</v>
      </c>
      <c r="F567" s="124">
        <f t="shared" si="73"/>
        <v>0</v>
      </c>
      <c r="G567" s="124">
        <f t="shared" si="73"/>
        <v>0</v>
      </c>
      <c r="H567" s="124">
        <f t="shared" si="73"/>
        <v>0</v>
      </c>
      <c r="I567" s="124">
        <f t="shared" si="73"/>
        <v>80.3</v>
      </c>
      <c r="J567" s="124">
        <f t="shared" si="73"/>
        <v>69.400000000000006</v>
      </c>
      <c r="K567" s="124">
        <f t="shared" si="73"/>
        <v>69.400000000000006</v>
      </c>
      <c r="L567" s="124">
        <f t="shared" si="73"/>
        <v>73.699999999999989</v>
      </c>
      <c r="M567" s="124">
        <f t="shared" si="73"/>
        <v>79.699999999999989</v>
      </c>
    </row>
    <row r="568" spans="1:13" x14ac:dyDescent="0.2">
      <c r="A568" s="166"/>
      <c r="B568" s="102"/>
      <c r="C568" s="102"/>
      <c r="D568" s="102" t="s">
        <v>389</v>
      </c>
      <c r="E568" s="124">
        <f t="shared" ref="E568:M568" si="74">SUM(E569:E571)</f>
        <v>626</v>
      </c>
      <c r="F568" s="124">
        <f t="shared" si="74"/>
        <v>0</v>
      </c>
      <c r="G568" s="124">
        <f t="shared" si="74"/>
        <v>0</v>
      </c>
      <c r="H568" s="124">
        <f t="shared" si="74"/>
        <v>0</v>
      </c>
      <c r="I568" s="124">
        <f t="shared" si="74"/>
        <v>653.79999999999995</v>
      </c>
      <c r="J568" s="124">
        <f t="shared" si="74"/>
        <v>670.8</v>
      </c>
      <c r="K568" s="124">
        <f t="shared" si="74"/>
        <v>670.8</v>
      </c>
      <c r="L568" s="124">
        <f t="shared" si="74"/>
        <v>694.3</v>
      </c>
      <c r="M568" s="124">
        <f t="shared" si="74"/>
        <v>714.3</v>
      </c>
    </row>
    <row r="569" spans="1:13" x14ac:dyDescent="0.2">
      <c r="A569" s="165"/>
      <c r="B569" s="36"/>
      <c r="C569" s="37">
        <v>610</v>
      </c>
      <c r="D569" s="37" t="s">
        <v>184</v>
      </c>
      <c r="E569" s="120">
        <v>367.3</v>
      </c>
      <c r="F569" s="69"/>
      <c r="G569" s="69"/>
      <c r="H569" s="78"/>
      <c r="I569" s="120">
        <v>388.4</v>
      </c>
      <c r="J569" s="69">
        <v>395.4</v>
      </c>
      <c r="K569" s="69">
        <v>395.4</v>
      </c>
      <c r="L569" s="123">
        <v>410</v>
      </c>
      <c r="M569" s="123">
        <v>420</v>
      </c>
    </row>
    <row r="570" spans="1:13" x14ac:dyDescent="0.2">
      <c r="A570" s="165"/>
      <c r="B570" s="36"/>
      <c r="C570" s="37">
        <v>620</v>
      </c>
      <c r="D570" s="37" t="s">
        <v>116</v>
      </c>
      <c r="E570" s="120">
        <v>136.1</v>
      </c>
      <c r="F570" s="69"/>
      <c r="G570" s="69"/>
      <c r="H570" s="78"/>
      <c r="I570" s="120">
        <v>135.69999999999999</v>
      </c>
      <c r="J570" s="69">
        <v>147.1</v>
      </c>
      <c r="K570" s="69">
        <v>147.1</v>
      </c>
      <c r="L570" s="123">
        <v>156</v>
      </c>
      <c r="M570" s="123">
        <v>166</v>
      </c>
    </row>
    <row r="571" spans="1:13" x14ac:dyDescent="0.2">
      <c r="A571" s="165"/>
      <c r="B571" s="36"/>
      <c r="C571" s="37">
        <v>630</v>
      </c>
      <c r="D571" s="37" t="s">
        <v>117</v>
      </c>
      <c r="E571" s="120">
        <v>122.6</v>
      </c>
      <c r="F571" s="69"/>
      <c r="G571" s="69"/>
      <c r="H571" s="78"/>
      <c r="I571" s="120">
        <v>129.69999999999999</v>
      </c>
      <c r="J571" s="69">
        <v>128.30000000000001</v>
      </c>
      <c r="K571" s="69">
        <v>128.30000000000001</v>
      </c>
      <c r="L571" s="123">
        <v>128.30000000000001</v>
      </c>
      <c r="M571" s="123">
        <v>128.30000000000001</v>
      </c>
    </row>
    <row r="572" spans="1:13" x14ac:dyDescent="0.2">
      <c r="A572" s="165"/>
      <c r="B572" s="102" t="s">
        <v>398</v>
      </c>
      <c r="C572" s="102"/>
      <c r="D572" s="102"/>
      <c r="E572" s="124">
        <f t="shared" ref="E572:M572" si="75">SUM(E573:E576)</f>
        <v>32.300000000000004</v>
      </c>
      <c r="F572" s="124">
        <f t="shared" si="75"/>
        <v>0</v>
      </c>
      <c r="G572" s="124">
        <f t="shared" si="75"/>
        <v>0</v>
      </c>
      <c r="H572" s="124">
        <f t="shared" si="75"/>
        <v>0</v>
      </c>
      <c r="I572" s="124">
        <f t="shared" si="75"/>
        <v>47.4</v>
      </c>
      <c r="J572" s="124">
        <f t="shared" si="75"/>
        <v>40.700000000000003</v>
      </c>
      <c r="K572" s="124">
        <f t="shared" si="75"/>
        <v>40.700000000000003</v>
      </c>
      <c r="L572" s="124">
        <f t="shared" si="75"/>
        <v>44.1</v>
      </c>
      <c r="M572" s="124">
        <f t="shared" si="75"/>
        <v>49.1</v>
      </c>
    </row>
    <row r="573" spans="1:13" x14ac:dyDescent="0.2">
      <c r="A573" s="171"/>
      <c r="B573" s="36"/>
      <c r="C573" s="37">
        <v>630</v>
      </c>
      <c r="D573" s="37" t="s">
        <v>307</v>
      </c>
      <c r="E573" s="120">
        <v>10.6</v>
      </c>
      <c r="F573" s="95"/>
      <c r="G573" s="68"/>
      <c r="H573" s="97"/>
      <c r="I573" s="120">
        <v>10.7</v>
      </c>
      <c r="J573" s="69">
        <v>6.6</v>
      </c>
      <c r="K573" s="69">
        <v>6.6</v>
      </c>
      <c r="L573" s="123">
        <v>10</v>
      </c>
      <c r="M573" s="123">
        <v>15</v>
      </c>
    </row>
    <row r="574" spans="1:13" x14ac:dyDescent="0.2">
      <c r="A574" s="165"/>
      <c r="B574" s="36"/>
      <c r="C574" s="37">
        <v>610</v>
      </c>
      <c r="D574" s="37" t="s">
        <v>308</v>
      </c>
      <c r="E574" s="120">
        <v>6.7</v>
      </c>
      <c r="F574" s="69"/>
      <c r="G574" s="69"/>
      <c r="H574" s="78"/>
      <c r="I574" s="120">
        <v>22.7</v>
      </c>
      <c r="J574" s="69">
        <v>23.5</v>
      </c>
      <c r="K574" s="69">
        <v>23.5</v>
      </c>
      <c r="L574" s="123">
        <v>23.5</v>
      </c>
      <c r="M574" s="123">
        <v>23.5</v>
      </c>
    </row>
    <row r="575" spans="1:13" x14ac:dyDescent="0.2">
      <c r="A575" s="165"/>
      <c r="B575" s="36"/>
      <c r="C575" s="37">
        <v>640</v>
      </c>
      <c r="D575" s="37" t="s">
        <v>390</v>
      </c>
      <c r="E575" s="120">
        <v>13.4</v>
      </c>
      <c r="F575" s="69"/>
      <c r="G575" s="69"/>
      <c r="H575" s="78"/>
      <c r="I575" s="120">
        <v>14</v>
      </c>
      <c r="J575" s="69">
        <v>10.6</v>
      </c>
      <c r="K575" s="69">
        <v>10.6</v>
      </c>
      <c r="L575" s="123">
        <v>10.6</v>
      </c>
      <c r="M575" s="123">
        <v>10.6</v>
      </c>
    </row>
    <row r="576" spans="1:13" x14ac:dyDescent="0.2">
      <c r="A576" s="165"/>
      <c r="B576" s="36"/>
      <c r="C576" s="37">
        <v>640</v>
      </c>
      <c r="D576" s="37" t="s">
        <v>287</v>
      </c>
      <c r="E576" s="120">
        <v>1.6</v>
      </c>
      <c r="F576" s="69"/>
      <c r="G576" s="69"/>
      <c r="H576" s="78"/>
      <c r="I576" s="120">
        <v>0</v>
      </c>
      <c r="J576" s="69">
        <v>0</v>
      </c>
      <c r="K576" s="69">
        <v>0</v>
      </c>
      <c r="L576" s="123">
        <v>0</v>
      </c>
      <c r="M576" s="123">
        <v>0</v>
      </c>
    </row>
    <row r="577" spans="1:13" x14ac:dyDescent="0.2">
      <c r="A577" s="165"/>
      <c r="B577" s="102"/>
      <c r="C577" s="102"/>
      <c r="D577" s="102" t="s">
        <v>391</v>
      </c>
      <c r="E577" s="124">
        <f t="shared" ref="E577:M577" si="76">SUM(E578:E580)</f>
        <v>561.79999999999995</v>
      </c>
      <c r="F577" s="124">
        <f t="shared" si="76"/>
        <v>0</v>
      </c>
      <c r="G577" s="124">
        <f t="shared" si="76"/>
        <v>0</v>
      </c>
      <c r="H577" s="124">
        <f t="shared" si="76"/>
        <v>0</v>
      </c>
      <c r="I577" s="124">
        <f t="shared" si="76"/>
        <v>551.20000000000005</v>
      </c>
      <c r="J577" s="124">
        <f t="shared" si="76"/>
        <v>570</v>
      </c>
      <c r="K577" s="124">
        <f t="shared" si="76"/>
        <v>570</v>
      </c>
      <c r="L577" s="124">
        <f t="shared" si="76"/>
        <v>600.20000000000005</v>
      </c>
      <c r="M577" s="124">
        <f t="shared" si="76"/>
        <v>640.20000000000005</v>
      </c>
    </row>
    <row r="578" spans="1:13" x14ac:dyDescent="0.2">
      <c r="A578" s="165"/>
      <c r="B578" s="36"/>
      <c r="C578" s="37">
        <v>610</v>
      </c>
      <c r="D578" s="37" t="s">
        <v>184</v>
      </c>
      <c r="E578" s="120">
        <v>333.9</v>
      </c>
      <c r="F578" s="69"/>
      <c r="G578" s="69"/>
      <c r="H578" s="78"/>
      <c r="I578" s="120">
        <v>338.8</v>
      </c>
      <c r="J578" s="69">
        <v>372.4</v>
      </c>
      <c r="K578" s="69">
        <v>372.4</v>
      </c>
      <c r="L578" s="123">
        <v>400</v>
      </c>
      <c r="M578" s="123">
        <v>430</v>
      </c>
    </row>
    <row r="579" spans="1:13" x14ac:dyDescent="0.2">
      <c r="A579" s="165"/>
      <c r="B579" s="36"/>
      <c r="C579" s="37">
        <v>620</v>
      </c>
      <c r="D579" s="37" t="s">
        <v>116</v>
      </c>
      <c r="E579" s="120">
        <v>127.2</v>
      </c>
      <c r="F579" s="69"/>
      <c r="G579" s="69"/>
      <c r="H579" s="78"/>
      <c r="I579" s="120">
        <v>118.4</v>
      </c>
      <c r="J579" s="69">
        <v>97.4</v>
      </c>
      <c r="K579" s="69">
        <v>97.4</v>
      </c>
      <c r="L579" s="123">
        <v>100</v>
      </c>
      <c r="M579" s="123">
        <v>110</v>
      </c>
    </row>
    <row r="580" spans="1:13" x14ac:dyDescent="0.2">
      <c r="A580" s="165"/>
      <c r="B580" s="36"/>
      <c r="C580" s="37">
        <v>630</v>
      </c>
      <c r="D580" s="37" t="s">
        <v>117</v>
      </c>
      <c r="E580" s="120">
        <v>100.7</v>
      </c>
      <c r="F580" s="69"/>
      <c r="G580" s="69"/>
      <c r="H580" s="78"/>
      <c r="I580" s="120">
        <v>94</v>
      </c>
      <c r="J580" s="69">
        <v>100.2</v>
      </c>
      <c r="K580" s="69">
        <v>100.2</v>
      </c>
      <c r="L580" s="123">
        <v>100.2</v>
      </c>
      <c r="M580" s="123">
        <v>100.2</v>
      </c>
    </row>
    <row r="581" spans="1:13" x14ac:dyDescent="0.2">
      <c r="A581" s="164"/>
      <c r="B581" s="102" t="s">
        <v>394</v>
      </c>
      <c r="C581" s="102"/>
      <c r="D581" s="102"/>
      <c r="E581" s="124">
        <f t="shared" ref="E581:M581" si="77">SUM(E582:E585)</f>
        <v>13.9</v>
      </c>
      <c r="F581" s="124">
        <f t="shared" si="77"/>
        <v>0</v>
      </c>
      <c r="G581" s="124">
        <f t="shared" si="77"/>
        <v>0</v>
      </c>
      <c r="H581" s="124">
        <f t="shared" si="77"/>
        <v>0</v>
      </c>
      <c r="I581" s="124">
        <f t="shared" si="77"/>
        <v>32.9</v>
      </c>
      <c r="J581" s="124">
        <f t="shared" si="77"/>
        <v>27.6</v>
      </c>
      <c r="K581" s="124">
        <f t="shared" si="77"/>
        <v>27.6</v>
      </c>
      <c r="L581" s="123">
        <f t="shared" si="77"/>
        <v>28.5</v>
      </c>
      <c r="M581" s="123">
        <f t="shared" si="77"/>
        <v>29.5</v>
      </c>
    </row>
    <row r="582" spans="1:13" x14ac:dyDescent="0.2">
      <c r="A582" s="165"/>
      <c r="B582" s="36"/>
      <c r="C582" s="37">
        <v>630</v>
      </c>
      <c r="D582" s="37" t="s">
        <v>307</v>
      </c>
      <c r="E582" s="120">
        <v>10.6</v>
      </c>
      <c r="F582" s="68"/>
      <c r="G582" s="69"/>
      <c r="H582" s="96"/>
      <c r="I582" s="120">
        <v>10.199999999999999</v>
      </c>
      <c r="J582" s="69">
        <v>6.2</v>
      </c>
      <c r="K582" s="69">
        <v>6.2</v>
      </c>
      <c r="L582" s="123">
        <v>6.2</v>
      </c>
      <c r="M582" s="123">
        <v>6.2</v>
      </c>
    </row>
    <row r="583" spans="1:13" x14ac:dyDescent="0.2">
      <c r="A583" s="165"/>
      <c r="B583" s="36"/>
      <c r="C583" s="37">
        <v>610</v>
      </c>
      <c r="D583" s="37" t="s">
        <v>308</v>
      </c>
      <c r="E583" s="120">
        <v>0</v>
      </c>
      <c r="F583" s="69"/>
      <c r="G583" s="69"/>
      <c r="H583" s="78"/>
      <c r="I583" s="120">
        <v>18.100000000000001</v>
      </c>
      <c r="J583" s="69">
        <v>18.100000000000001</v>
      </c>
      <c r="K583" s="69">
        <v>18.100000000000001</v>
      </c>
      <c r="L583" s="123">
        <v>19</v>
      </c>
      <c r="M583" s="123">
        <v>20</v>
      </c>
    </row>
    <row r="584" spans="1:13" x14ac:dyDescent="0.2">
      <c r="A584" s="165"/>
      <c r="B584" s="36"/>
      <c r="C584" s="37">
        <v>640</v>
      </c>
      <c r="D584" s="37" t="s">
        <v>287</v>
      </c>
      <c r="E584" s="120">
        <v>0.9</v>
      </c>
      <c r="F584" s="69"/>
      <c r="G584" s="69"/>
      <c r="H584" s="78"/>
      <c r="I584" s="120">
        <v>0</v>
      </c>
      <c r="J584" s="69">
        <v>0</v>
      </c>
      <c r="K584" s="69">
        <v>0</v>
      </c>
      <c r="L584" s="123">
        <v>0</v>
      </c>
      <c r="M584" s="123">
        <v>0</v>
      </c>
    </row>
    <row r="585" spans="1:13" x14ac:dyDescent="0.2">
      <c r="A585" s="165"/>
      <c r="B585" s="36"/>
      <c r="C585" s="37">
        <v>640</v>
      </c>
      <c r="D585" s="37" t="s">
        <v>392</v>
      </c>
      <c r="E585" s="120">
        <v>2.4</v>
      </c>
      <c r="F585" s="69"/>
      <c r="G585" s="69"/>
      <c r="H585" s="78"/>
      <c r="I585" s="120">
        <v>4.5999999999999996</v>
      </c>
      <c r="J585" s="69">
        <v>3.3</v>
      </c>
      <c r="K585" s="69">
        <v>3.3</v>
      </c>
      <c r="L585" s="123">
        <v>3.3</v>
      </c>
      <c r="M585" s="123">
        <v>3.3</v>
      </c>
    </row>
    <row r="586" spans="1:13" x14ac:dyDescent="0.2">
      <c r="A586" s="165"/>
      <c r="B586" s="36" t="s">
        <v>361</v>
      </c>
      <c r="C586" s="37"/>
      <c r="D586" s="36" t="s">
        <v>363</v>
      </c>
      <c r="E586" s="124">
        <f t="shared" ref="E586:M586" si="78">SUM(E587:E589)</f>
        <v>88.699999999999989</v>
      </c>
      <c r="F586" s="124">
        <f t="shared" si="78"/>
        <v>0</v>
      </c>
      <c r="G586" s="124">
        <f t="shared" si="78"/>
        <v>0</v>
      </c>
      <c r="H586" s="124">
        <f t="shared" si="78"/>
        <v>0</v>
      </c>
      <c r="I586" s="124">
        <f t="shared" si="78"/>
        <v>82</v>
      </c>
      <c r="J586" s="124">
        <f t="shared" si="78"/>
        <v>94</v>
      </c>
      <c r="K586" s="124">
        <f t="shared" si="78"/>
        <v>94</v>
      </c>
      <c r="L586" s="124">
        <f t="shared" si="78"/>
        <v>98</v>
      </c>
      <c r="M586" s="124">
        <f t="shared" si="78"/>
        <v>103</v>
      </c>
    </row>
    <row r="587" spans="1:13" x14ac:dyDescent="0.2">
      <c r="A587" s="165"/>
      <c r="B587" s="42">
        <v>610</v>
      </c>
      <c r="C587" s="43"/>
      <c r="D587" s="37" t="s">
        <v>184</v>
      </c>
      <c r="E587" s="120">
        <v>59.8</v>
      </c>
      <c r="F587" s="69"/>
      <c r="G587" s="69"/>
      <c r="H587" s="78"/>
      <c r="I587" s="120">
        <v>55.2</v>
      </c>
      <c r="J587" s="69">
        <v>61.3</v>
      </c>
      <c r="K587" s="69">
        <v>61.3</v>
      </c>
      <c r="L587" s="123">
        <v>63</v>
      </c>
      <c r="M587" s="123">
        <v>65</v>
      </c>
    </row>
    <row r="588" spans="1:13" x14ac:dyDescent="0.2">
      <c r="A588" s="165"/>
      <c r="B588" s="42">
        <v>620</v>
      </c>
      <c r="C588" s="43"/>
      <c r="D588" s="37" t="s">
        <v>116</v>
      </c>
      <c r="E588" s="120">
        <v>20.9</v>
      </c>
      <c r="F588" s="69"/>
      <c r="G588" s="69"/>
      <c r="H588" s="78"/>
      <c r="I588" s="120">
        <v>19.3</v>
      </c>
      <c r="J588" s="69">
        <v>22.7</v>
      </c>
      <c r="K588" s="69">
        <v>22.7</v>
      </c>
      <c r="L588" s="123">
        <v>25</v>
      </c>
      <c r="M588" s="123">
        <v>28</v>
      </c>
    </row>
    <row r="589" spans="1:13" x14ac:dyDescent="0.2">
      <c r="A589" s="165"/>
      <c r="B589" s="42">
        <v>630</v>
      </c>
      <c r="C589" s="37"/>
      <c r="D589" s="37" t="s">
        <v>117</v>
      </c>
      <c r="E589" s="120">
        <v>8</v>
      </c>
      <c r="F589" s="69"/>
      <c r="G589" s="69"/>
      <c r="H589" s="78"/>
      <c r="I589" s="120">
        <v>7.5</v>
      </c>
      <c r="J589" s="69">
        <v>10</v>
      </c>
      <c r="K589" s="69">
        <v>10</v>
      </c>
      <c r="L589" s="69">
        <v>10</v>
      </c>
      <c r="M589" s="69">
        <v>10</v>
      </c>
    </row>
    <row r="590" spans="1:13" x14ac:dyDescent="0.2">
      <c r="A590" s="172"/>
      <c r="B590" s="36" t="s">
        <v>370</v>
      </c>
      <c r="C590" s="37"/>
      <c r="D590" s="36" t="s">
        <v>306</v>
      </c>
      <c r="E590" s="124">
        <f t="shared" ref="E590:M590" si="79">SUM(E591:E593)</f>
        <v>95</v>
      </c>
      <c r="F590" s="124">
        <f t="shared" si="79"/>
        <v>0</v>
      </c>
      <c r="G590" s="124">
        <f t="shared" si="79"/>
        <v>0</v>
      </c>
      <c r="H590" s="124">
        <f t="shared" si="79"/>
        <v>0</v>
      </c>
      <c r="I590" s="124">
        <f t="shared" si="79"/>
        <v>107</v>
      </c>
      <c r="J590" s="124">
        <f t="shared" si="79"/>
        <v>111</v>
      </c>
      <c r="K590" s="124">
        <f t="shared" si="79"/>
        <v>111</v>
      </c>
      <c r="L590" s="124">
        <f t="shared" si="79"/>
        <v>113.5</v>
      </c>
      <c r="M590" s="124">
        <f t="shared" si="79"/>
        <v>115.5</v>
      </c>
    </row>
    <row r="591" spans="1:13" x14ac:dyDescent="0.2">
      <c r="A591" s="164"/>
      <c r="B591" s="42">
        <v>610</v>
      </c>
      <c r="C591" s="43"/>
      <c r="D591" s="37" t="s">
        <v>184</v>
      </c>
      <c r="E591" s="120">
        <v>50.3</v>
      </c>
      <c r="F591" s="69"/>
      <c r="G591" s="69"/>
      <c r="H591" s="78"/>
      <c r="I591" s="120">
        <v>51.9</v>
      </c>
      <c r="J591" s="69">
        <v>52.9</v>
      </c>
      <c r="K591" s="69">
        <v>52.9</v>
      </c>
      <c r="L591" s="69">
        <v>54</v>
      </c>
      <c r="M591" s="69">
        <v>55</v>
      </c>
    </row>
    <row r="592" spans="1:13" x14ac:dyDescent="0.2">
      <c r="A592" s="164"/>
      <c r="B592" s="42">
        <v>620</v>
      </c>
      <c r="C592" s="43"/>
      <c r="D592" s="37" t="s">
        <v>116</v>
      </c>
      <c r="E592" s="120">
        <v>17.8</v>
      </c>
      <c r="F592" s="69"/>
      <c r="G592" s="69"/>
      <c r="H592" s="78"/>
      <c r="I592" s="120">
        <v>18.100000000000001</v>
      </c>
      <c r="J592" s="69">
        <v>19.600000000000001</v>
      </c>
      <c r="K592" s="69">
        <v>19.600000000000001</v>
      </c>
      <c r="L592" s="69">
        <v>21</v>
      </c>
      <c r="M592" s="69">
        <v>22</v>
      </c>
    </row>
    <row r="593" spans="1:13" x14ac:dyDescent="0.2">
      <c r="A593" s="165"/>
      <c r="B593" s="42">
        <v>630</v>
      </c>
      <c r="C593" s="37"/>
      <c r="D593" s="37" t="s">
        <v>117</v>
      </c>
      <c r="E593" s="120">
        <v>26.9</v>
      </c>
      <c r="F593" s="95"/>
      <c r="G593" s="68"/>
      <c r="H593" s="97"/>
      <c r="I593" s="120">
        <v>37</v>
      </c>
      <c r="J593" s="69">
        <v>38.5</v>
      </c>
      <c r="K593" s="69">
        <v>38.5</v>
      </c>
      <c r="L593" s="69">
        <v>38.5</v>
      </c>
      <c r="M593" s="69">
        <v>38.5</v>
      </c>
    </row>
    <row r="594" spans="1:13" x14ac:dyDescent="0.2">
      <c r="A594" s="166"/>
      <c r="B594" s="102" t="s">
        <v>422</v>
      </c>
      <c r="C594" s="37"/>
      <c r="D594" s="37"/>
      <c r="E594" s="124">
        <f t="shared" ref="E594:M594" si="80">E595+E596</f>
        <v>0</v>
      </c>
      <c r="F594" s="124">
        <f t="shared" si="80"/>
        <v>0</v>
      </c>
      <c r="G594" s="124">
        <f t="shared" si="80"/>
        <v>0</v>
      </c>
      <c r="H594" s="124">
        <f t="shared" si="80"/>
        <v>0</v>
      </c>
      <c r="I594" s="124">
        <f t="shared" si="80"/>
        <v>59.199999999999996</v>
      </c>
      <c r="J594" s="124">
        <f t="shared" si="80"/>
        <v>88.300000000000011</v>
      </c>
      <c r="K594" s="124">
        <f t="shared" si="80"/>
        <v>88.300000000000011</v>
      </c>
      <c r="L594" s="124">
        <f t="shared" si="80"/>
        <v>88.300000000000011</v>
      </c>
      <c r="M594" s="124">
        <f t="shared" si="80"/>
        <v>88.300000000000011</v>
      </c>
    </row>
    <row r="595" spans="1:13" x14ac:dyDescent="0.2">
      <c r="A595" s="166"/>
      <c r="B595" s="36"/>
      <c r="C595" s="37"/>
      <c r="D595" s="37" t="s">
        <v>417</v>
      </c>
      <c r="E595" s="120">
        <v>0</v>
      </c>
      <c r="F595" s="69"/>
      <c r="G595" s="69"/>
      <c r="H595" s="78"/>
      <c r="I595" s="120">
        <v>47.3</v>
      </c>
      <c r="J595" s="69">
        <v>73.400000000000006</v>
      </c>
      <c r="K595" s="69">
        <v>73.400000000000006</v>
      </c>
      <c r="L595" s="69">
        <v>73.400000000000006</v>
      </c>
      <c r="M595" s="69">
        <v>73.400000000000006</v>
      </c>
    </row>
    <row r="596" spans="1:13" x14ac:dyDescent="0.2">
      <c r="A596" s="165"/>
      <c r="B596" s="36"/>
      <c r="C596" s="37"/>
      <c r="D596" s="37" t="s">
        <v>416</v>
      </c>
      <c r="E596" s="120">
        <v>0</v>
      </c>
      <c r="F596" s="104"/>
      <c r="G596" s="105"/>
      <c r="H596" s="106"/>
      <c r="I596" s="120">
        <v>11.9</v>
      </c>
      <c r="J596" s="69">
        <v>14.9</v>
      </c>
      <c r="K596" s="69">
        <v>14.9</v>
      </c>
      <c r="L596" s="69">
        <v>14.9</v>
      </c>
      <c r="M596" s="69">
        <v>14.9</v>
      </c>
    </row>
    <row r="597" spans="1:13" x14ac:dyDescent="0.2">
      <c r="A597" s="165"/>
      <c r="B597" s="102" t="s">
        <v>396</v>
      </c>
      <c r="C597" s="37"/>
      <c r="D597" s="37"/>
      <c r="E597" s="124">
        <f>E598+E599</f>
        <v>1.2</v>
      </c>
      <c r="F597" s="124">
        <f t="shared" ref="F597:M597" si="81">F598+F599</f>
        <v>0</v>
      </c>
      <c r="G597" s="124">
        <f t="shared" si="81"/>
        <v>0</v>
      </c>
      <c r="H597" s="124">
        <f t="shared" si="81"/>
        <v>0</v>
      </c>
      <c r="I597" s="124">
        <f t="shared" si="81"/>
        <v>0</v>
      </c>
      <c r="J597" s="124">
        <f t="shared" si="81"/>
        <v>1.1000000000000001</v>
      </c>
      <c r="K597" s="124">
        <f t="shared" si="81"/>
        <v>1.1000000000000001</v>
      </c>
      <c r="L597" s="124">
        <f t="shared" si="81"/>
        <v>1.1000000000000001</v>
      </c>
      <c r="M597" s="124">
        <f t="shared" si="81"/>
        <v>1.1000000000000001</v>
      </c>
    </row>
    <row r="598" spans="1:13" ht="15" hidden="1" customHeight="1" x14ac:dyDescent="0.2">
      <c r="A598" s="165"/>
      <c r="B598" s="160"/>
      <c r="C598" s="159"/>
      <c r="D598" s="159" t="s">
        <v>446</v>
      </c>
      <c r="E598" s="161">
        <v>0</v>
      </c>
      <c r="F598" s="161"/>
      <c r="G598" s="161"/>
      <c r="H598" s="161"/>
      <c r="I598" s="161"/>
      <c r="J598" s="161"/>
      <c r="K598" s="161"/>
      <c r="L598" s="161"/>
      <c r="M598" s="161"/>
    </row>
    <row r="599" spans="1:13" x14ac:dyDescent="0.2">
      <c r="A599" s="165"/>
      <c r="B599" s="36"/>
      <c r="C599" s="37"/>
      <c r="D599" s="37" t="s">
        <v>447</v>
      </c>
      <c r="E599" s="120">
        <v>1.2</v>
      </c>
      <c r="F599" s="69"/>
      <c r="G599" s="69"/>
      <c r="H599" s="78"/>
      <c r="I599" s="120">
        <v>0</v>
      </c>
      <c r="J599" s="69">
        <v>1.1000000000000001</v>
      </c>
      <c r="K599" s="69">
        <v>1.1000000000000001</v>
      </c>
      <c r="L599" s="69">
        <v>1.1000000000000001</v>
      </c>
      <c r="M599" s="69">
        <v>1.1000000000000001</v>
      </c>
    </row>
    <row r="600" spans="1:13" x14ac:dyDescent="0.2">
      <c r="A600" s="164"/>
      <c r="B600" s="103"/>
      <c r="C600" s="103"/>
      <c r="D600" s="103" t="s">
        <v>241</v>
      </c>
      <c r="E600" s="127">
        <f t="shared" ref="E600:M600" si="82">SUM(E601:E603)</f>
        <v>312</v>
      </c>
      <c r="F600" s="127">
        <f t="shared" si="82"/>
        <v>0</v>
      </c>
      <c r="G600" s="127">
        <f t="shared" si="82"/>
        <v>0</v>
      </c>
      <c r="H600" s="127">
        <f t="shared" si="82"/>
        <v>0</v>
      </c>
      <c r="I600" s="127">
        <f t="shared" si="82"/>
        <v>311</v>
      </c>
      <c r="J600" s="127">
        <f t="shared" si="82"/>
        <v>289</v>
      </c>
      <c r="K600" s="127">
        <f t="shared" si="82"/>
        <v>289</v>
      </c>
      <c r="L600" s="127">
        <f t="shared" si="82"/>
        <v>298.10000000000002</v>
      </c>
      <c r="M600" s="127">
        <f t="shared" si="82"/>
        <v>307.20000000000005</v>
      </c>
    </row>
    <row r="601" spans="1:13" ht="13.5" thickBot="1" x14ac:dyDescent="0.25">
      <c r="A601" s="165"/>
      <c r="B601" s="36"/>
      <c r="C601" s="37">
        <v>610</v>
      </c>
      <c r="D601" s="37" t="s">
        <v>184</v>
      </c>
      <c r="E601" s="120">
        <v>202.5</v>
      </c>
      <c r="F601" s="69"/>
      <c r="G601" s="69"/>
      <c r="H601" s="78"/>
      <c r="I601" s="120">
        <v>202.3</v>
      </c>
      <c r="J601" s="69">
        <v>182.6</v>
      </c>
      <c r="K601" s="69">
        <v>182.6</v>
      </c>
      <c r="L601" s="69">
        <v>191.7</v>
      </c>
      <c r="M601" s="69">
        <v>200.8</v>
      </c>
    </row>
    <row r="602" spans="1:13" ht="13.5" thickBot="1" x14ac:dyDescent="0.25">
      <c r="A602" s="173"/>
      <c r="B602" s="36"/>
      <c r="C602" s="37">
        <v>620</v>
      </c>
      <c r="D602" s="37" t="s">
        <v>116</v>
      </c>
      <c r="E602" s="120">
        <v>68</v>
      </c>
      <c r="F602" s="107"/>
      <c r="G602" s="108"/>
      <c r="H602" s="109"/>
      <c r="I602" s="120">
        <v>70.7</v>
      </c>
      <c r="J602" s="69">
        <v>67.900000000000006</v>
      </c>
      <c r="K602" s="69">
        <v>67.900000000000006</v>
      </c>
      <c r="L602" s="69">
        <v>67.900000000000006</v>
      </c>
      <c r="M602" s="69">
        <v>67.900000000000006</v>
      </c>
    </row>
    <row r="603" spans="1:13" x14ac:dyDescent="0.2">
      <c r="A603" s="174"/>
      <c r="B603" s="36"/>
      <c r="C603" s="37">
        <v>630</v>
      </c>
      <c r="D603" s="37" t="s">
        <v>117</v>
      </c>
      <c r="E603" s="120">
        <v>41.5</v>
      </c>
      <c r="F603" s="110"/>
      <c r="G603" s="110"/>
      <c r="H603" s="111"/>
      <c r="I603" s="120">
        <v>38</v>
      </c>
      <c r="J603" s="69">
        <v>38.5</v>
      </c>
      <c r="K603" s="69">
        <v>38.5</v>
      </c>
      <c r="L603" s="69">
        <v>38.5</v>
      </c>
      <c r="M603" s="69">
        <v>38.5</v>
      </c>
    </row>
    <row r="604" spans="1:13" x14ac:dyDescent="0.2">
      <c r="A604" s="174"/>
      <c r="B604" s="39"/>
      <c r="C604" s="39"/>
      <c r="D604" s="39" t="s">
        <v>242</v>
      </c>
      <c r="E604" s="128">
        <f>E605</f>
        <v>3.9</v>
      </c>
      <c r="F604" s="128">
        <f t="shared" ref="F604:M604" si="83">F605</f>
        <v>0</v>
      </c>
      <c r="G604" s="128">
        <f t="shared" si="83"/>
        <v>0</v>
      </c>
      <c r="H604" s="128">
        <f t="shared" si="83"/>
        <v>0</v>
      </c>
      <c r="I604" s="128">
        <f>I605</f>
        <v>3.9</v>
      </c>
      <c r="J604" s="128">
        <f t="shared" si="83"/>
        <v>0</v>
      </c>
      <c r="K604" s="128">
        <f t="shared" si="83"/>
        <v>0</v>
      </c>
      <c r="L604" s="128">
        <f t="shared" si="83"/>
        <v>0</v>
      </c>
      <c r="M604" s="128">
        <f t="shared" si="83"/>
        <v>0</v>
      </c>
    </row>
    <row r="605" spans="1:13" x14ac:dyDescent="0.2">
      <c r="A605" s="174"/>
      <c r="B605" s="36"/>
      <c r="C605" s="37"/>
      <c r="D605" s="37" t="s">
        <v>407</v>
      </c>
      <c r="E605" s="120">
        <v>3.9</v>
      </c>
      <c r="F605" s="69"/>
      <c r="G605" s="69"/>
      <c r="H605" s="112"/>
      <c r="I605" s="120">
        <v>3.9</v>
      </c>
      <c r="J605" s="69">
        <v>0</v>
      </c>
      <c r="K605" s="69">
        <v>0</v>
      </c>
      <c r="L605" s="69">
        <v>0</v>
      </c>
      <c r="M605" s="69">
        <v>0</v>
      </c>
    </row>
    <row r="606" spans="1:13" x14ac:dyDescent="0.2">
      <c r="A606" s="174"/>
      <c r="B606" s="132"/>
      <c r="C606" s="132"/>
      <c r="D606" s="132" t="s">
        <v>243</v>
      </c>
      <c r="E606" s="129"/>
      <c r="F606" s="69"/>
      <c r="G606" s="69"/>
      <c r="H606" s="112"/>
      <c r="I606" s="129"/>
      <c r="J606" s="108"/>
      <c r="K606" s="108"/>
      <c r="L606" s="108"/>
      <c r="M606" s="108"/>
    </row>
    <row r="607" spans="1:13" x14ac:dyDescent="0.2">
      <c r="A607" s="174"/>
      <c r="B607" s="49"/>
      <c r="C607" s="50"/>
      <c r="D607" s="50" t="s">
        <v>244</v>
      </c>
      <c r="E607" s="120">
        <f t="shared" ref="E607:M607" si="84">SUM(E5)</f>
        <v>4507.8</v>
      </c>
      <c r="F607" s="120">
        <f t="shared" si="84"/>
        <v>333.9</v>
      </c>
      <c r="G607" s="120">
        <f t="shared" si="84"/>
        <v>333.9</v>
      </c>
      <c r="H607" s="120">
        <f t="shared" si="84"/>
        <v>333.9</v>
      </c>
      <c r="I607" s="120">
        <f t="shared" si="84"/>
        <v>4067</v>
      </c>
      <c r="J607" s="120">
        <f t="shared" si="84"/>
        <v>4657.03</v>
      </c>
      <c r="K607" s="120">
        <f t="shared" si="84"/>
        <v>4657.03</v>
      </c>
      <c r="L607" s="120">
        <f t="shared" si="84"/>
        <v>4603.5999999999995</v>
      </c>
      <c r="M607" s="120">
        <f t="shared" si="84"/>
        <v>4649.5999999999995</v>
      </c>
    </row>
    <row r="608" spans="1:13" x14ac:dyDescent="0.2">
      <c r="A608" s="174"/>
      <c r="B608" s="49"/>
      <c r="C608" s="50"/>
      <c r="D608" s="50" t="s">
        <v>245</v>
      </c>
      <c r="E608" s="120">
        <f t="shared" ref="E608:K608" si="85">SUM(E137)</f>
        <v>2763.1</v>
      </c>
      <c r="F608" s="120">
        <f t="shared" si="85"/>
        <v>2.4</v>
      </c>
      <c r="G608" s="120">
        <f t="shared" si="85"/>
        <v>2.4</v>
      </c>
      <c r="H608" s="120">
        <f t="shared" si="85"/>
        <v>2.4</v>
      </c>
      <c r="I608" s="120">
        <f t="shared" si="85"/>
        <v>2047.8</v>
      </c>
      <c r="J608" s="120">
        <f t="shared" si="85"/>
        <v>2847.8499999999995</v>
      </c>
      <c r="K608" s="120">
        <f t="shared" si="85"/>
        <v>2847.8499999999995</v>
      </c>
      <c r="L608" s="120">
        <f>SUM(L137)</f>
        <v>2883.2499999999995</v>
      </c>
      <c r="M608" s="120">
        <f>SUM(M137)</f>
        <v>2949.35</v>
      </c>
    </row>
    <row r="609" spans="1:13" x14ac:dyDescent="0.2">
      <c r="A609" s="174"/>
      <c r="B609" s="49"/>
      <c r="C609" s="50"/>
      <c r="D609" s="50" t="s">
        <v>246</v>
      </c>
      <c r="E609" s="120">
        <f t="shared" ref="E609:M609" si="86">SUM(E607-E608)</f>
        <v>1744.7000000000003</v>
      </c>
      <c r="F609" s="120">
        <f t="shared" si="86"/>
        <v>331.5</v>
      </c>
      <c r="G609" s="120">
        <f t="shared" si="86"/>
        <v>331.5</v>
      </c>
      <c r="H609" s="120">
        <f t="shared" si="86"/>
        <v>331.5</v>
      </c>
      <c r="I609" s="120">
        <f t="shared" si="86"/>
        <v>2019.2</v>
      </c>
      <c r="J609" s="120">
        <f t="shared" si="86"/>
        <v>1809.1800000000003</v>
      </c>
      <c r="K609" s="120">
        <f t="shared" si="86"/>
        <v>1809.1800000000003</v>
      </c>
      <c r="L609" s="120">
        <f t="shared" si="86"/>
        <v>1720.35</v>
      </c>
      <c r="M609" s="120">
        <f t="shared" si="86"/>
        <v>1700.2499999999995</v>
      </c>
    </row>
    <row r="610" spans="1:13" x14ac:dyDescent="0.2">
      <c r="A610" s="174"/>
      <c r="B610" s="49"/>
      <c r="C610" s="50"/>
      <c r="D610" s="50" t="s">
        <v>247</v>
      </c>
      <c r="E610" s="120">
        <f t="shared" ref="E610:K610" si="87">SUM(E121)</f>
        <v>23.5</v>
      </c>
      <c r="F610" s="120">
        <f t="shared" si="87"/>
        <v>0</v>
      </c>
      <c r="G610" s="120">
        <f t="shared" si="87"/>
        <v>0</v>
      </c>
      <c r="H610" s="120">
        <f t="shared" si="87"/>
        <v>0</v>
      </c>
      <c r="I610" s="120">
        <f t="shared" si="87"/>
        <v>68.5</v>
      </c>
      <c r="J610" s="120">
        <f t="shared" si="87"/>
        <v>2239.5299999999997</v>
      </c>
      <c r="K610" s="120">
        <f t="shared" si="87"/>
        <v>2239.5299999999997</v>
      </c>
      <c r="L610" s="120">
        <f>SUM(L121)</f>
        <v>108.19999999999999</v>
      </c>
      <c r="M610" s="120">
        <f>SUM(M121)</f>
        <v>91.6</v>
      </c>
    </row>
    <row r="611" spans="1:13" x14ac:dyDescent="0.2">
      <c r="A611" s="175"/>
      <c r="B611" s="49"/>
      <c r="C611" s="50"/>
      <c r="D611" s="50" t="s">
        <v>248</v>
      </c>
      <c r="E611" s="120">
        <f>SUM(E502)</f>
        <v>184.70000000000002</v>
      </c>
      <c r="F611" s="120">
        <f t="shared" ref="F611:K611" si="88">SUM(F502)</f>
        <v>0</v>
      </c>
      <c r="G611" s="120">
        <f t="shared" si="88"/>
        <v>0</v>
      </c>
      <c r="H611" s="120">
        <f t="shared" si="88"/>
        <v>0</v>
      </c>
      <c r="I611" s="120">
        <f>SUM(I502)</f>
        <v>116.19999999999999</v>
      </c>
      <c r="J611" s="120">
        <f>SUM(J502)</f>
        <v>2828.9</v>
      </c>
      <c r="K611" s="120">
        <f t="shared" si="88"/>
        <v>2828.9</v>
      </c>
      <c r="L611" s="120">
        <f>SUM(L502)</f>
        <v>459.9</v>
      </c>
      <c r="M611" s="120">
        <f>SUM(M502)</f>
        <v>431.9</v>
      </c>
    </row>
    <row r="612" spans="1:13" x14ac:dyDescent="0.2">
      <c r="A612" s="174"/>
      <c r="B612" s="49"/>
      <c r="C612" s="50"/>
      <c r="D612" s="50" t="s">
        <v>249</v>
      </c>
      <c r="E612" s="117">
        <f>SUM(E610-E611)</f>
        <v>-161.20000000000002</v>
      </c>
      <c r="F612" s="117">
        <f t="shared" ref="F612:K612" si="89">SUM(F610-F611)</f>
        <v>0</v>
      </c>
      <c r="G612" s="117">
        <f t="shared" si="89"/>
        <v>0</v>
      </c>
      <c r="H612" s="117">
        <f t="shared" si="89"/>
        <v>0</v>
      </c>
      <c r="I612" s="117">
        <f>SUM(I610-I611)</f>
        <v>-47.699999999999989</v>
      </c>
      <c r="J612" s="117">
        <f>SUM(J610-J611)</f>
        <v>-589.37000000000035</v>
      </c>
      <c r="K612" s="117">
        <f t="shared" si="89"/>
        <v>-589.37000000000035</v>
      </c>
      <c r="L612" s="117">
        <f>SUM(L610-L611)</f>
        <v>-351.7</v>
      </c>
      <c r="M612" s="117">
        <f>SUM(M610-M611)</f>
        <v>-340.29999999999995</v>
      </c>
    </row>
    <row r="613" spans="1:13" x14ac:dyDescent="0.2">
      <c r="A613" s="165"/>
      <c r="B613" s="49"/>
      <c r="C613" s="50"/>
      <c r="D613" s="50" t="s">
        <v>250</v>
      </c>
      <c r="E613" s="120">
        <f t="shared" ref="E613:K613" si="90">SUM(E111)</f>
        <v>480.3</v>
      </c>
      <c r="F613" s="120" t="e">
        <f t="shared" si="90"/>
        <v>#REF!</v>
      </c>
      <c r="G613" s="120" t="e">
        <f t="shared" si="90"/>
        <v>#REF!</v>
      </c>
      <c r="H613" s="120" t="e">
        <f t="shared" si="90"/>
        <v>#REF!</v>
      </c>
      <c r="I613" s="120">
        <f t="shared" si="90"/>
        <v>353.4</v>
      </c>
      <c r="J613" s="120">
        <f t="shared" si="90"/>
        <v>934.2</v>
      </c>
      <c r="K613" s="120">
        <f t="shared" si="90"/>
        <v>934.2</v>
      </c>
      <c r="L613" s="120">
        <f>SUM(L111)</f>
        <v>862</v>
      </c>
      <c r="M613" s="120">
        <f>SUM(M111)</f>
        <v>962.8</v>
      </c>
    </row>
    <row r="614" spans="1:13" x14ac:dyDescent="0.2">
      <c r="A614" s="165"/>
      <c r="B614" s="49"/>
      <c r="C614" s="50"/>
      <c r="D614" s="50" t="s">
        <v>251</v>
      </c>
      <c r="E614" s="120">
        <f>SUM(E495)</f>
        <v>101.49999999999999</v>
      </c>
      <c r="F614" s="120">
        <f t="shared" ref="F614:K614" si="91">SUM(F495)</f>
        <v>0</v>
      </c>
      <c r="G614" s="120">
        <f t="shared" si="91"/>
        <v>0</v>
      </c>
      <c r="H614" s="120">
        <f t="shared" si="91"/>
        <v>0</v>
      </c>
      <c r="I614" s="120">
        <f>SUM(I495)</f>
        <v>205.6</v>
      </c>
      <c r="J614" s="120">
        <f>SUM(J495)</f>
        <v>261.5</v>
      </c>
      <c r="K614" s="120">
        <f t="shared" si="91"/>
        <v>261.5</v>
      </c>
      <c r="L614" s="120">
        <f>SUM(L495)</f>
        <v>264.5</v>
      </c>
      <c r="M614" s="120">
        <f>SUM(M495)</f>
        <v>274.5</v>
      </c>
    </row>
    <row r="615" spans="1:13" ht="13.5" thickBot="1" x14ac:dyDescent="0.25">
      <c r="A615" s="176"/>
      <c r="B615" s="49"/>
      <c r="C615" s="50"/>
      <c r="D615" s="50" t="s">
        <v>252</v>
      </c>
      <c r="E615" s="120">
        <f>SUM(E613-E614)</f>
        <v>378.8</v>
      </c>
      <c r="F615" s="120" t="e">
        <f t="shared" ref="F615:K615" si="92">SUM(F613-F614)</f>
        <v>#REF!</v>
      </c>
      <c r="G615" s="120" t="e">
        <f t="shared" si="92"/>
        <v>#REF!</v>
      </c>
      <c r="H615" s="120" t="e">
        <f t="shared" si="92"/>
        <v>#REF!</v>
      </c>
      <c r="I615" s="120">
        <f>SUM(I613-I614)</f>
        <v>147.79999999999998</v>
      </c>
      <c r="J615" s="124">
        <f>SUM(J613-J614)</f>
        <v>672.7</v>
      </c>
      <c r="K615" s="120">
        <f t="shared" si="92"/>
        <v>672.7</v>
      </c>
      <c r="L615" s="120">
        <f>SUM(L613-L614)</f>
        <v>597.5</v>
      </c>
      <c r="M615" s="120">
        <f>SUM(M613-M614)</f>
        <v>688.3</v>
      </c>
    </row>
    <row r="616" spans="1:13" x14ac:dyDescent="0.2">
      <c r="A616" s="165"/>
      <c r="B616" s="49"/>
      <c r="C616" s="50"/>
      <c r="D616" s="50" t="s">
        <v>253</v>
      </c>
      <c r="E616" s="69">
        <f>SUM(E565 + E600)</f>
        <v>1730.9</v>
      </c>
      <c r="F616" s="69">
        <f t="shared" ref="F616:K616" si="93">SUM(F565 + F600)</f>
        <v>0</v>
      </c>
      <c r="G616" s="69">
        <f t="shared" si="93"/>
        <v>0</v>
      </c>
      <c r="H616" s="69">
        <f t="shared" si="93"/>
        <v>0</v>
      </c>
      <c r="I616" s="69">
        <f>SUM(I565 + I600)</f>
        <v>1844.5000000000002</v>
      </c>
      <c r="J616" s="95">
        <f>SUM(J565 + J600)</f>
        <v>1892.4999999999998</v>
      </c>
      <c r="K616" s="69">
        <f t="shared" si="93"/>
        <v>1892.4999999999998</v>
      </c>
      <c r="L616" s="69">
        <f>SUM(L565 + L600)</f>
        <v>1966.1</v>
      </c>
      <c r="M616" s="69">
        <f>SUM(M565 + M600)</f>
        <v>2048.1999999999998</v>
      </c>
    </row>
    <row r="617" spans="1:13" x14ac:dyDescent="0.2">
      <c r="A617" s="165"/>
      <c r="B617" s="49"/>
      <c r="C617" s="50"/>
      <c r="D617" s="50" t="s">
        <v>269</v>
      </c>
      <c r="E617" s="69">
        <f t="shared" ref="E617:K617" si="94">E134</f>
        <v>0</v>
      </c>
      <c r="F617" s="69" t="e">
        <f t="shared" si="94"/>
        <v>#REF!</v>
      </c>
      <c r="G617" s="69" t="e">
        <f t="shared" si="94"/>
        <v>#REF!</v>
      </c>
      <c r="H617" s="69" t="e">
        <f t="shared" si="94"/>
        <v>#REF!</v>
      </c>
      <c r="I617" s="69">
        <f t="shared" si="94"/>
        <v>0</v>
      </c>
      <c r="J617" s="69">
        <f t="shared" si="94"/>
        <v>0</v>
      </c>
      <c r="K617" s="69">
        <f t="shared" si="94"/>
        <v>0</v>
      </c>
      <c r="L617" s="69">
        <f>L134</f>
        <v>0</v>
      </c>
      <c r="M617" s="69">
        <f>M134</f>
        <v>0</v>
      </c>
    </row>
    <row r="618" spans="1:13" x14ac:dyDescent="0.2">
      <c r="A618" s="165"/>
      <c r="B618" s="52"/>
      <c r="C618" s="53"/>
      <c r="D618" s="53" t="s">
        <v>242</v>
      </c>
      <c r="E618" s="69">
        <f>E604</f>
        <v>3.9</v>
      </c>
      <c r="F618" s="69">
        <f t="shared" ref="F618:K618" si="95">F604</f>
        <v>0</v>
      </c>
      <c r="G618" s="69">
        <f t="shared" si="95"/>
        <v>0</v>
      </c>
      <c r="H618" s="69">
        <f t="shared" si="95"/>
        <v>0</v>
      </c>
      <c r="I618" s="69">
        <f>I604</f>
        <v>3.9</v>
      </c>
      <c r="J618" s="69">
        <f>J604</f>
        <v>0</v>
      </c>
      <c r="K618" s="69">
        <f t="shared" si="95"/>
        <v>0</v>
      </c>
      <c r="L618" s="69">
        <f>L604</f>
        <v>0</v>
      </c>
      <c r="M618" s="69">
        <f>M604</f>
        <v>0</v>
      </c>
    </row>
    <row r="619" spans="1:13" x14ac:dyDescent="0.2">
      <c r="A619" s="165"/>
      <c r="B619" s="49"/>
      <c r="C619" s="50"/>
      <c r="D619" s="50" t="s">
        <v>254</v>
      </c>
      <c r="E619" s="95">
        <f>SUM(E609+E612+E615+E617-E616-E618)</f>
        <v>227.50000000000009</v>
      </c>
      <c r="F619" s="95" t="e">
        <f t="shared" ref="F619:K619" si="96">SUM(F609+F612+F615+F617-F616-F618)</f>
        <v>#REF!</v>
      </c>
      <c r="G619" s="95" t="e">
        <f t="shared" si="96"/>
        <v>#REF!</v>
      </c>
      <c r="H619" s="95" t="e">
        <f t="shared" si="96"/>
        <v>#REF!</v>
      </c>
      <c r="I619" s="95">
        <f>SUM(I609+I612+I615+I617-I616-I618)</f>
        <v>270.89999999999998</v>
      </c>
      <c r="J619" s="95">
        <f>SUM(J609+J612+J615+J617-J616-J618)</f>
        <v>1.0000000000218279E-2</v>
      </c>
      <c r="K619" s="95">
        <f t="shared" si="96"/>
        <v>1.0000000000218279E-2</v>
      </c>
      <c r="L619" s="95">
        <f>SUM(L609+L612+L615+L617-L616-L618)</f>
        <v>4.9999999999954525E-2</v>
      </c>
      <c r="M619" s="95">
        <f>SUM(M609+M612+M615+M617-M616-M618)</f>
        <v>4.9999999999727152E-2</v>
      </c>
    </row>
    <row r="620" spans="1:13" x14ac:dyDescent="0.2">
      <c r="A620" s="165"/>
      <c r="B620" s="182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5"/>
      <c r="B621" s="182"/>
      <c r="C621" s="178" t="s">
        <v>537</v>
      </c>
      <c r="D621" s="2"/>
      <c r="E621" s="2"/>
      <c r="F621" s="4"/>
      <c r="G621" s="4"/>
      <c r="H621" s="4"/>
      <c r="I621" s="2"/>
      <c r="J621" s="2"/>
      <c r="K621" s="2"/>
      <c r="L621" s="142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568" t="s">
        <v>565</v>
      </c>
      <c r="C1" s="568"/>
      <c r="D1" s="568"/>
      <c r="E1" s="568"/>
      <c r="F1" s="568"/>
    </row>
    <row r="12" spans="2:6" x14ac:dyDescent="0.2">
      <c r="B12" s="190"/>
      <c r="C12" s="199" t="s">
        <v>561</v>
      </c>
      <c r="D12" s="192" t="s">
        <v>562</v>
      </c>
      <c r="E12" s="199" t="s">
        <v>563</v>
      </c>
      <c r="F12" s="192" t="s">
        <v>564</v>
      </c>
    </row>
    <row r="13" spans="2:6" x14ac:dyDescent="0.2">
      <c r="B13" s="191"/>
      <c r="C13" s="200"/>
      <c r="D13" s="193"/>
      <c r="E13" s="200"/>
      <c r="F13" s="193"/>
    </row>
    <row r="14" spans="2:6" x14ac:dyDescent="0.2">
      <c r="B14" s="30" t="s">
        <v>558</v>
      </c>
      <c r="C14" s="195">
        <v>192.2</v>
      </c>
      <c r="D14" s="196">
        <v>246.6</v>
      </c>
      <c r="E14" s="195">
        <v>210.6</v>
      </c>
      <c r="F14" s="196">
        <f>SUM(C14:E14)</f>
        <v>649.4</v>
      </c>
    </row>
    <row r="15" spans="2:6" x14ac:dyDescent="0.2">
      <c r="B15" s="191"/>
      <c r="C15" s="201"/>
      <c r="D15" s="194"/>
      <c r="E15" s="201"/>
      <c r="F15" s="194"/>
    </row>
    <row r="16" spans="2:6" x14ac:dyDescent="0.2">
      <c r="B16" s="30" t="s">
        <v>215</v>
      </c>
      <c r="C16" s="195">
        <v>0.3</v>
      </c>
      <c r="D16" s="196">
        <v>2.9</v>
      </c>
      <c r="E16" s="195">
        <v>1</v>
      </c>
      <c r="F16" s="196">
        <f>SUM(C16:E16)</f>
        <v>4.1999999999999993</v>
      </c>
    </row>
    <row r="17" spans="2:6" x14ac:dyDescent="0.2">
      <c r="B17" s="191"/>
      <c r="C17" s="201"/>
      <c r="D17" s="194"/>
      <c r="E17" s="201"/>
      <c r="F17" s="194"/>
    </row>
    <row r="18" spans="2:6" x14ac:dyDescent="0.2">
      <c r="B18" s="197" t="s">
        <v>559</v>
      </c>
      <c r="C18" s="198">
        <v>12.6</v>
      </c>
      <c r="D18" s="196">
        <v>12.6</v>
      </c>
      <c r="E18" s="195">
        <v>12.8</v>
      </c>
      <c r="F18" s="196">
        <f>SUM(C18:E18)</f>
        <v>38</v>
      </c>
    </row>
    <row r="19" spans="2:6" x14ac:dyDescent="0.2">
      <c r="B19" s="191"/>
      <c r="C19" s="202"/>
      <c r="D19" s="194"/>
      <c r="E19" s="201"/>
      <c r="F19" s="194"/>
    </row>
    <row r="20" spans="2:6" x14ac:dyDescent="0.2">
      <c r="B20" s="197" t="s">
        <v>560</v>
      </c>
      <c r="C20" s="198">
        <v>36</v>
      </c>
      <c r="D20" s="196">
        <v>164.4</v>
      </c>
      <c r="E20" s="195">
        <v>182.5</v>
      </c>
      <c r="F20" s="196">
        <f>SUM(C20:E20)</f>
        <v>382.9</v>
      </c>
    </row>
    <row r="21" spans="2:6" x14ac:dyDescent="0.2">
      <c r="B21" s="191"/>
      <c r="C21" s="201"/>
      <c r="D21" s="194"/>
      <c r="E21" s="201"/>
      <c r="F21" s="194"/>
    </row>
    <row r="22" spans="2:6" x14ac:dyDescent="0.2">
      <c r="B22" s="191"/>
      <c r="C22" s="201"/>
      <c r="D22" s="194"/>
      <c r="E22" s="201"/>
      <c r="F22" s="194"/>
    </row>
    <row r="23" spans="2:6" x14ac:dyDescent="0.2">
      <c r="B23" s="30" t="s">
        <v>557</v>
      </c>
      <c r="C23" s="195">
        <f>SUM(C14:C22)</f>
        <v>241.1</v>
      </c>
      <c r="D23" s="196">
        <f>SUM(D14:D22)</f>
        <v>426.5</v>
      </c>
      <c r="E23" s="195">
        <f>SUM(E14:E22)</f>
        <v>406.9</v>
      </c>
      <c r="F23" s="196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2016</vt:lpstr>
      <vt:lpstr>Príloha_2016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TÓTHOVÁ Žaneta</cp:lastModifiedBy>
  <cp:lastPrinted>2016-03-21T15:13:54Z</cp:lastPrinted>
  <dcterms:created xsi:type="dcterms:W3CDTF">2006-12-05T12:07:28Z</dcterms:created>
  <dcterms:modified xsi:type="dcterms:W3CDTF">2016-04-01T08:27:49Z</dcterms:modified>
</cp:coreProperties>
</file>