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to65987\Desktop\"/>
    </mc:Choice>
  </mc:AlternateContent>
  <bookViews>
    <workbookView xWindow="0" yWindow="0" windowWidth="28800" windowHeight="12435" activeTab="1"/>
  </bookViews>
  <sheets>
    <sheet name="Rozpočet 2016" sheetId="2" r:id="rId1"/>
    <sheet name="Príloha_2016" sheetId="1" r:id="rId2"/>
    <sheet name="Príloha_2012_1" sheetId="5" state="hidden" r:id="rId3"/>
    <sheet name="Hárok1" sheetId="6" state="hidden" r:id="rId4"/>
    <sheet name="Hárok2" sheetId="7" state="hidden" r:id="rId5"/>
  </sheets>
  <calcPr calcId="152511"/>
</workbook>
</file>

<file path=xl/calcChain.xml><?xml version="1.0" encoding="utf-8"?>
<calcChain xmlns="http://schemas.openxmlformats.org/spreadsheetml/2006/main">
  <c r="L637" i="1" l="1"/>
  <c r="K637" i="1"/>
  <c r="J637" i="1"/>
  <c r="K124" i="1"/>
  <c r="L124" i="1"/>
  <c r="F124" i="1"/>
  <c r="G124" i="1"/>
  <c r="H124" i="1"/>
  <c r="I124" i="1"/>
  <c r="J124" i="1"/>
  <c r="I174" i="2"/>
  <c r="I175" i="2"/>
  <c r="I176" i="2"/>
  <c r="I177" i="2"/>
  <c r="I166" i="2"/>
  <c r="I167" i="2"/>
  <c r="I168" i="2"/>
  <c r="I169" i="2"/>
  <c r="I170" i="2"/>
  <c r="I171" i="2"/>
  <c r="I161" i="2"/>
  <c r="I162" i="2"/>
  <c r="I163" i="2"/>
  <c r="I156" i="2"/>
  <c r="I157" i="2"/>
  <c r="I158" i="2"/>
  <c r="I159" i="2"/>
  <c r="I143" i="2"/>
  <c r="I144" i="2"/>
  <c r="I146" i="2"/>
  <c r="I147" i="2"/>
  <c r="I148" i="2"/>
  <c r="I150" i="2"/>
  <c r="I139" i="2"/>
  <c r="I140" i="2"/>
  <c r="I135" i="2"/>
  <c r="I136" i="2"/>
  <c r="I131" i="2"/>
  <c r="I132" i="2"/>
  <c r="I127" i="2"/>
  <c r="I122" i="2"/>
  <c r="I123" i="2"/>
  <c r="I116" i="2"/>
  <c r="I117" i="2"/>
  <c r="I108" i="2"/>
  <c r="I109" i="2"/>
  <c r="I110" i="2"/>
  <c r="I102" i="2"/>
  <c r="I103" i="2"/>
  <c r="I104" i="2"/>
  <c r="I94" i="2"/>
  <c r="I95" i="2"/>
  <c r="I96" i="2"/>
  <c r="I98" i="2"/>
  <c r="I99" i="2"/>
  <c r="I100" i="2"/>
  <c r="I91" i="2"/>
  <c r="I87" i="2"/>
  <c r="I88" i="2"/>
  <c r="I83" i="2"/>
  <c r="I84" i="2"/>
  <c r="I85" i="2"/>
  <c r="I80" i="2"/>
  <c r="I81" i="2"/>
  <c r="I78" i="2"/>
  <c r="I73" i="2"/>
  <c r="I74" i="2"/>
  <c r="I75" i="2"/>
  <c r="I76" i="2"/>
  <c r="I62" i="2"/>
  <c r="I63" i="2"/>
  <c r="I56" i="2"/>
  <c r="H46" i="2"/>
  <c r="G46" i="2"/>
  <c r="F46" i="2"/>
  <c r="I46" i="2"/>
  <c r="J46" i="2"/>
  <c r="K46" i="2"/>
  <c r="L46" i="2"/>
  <c r="G45" i="2"/>
  <c r="H45" i="2"/>
  <c r="I45" i="2"/>
  <c r="J45" i="2"/>
  <c r="K45" i="2"/>
  <c r="L45" i="2"/>
  <c r="G43" i="2"/>
  <c r="H43" i="2"/>
  <c r="I43" i="2"/>
  <c r="J43" i="2"/>
  <c r="K43" i="2"/>
  <c r="L43" i="2"/>
  <c r="G42" i="2"/>
  <c r="H42" i="2"/>
  <c r="I42" i="2"/>
  <c r="J42" i="2"/>
  <c r="K42" i="2"/>
  <c r="L42" i="2"/>
  <c r="G41" i="2"/>
  <c r="H41" i="2"/>
  <c r="I41" i="2"/>
  <c r="J41" i="2"/>
  <c r="K41" i="2"/>
  <c r="L41" i="2"/>
  <c r="G40" i="2"/>
  <c r="H40" i="2"/>
  <c r="I40" i="2"/>
  <c r="J40" i="2"/>
  <c r="K40" i="2"/>
  <c r="L40" i="2"/>
  <c r="L38" i="2"/>
  <c r="K38" i="2"/>
  <c r="J38" i="2"/>
  <c r="I38" i="2"/>
  <c r="H38" i="2"/>
  <c r="G38" i="2"/>
  <c r="L37" i="2"/>
  <c r="K37" i="2"/>
  <c r="J37" i="2"/>
  <c r="I37" i="2"/>
  <c r="H37" i="2"/>
  <c r="G37" i="2"/>
  <c r="F37" i="2"/>
  <c r="L36" i="2"/>
  <c r="K36" i="2"/>
  <c r="J36" i="2"/>
  <c r="I36" i="2"/>
  <c r="H36" i="2"/>
  <c r="G36" i="2"/>
  <c r="F36" i="2"/>
  <c r="L35" i="2"/>
  <c r="L34" i="2"/>
  <c r="L33" i="2"/>
  <c r="L32" i="2"/>
  <c r="K35" i="2"/>
  <c r="K34" i="2"/>
  <c r="K33" i="2"/>
  <c r="K32" i="2"/>
  <c r="J35" i="2"/>
  <c r="J34" i="2"/>
  <c r="J33" i="2"/>
  <c r="J32" i="2"/>
  <c r="I35" i="2"/>
  <c r="I34" i="2"/>
  <c r="I33" i="2"/>
  <c r="I32" i="2"/>
  <c r="H35" i="2"/>
  <c r="H34" i="2"/>
  <c r="H33" i="2"/>
  <c r="H32" i="2"/>
  <c r="G35" i="2"/>
  <c r="G34" i="2"/>
  <c r="G33" i="2"/>
  <c r="G32" i="2"/>
  <c r="F35" i="2"/>
  <c r="F34" i="2"/>
  <c r="F33" i="2"/>
  <c r="F32" i="2"/>
  <c r="I31" i="2"/>
  <c r="H31" i="2"/>
  <c r="F30" i="2"/>
  <c r="I44" i="2"/>
  <c r="I21" i="2"/>
  <c r="I22" i="2"/>
  <c r="I23" i="2"/>
  <c r="I24" i="2"/>
  <c r="I25" i="2"/>
  <c r="I26" i="2"/>
  <c r="I27" i="2"/>
  <c r="I28" i="2"/>
  <c r="I29" i="2"/>
  <c r="I513" i="1"/>
  <c r="H513" i="1"/>
  <c r="I763" i="1"/>
  <c r="I762" i="1" s="1"/>
  <c r="I754" i="1" s="1"/>
  <c r="I747" i="1"/>
  <c r="I201" i="2" s="1"/>
  <c r="I744" i="1"/>
  <c r="I197" i="2" s="1"/>
  <c r="I728" i="1"/>
  <c r="I200" i="2" s="1"/>
  <c r="I720" i="1"/>
  <c r="I199" i="2" s="1"/>
  <c r="I703" i="1"/>
  <c r="I196" i="2" s="1"/>
  <c r="I690" i="1"/>
  <c r="I195" i="2" s="1"/>
  <c r="I675" i="1"/>
  <c r="I194" i="2" s="1"/>
  <c r="I663" i="1"/>
  <c r="I193" i="2" s="1"/>
  <c r="I651" i="1"/>
  <c r="I189" i="2" s="1"/>
  <c r="I647" i="1"/>
  <c r="I186" i="2" s="1"/>
  <c r="I637" i="1"/>
  <c r="I188" i="2" s="1"/>
  <c r="I633" i="1"/>
  <c r="I187" i="2" s="1"/>
  <c r="I612" i="1"/>
  <c r="I185" i="2" s="1"/>
  <c r="I598" i="1"/>
  <c r="I184" i="2" s="1"/>
  <c r="I589" i="1"/>
  <c r="I183" i="2" s="1"/>
  <c r="I585" i="1"/>
  <c r="I182" i="2" s="1"/>
  <c r="I570" i="1"/>
  <c r="I181" i="2" s="1"/>
  <c r="I568" i="1"/>
  <c r="I180" i="2" s="1"/>
  <c r="I559" i="1"/>
  <c r="I548" i="1"/>
  <c r="I173" i="2" s="1"/>
  <c r="I539" i="1"/>
  <c r="I165" i="2" s="1"/>
  <c r="I534" i="1"/>
  <c r="I527" i="1"/>
  <c r="I155" i="2" s="1"/>
  <c r="I525" i="1"/>
  <c r="I149" i="2" s="1"/>
  <c r="I519" i="1"/>
  <c r="I145" i="2" s="1"/>
  <c r="I509" i="1"/>
  <c r="I495" i="1"/>
  <c r="I138" i="2" s="1"/>
  <c r="I456" i="1"/>
  <c r="I453" i="1" s="1"/>
  <c r="I134" i="2" s="1"/>
  <c r="I445" i="1"/>
  <c r="I442" i="1" s="1"/>
  <c r="I130" i="2" s="1"/>
  <c r="I429" i="1"/>
  <c r="I129" i="2" s="1"/>
  <c r="I423" i="1"/>
  <c r="I125" i="2" s="1"/>
  <c r="I425" i="1"/>
  <c r="I126" i="2" s="1"/>
  <c r="I391" i="1"/>
  <c r="I388" i="1" s="1"/>
  <c r="I121" i="2" s="1"/>
  <c r="I381" i="1"/>
  <c r="I120" i="2" s="1"/>
  <c r="I341" i="1"/>
  <c r="I338" i="1" s="1"/>
  <c r="I115" i="2" s="1"/>
  <c r="I330" i="1"/>
  <c r="I114" i="2" s="1"/>
  <c r="I320" i="1"/>
  <c r="I112" i="2" s="1"/>
  <c r="I299" i="1"/>
  <c r="I107" i="2" s="1"/>
  <c r="I288" i="1"/>
  <c r="I285" i="1" s="1"/>
  <c r="I106" i="2" s="1"/>
  <c r="I281" i="1"/>
  <c r="I101" i="2" s="1"/>
  <c r="I277" i="1"/>
  <c r="I97" i="2" s="1"/>
  <c r="I272" i="1"/>
  <c r="I269" i="1"/>
  <c r="I90" i="2" s="1"/>
  <c r="I245" i="1"/>
  <c r="I242" i="1" s="1"/>
  <c r="I86" i="2" s="1"/>
  <c r="I238" i="1"/>
  <c r="I82" i="2" s="1"/>
  <c r="I235" i="1"/>
  <c r="I79" i="2" s="1"/>
  <c r="I233" i="1"/>
  <c r="I77" i="2" s="1"/>
  <c r="I228" i="1"/>
  <c r="I72" i="2" s="1"/>
  <c r="I136" i="1"/>
  <c r="I139" i="1"/>
  <c r="I64" i="2" s="1"/>
  <c r="I142" i="1"/>
  <c r="I65" i="2" s="1"/>
  <c r="I150" i="1"/>
  <c r="I66" i="2" s="1"/>
  <c r="I166" i="1"/>
  <c r="I67" i="2" s="1"/>
  <c r="I173" i="1"/>
  <c r="I68" i="2" s="1"/>
  <c r="I180" i="1"/>
  <c r="I69" i="2" s="1"/>
  <c r="I216" i="1"/>
  <c r="I70" i="2" s="1"/>
  <c r="I226" i="1"/>
  <c r="I71" i="2" s="1"/>
  <c r="I39" i="2"/>
  <c r="I135" i="1" l="1"/>
  <c r="I60" i="2" s="1"/>
  <c r="I271" i="1"/>
  <c r="I92" i="2" s="1"/>
  <c r="I558" i="1"/>
  <c r="I178" i="2" s="1"/>
  <c r="I202" i="2"/>
  <c r="I198" i="2" s="1"/>
  <c r="I661" i="1"/>
  <c r="I508" i="1"/>
  <c r="I141" i="2" s="1"/>
  <c r="I538" i="1"/>
  <c r="I164" i="2" s="1"/>
  <c r="I547" i="1"/>
  <c r="I660" i="1"/>
  <c r="I192" i="2" s="1"/>
  <c r="I662" i="1"/>
  <c r="I779" i="1"/>
  <c r="I215" i="2" s="1"/>
  <c r="I427" i="1"/>
  <c r="I93" i="2"/>
  <c r="I105" i="2"/>
  <c r="I111" i="2"/>
  <c r="I113" i="2"/>
  <c r="I119" i="2"/>
  <c r="I133" i="2"/>
  <c r="I142" i="2"/>
  <c r="I179" i="2"/>
  <c r="I118" i="2"/>
  <c r="I124" i="2"/>
  <c r="I137" i="2"/>
  <c r="I61" i="2"/>
  <c r="I89" i="2"/>
  <c r="I774" i="1" l="1"/>
  <c r="I134" i="1"/>
  <c r="I59" i="2" s="1"/>
  <c r="I781" i="1"/>
  <c r="I217" i="2" s="1"/>
  <c r="I172" i="2"/>
  <c r="I659" i="1"/>
  <c r="I771" i="1"/>
  <c r="I207" i="2" s="1"/>
  <c r="I210" i="2"/>
  <c r="L281" i="1"/>
  <c r="L101" i="2" s="1"/>
  <c r="K281" i="1"/>
  <c r="J281" i="1"/>
  <c r="L513" i="1"/>
  <c r="L151" i="2" s="1"/>
  <c r="K513" i="1"/>
  <c r="J513" i="1"/>
  <c r="L56" i="2"/>
  <c r="K56" i="2"/>
  <c r="J56" i="2"/>
  <c r="H56" i="2"/>
  <c r="G56" i="2"/>
  <c r="F56" i="2"/>
  <c r="I8" i="1"/>
  <c r="I7" i="2" s="1"/>
  <c r="I10" i="1"/>
  <c r="I8" i="2" s="1"/>
  <c r="I19" i="1"/>
  <c r="I18" i="1" s="1"/>
  <c r="I9" i="2" s="1"/>
  <c r="I28" i="1"/>
  <c r="I13" i="2" s="1"/>
  <c r="I36" i="1"/>
  <c r="I14" i="2" s="1"/>
  <c r="I41" i="1"/>
  <c r="I15" i="2" s="1"/>
  <c r="I43" i="1"/>
  <c r="I16" i="2" s="1"/>
  <c r="I66" i="1"/>
  <c r="I17" i="2" s="1"/>
  <c r="I69" i="1"/>
  <c r="I68" i="1" s="1"/>
  <c r="I18" i="2" s="1"/>
  <c r="I77" i="1"/>
  <c r="I19" i="2" s="1"/>
  <c r="I106" i="1"/>
  <c r="I48" i="2" s="1"/>
  <c r="I113" i="1"/>
  <c r="I49" i="2" s="1"/>
  <c r="I121" i="1"/>
  <c r="I52" i="2" s="1"/>
  <c r="I53" i="2"/>
  <c r="I131" i="1"/>
  <c r="L188" i="2"/>
  <c r="L187" i="2"/>
  <c r="L177" i="2"/>
  <c r="L176" i="2"/>
  <c r="L175" i="2"/>
  <c r="L174" i="2"/>
  <c r="L171" i="2"/>
  <c r="L170" i="2"/>
  <c r="L169" i="2"/>
  <c r="L168" i="2"/>
  <c r="L167" i="2"/>
  <c r="L166" i="2"/>
  <c r="L163" i="2"/>
  <c r="L162" i="2"/>
  <c r="L161" i="2"/>
  <c r="L159" i="2"/>
  <c r="L158" i="2"/>
  <c r="L157" i="2"/>
  <c r="L156" i="2"/>
  <c r="L154" i="2"/>
  <c r="L153" i="2"/>
  <c r="L152" i="2"/>
  <c r="L150" i="2"/>
  <c r="L148" i="2"/>
  <c r="L147" i="2"/>
  <c r="L146" i="2"/>
  <c r="L144" i="2"/>
  <c r="L143" i="2"/>
  <c r="L140" i="2"/>
  <c r="L139" i="2"/>
  <c r="L136" i="2"/>
  <c r="L135" i="2"/>
  <c r="L132" i="2"/>
  <c r="L131" i="2"/>
  <c r="L127" i="2"/>
  <c r="L123" i="2"/>
  <c r="L122" i="2"/>
  <c r="L117" i="2"/>
  <c r="L116" i="2"/>
  <c r="L110" i="2"/>
  <c r="L109" i="2"/>
  <c r="L108" i="2"/>
  <c r="L104" i="2"/>
  <c r="L103" i="2"/>
  <c r="L102" i="2"/>
  <c r="L100" i="2"/>
  <c r="L99" i="2"/>
  <c r="L98" i="2"/>
  <c r="L96" i="2"/>
  <c r="L95" i="2"/>
  <c r="L94" i="2"/>
  <c r="L91" i="2"/>
  <c r="L88" i="2"/>
  <c r="L87" i="2"/>
  <c r="L85" i="2"/>
  <c r="L84" i="2"/>
  <c r="L83" i="2"/>
  <c r="L81" i="2"/>
  <c r="L80" i="2"/>
  <c r="L78" i="2"/>
  <c r="L76" i="2"/>
  <c r="L75" i="2"/>
  <c r="L74" i="2"/>
  <c r="L73" i="2"/>
  <c r="L63" i="2"/>
  <c r="L62" i="2"/>
  <c r="L31" i="2"/>
  <c r="L29" i="2"/>
  <c r="L28" i="2"/>
  <c r="L27" i="2"/>
  <c r="L26" i="2"/>
  <c r="L25" i="2"/>
  <c r="L24" i="2"/>
  <c r="L23" i="2"/>
  <c r="L22" i="2"/>
  <c r="L21" i="2"/>
  <c r="L44" i="2"/>
  <c r="H177" i="2"/>
  <c r="H176" i="2"/>
  <c r="H175" i="2"/>
  <c r="H174" i="2"/>
  <c r="H171" i="2"/>
  <c r="H170" i="2"/>
  <c r="H169" i="2"/>
  <c r="H168" i="2"/>
  <c r="H167" i="2"/>
  <c r="H166" i="2"/>
  <c r="H163" i="2"/>
  <c r="H162" i="2"/>
  <c r="H161" i="2"/>
  <c r="H159" i="2"/>
  <c r="H158" i="2"/>
  <c r="H157" i="2"/>
  <c r="H156" i="2"/>
  <c r="H150" i="2"/>
  <c r="H148" i="2"/>
  <c r="H147" i="2"/>
  <c r="H146" i="2"/>
  <c r="H144" i="2"/>
  <c r="H143" i="2"/>
  <c r="H140" i="2"/>
  <c r="H139" i="2"/>
  <c r="H136" i="2"/>
  <c r="H135" i="2"/>
  <c r="H132" i="2"/>
  <c r="H131" i="2"/>
  <c r="H127" i="2"/>
  <c r="H123" i="2"/>
  <c r="H122" i="2"/>
  <c r="H117" i="2"/>
  <c r="H116" i="2"/>
  <c r="H110" i="2"/>
  <c r="H109" i="2"/>
  <c r="H108" i="2"/>
  <c r="H104" i="2"/>
  <c r="H103" i="2"/>
  <c r="H102" i="2"/>
  <c r="H100" i="2"/>
  <c r="H99" i="2"/>
  <c r="H98" i="2"/>
  <c r="H96" i="2"/>
  <c r="H95" i="2"/>
  <c r="H94" i="2"/>
  <c r="H91" i="2"/>
  <c r="H88" i="2"/>
  <c r="H87" i="2"/>
  <c r="H85" i="2"/>
  <c r="H84" i="2"/>
  <c r="H83" i="2"/>
  <c r="H81" i="2"/>
  <c r="H80" i="2"/>
  <c r="H78" i="2"/>
  <c r="H76" i="2"/>
  <c r="H75" i="2"/>
  <c r="H74" i="2"/>
  <c r="H73" i="2"/>
  <c r="H63" i="2"/>
  <c r="H62" i="2"/>
  <c r="H29" i="2"/>
  <c r="H28" i="2"/>
  <c r="H27" i="2"/>
  <c r="H26" i="2"/>
  <c r="H25" i="2"/>
  <c r="H24" i="2"/>
  <c r="H23" i="2"/>
  <c r="H22" i="2"/>
  <c r="H21" i="2"/>
  <c r="H44" i="2"/>
  <c r="G156" i="2"/>
  <c r="G157" i="2"/>
  <c r="G158" i="2"/>
  <c r="G159" i="2"/>
  <c r="G161" i="2"/>
  <c r="G162" i="2"/>
  <c r="G163" i="2"/>
  <c r="G166" i="2"/>
  <c r="G167" i="2"/>
  <c r="G168" i="2"/>
  <c r="G169" i="2"/>
  <c r="G170" i="2"/>
  <c r="G171" i="2"/>
  <c r="G174" i="2"/>
  <c r="G175" i="2"/>
  <c r="G176" i="2"/>
  <c r="G177" i="2"/>
  <c r="G131" i="2"/>
  <c r="G132" i="2"/>
  <c r="G135" i="2"/>
  <c r="G136" i="2"/>
  <c r="G139" i="2"/>
  <c r="G140" i="2"/>
  <c r="G143" i="2"/>
  <c r="G144" i="2"/>
  <c r="G146" i="2"/>
  <c r="G147" i="2"/>
  <c r="G148" i="2"/>
  <c r="G150" i="2"/>
  <c r="G102" i="2"/>
  <c r="G103" i="2"/>
  <c r="G104" i="2"/>
  <c r="G108" i="2"/>
  <c r="G109" i="2"/>
  <c r="G110" i="2"/>
  <c r="G116" i="2"/>
  <c r="G117" i="2"/>
  <c r="G122" i="2"/>
  <c r="G123" i="2"/>
  <c r="G127" i="2"/>
  <c r="G94" i="2"/>
  <c r="G95" i="2"/>
  <c r="G96" i="2"/>
  <c r="G98" i="2"/>
  <c r="G99" i="2"/>
  <c r="G100" i="2"/>
  <c r="G91" i="2"/>
  <c r="G87" i="2"/>
  <c r="G88" i="2"/>
  <c r="G83" i="2"/>
  <c r="G84" i="2"/>
  <c r="G85" i="2"/>
  <c r="G80" i="2"/>
  <c r="G81" i="2"/>
  <c r="G78" i="2"/>
  <c r="G73" i="2"/>
  <c r="G74" i="2"/>
  <c r="G75" i="2"/>
  <c r="G76" i="2"/>
  <c r="G62" i="2"/>
  <c r="G63" i="2"/>
  <c r="G44" i="2"/>
  <c r="G21" i="2"/>
  <c r="G22" i="2"/>
  <c r="G23" i="2"/>
  <c r="G24" i="2"/>
  <c r="G25" i="2"/>
  <c r="G26" i="2"/>
  <c r="G27" i="2"/>
  <c r="G28" i="2"/>
  <c r="G29" i="2"/>
  <c r="G31" i="2"/>
  <c r="L763" i="1"/>
  <c r="L747" i="1"/>
  <c r="L201" i="2" s="1"/>
  <c r="L744" i="1"/>
  <c r="L728" i="1"/>
  <c r="L200" i="2" s="1"/>
  <c r="L720" i="1"/>
  <c r="L199" i="2" s="1"/>
  <c r="L703" i="1"/>
  <c r="L196" i="2" s="1"/>
  <c r="L690" i="1"/>
  <c r="L195" i="2" s="1"/>
  <c r="L675" i="1"/>
  <c r="L663" i="1"/>
  <c r="L193" i="2" s="1"/>
  <c r="L651" i="1"/>
  <c r="L647" i="1"/>
  <c r="L186" i="2" s="1"/>
  <c r="L612" i="1"/>
  <c r="L185" i="2" s="1"/>
  <c r="L598" i="1"/>
  <c r="L184" i="2" s="1"/>
  <c r="L589" i="1"/>
  <c r="L183" i="2" s="1"/>
  <c r="L585" i="1"/>
  <c r="L182" i="2" s="1"/>
  <c r="L570" i="1"/>
  <c r="L181" i="2" s="1"/>
  <c r="L568" i="1"/>
  <c r="L180" i="2" s="1"/>
  <c r="L559" i="1"/>
  <c r="L548" i="1"/>
  <c r="L173" i="2" s="1"/>
  <c r="L539" i="1"/>
  <c r="L165" i="2" s="1"/>
  <c r="L534" i="1"/>
  <c r="L160" i="2" s="1"/>
  <c r="L527" i="1"/>
  <c r="L155" i="2" s="1"/>
  <c r="L525" i="1"/>
  <c r="L149" i="2" s="1"/>
  <c r="L519" i="1"/>
  <c r="L145" i="2" s="1"/>
  <c r="L509" i="1"/>
  <c r="L495" i="1"/>
  <c r="L138" i="2" s="1"/>
  <c r="L456" i="1"/>
  <c r="L445" i="1"/>
  <c r="L429" i="1"/>
  <c r="L425" i="1"/>
  <c r="L126" i="2" s="1"/>
  <c r="L423" i="1"/>
  <c r="L125" i="2" s="1"/>
  <c r="L391" i="1"/>
  <c r="L381" i="1"/>
  <c r="L119" i="2" s="1"/>
  <c r="L341" i="1"/>
  <c r="L330" i="1"/>
  <c r="L113" i="2" s="1"/>
  <c r="L320" i="1"/>
  <c r="L299" i="1"/>
  <c r="L107" i="2" s="1"/>
  <c r="L288" i="1"/>
  <c r="L285" i="1" s="1"/>
  <c r="L277" i="1"/>
  <c r="L97" i="2" s="1"/>
  <c r="L272" i="1"/>
  <c r="L269" i="1"/>
  <c r="L90" i="2" s="1"/>
  <c r="L245" i="1"/>
  <c r="L89" i="2" s="1"/>
  <c r="L238" i="1"/>
  <c r="L82" i="2" s="1"/>
  <c r="L235" i="1"/>
  <c r="L79" i="2" s="1"/>
  <c r="L233" i="1"/>
  <c r="L77" i="2" s="1"/>
  <c r="L228" i="1"/>
  <c r="L72" i="2" s="1"/>
  <c r="L226" i="1"/>
  <c r="L71" i="2" s="1"/>
  <c r="L216" i="1"/>
  <c r="L70" i="2" s="1"/>
  <c r="L180" i="1"/>
  <c r="L69" i="2" s="1"/>
  <c r="L173" i="1"/>
  <c r="L68" i="2" s="1"/>
  <c r="L166" i="1"/>
  <c r="L67" i="2" s="1"/>
  <c r="L150" i="1"/>
  <c r="L66" i="2" s="1"/>
  <c r="L142" i="1"/>
  <c r="L65" i="2" s="1"/>
  <c r="L139" i="1"/>
  <c r="L64" i="2" s="1"/>
  <c r="L136" i="1"/>
  <c r="L131" i="1"/>
  <c r="L53" i="2"/>
  <c r="L121" i="1"/>
  <c r="L113" i="1"/>
  <c r="L49" i="2" s="1"/>
  <c r="L106" i="1"/>
  <c r="L77" i="1"/>
  <c r="L19" i="2" s="1"/>
  <c r="L69" i="1"/>
  <c r="L68" i="1" s="1"/>
  <c r="L18" i="2" s="1"/>
  <c r="L66" i="1"/>
  <c r="L17" i="2" s="1"/>
  <c r="L43" i="1"/>
  <c r="L16" i="2" s="1"/>
  <c r="L41" i="1"/>
  <c r="L15" i="2" s="1"/>
  <c r="L36" i="1"/>
  <c r="L14" i="2" s="1"/>
  <c r="L28" i="1"/>
  <c r="L13" i="2" s="1"/>
  <c r="L19" i="1"/>
  <c r="L18" i="1" s="1"/>
  <c r="L9" i="2" s="1"/>
  <c r="L10" i="1"/>
  <c r="L8" i="2" s="1"/>
  <c r="L8" i="1"/>
  <c r="F26" i="2"/>
  <c r="J26" i="2"/>
  <c r="K26" i="2"/>
  <c r="F163" i="2"/>
  <c r="J163" i="2"/>
  <c r="K163" i="2"/>
  <c r="F162" i="2"/>
  <c r="J162" i="2"/>
  <c r="K162" i="2"/>
  <c r="F161" i="2"/>
  <c r="J161" i="2"/>
  <c r="K161" i="2"/>
  <c r="F31" i="2"/>
  <c r="J31" i="2"/>
  <c r="K31" i="2"/>
  <c r="F534" i="1"/>
  <c r="F160" i="2" s="1"/>
  <c r="G534" i="1"/>
  <c r="H534" i="1"/>
  <c r="H160" i="2" s="1"/>
  <c r="I160" i="2" s="1"/>
  <c r="J534" i="1"/>
  <c r="J160" i="2" s="1"/>
  <c r="K534" i="1"/>
  <c r="K160" i="2" s="1"/>
  <c r="K585" i="1"/>
  <c r="J585" i="1"/>
  <c r="H585" i="1"/>
  <c r="H182" i="2" s="1"/>
  <c r="H637" i="1"/>
  <c r="H188" i="2" s="1"/>
  <c r="H539" i="1"/>
  <c r="G754" i="1"/>
  <c r="G202" i="2" s="1"/>
  <c r="G513" i="1"/>
  <c r="G288" i="1"/>
  <c r="G180" i="1"/>
  <c r="G69" i="2" s="1"/>
  <c r="K180" i="1"/>
  <c r="J180" i="1"/>
  <c r="H180" i="1"/>
  <c r="H69" i="2" s="1"/>
  <c r="F509" i="1"/>
  <c r="F519" i="1"/>
  <c r="G519" i="1"/>
  <c r="G145" i="2" s="1"/>
  <c r="G509" i="1"/>
  <c r="G142" i="2" s="1"/>
  <c r="F180" i="1"/>
  <c r="F226" i="1"/>
  <c r="G53" i="2"/>
  <c r="K106" i="1"/>
  <c r="J106" i="1"/>
  <c r="H106" i="1"/>
  <c r="H48" i="2" s="1"/>
  <c r="G106" i="1"/>
  <c r="G48" i="2" s="1"/>
  <c r="F106" i="1"/>
  <c r="L662" i="1" l="1"/>
  <c r="L197" i="2"/>
  <c r="I55" i="2"/>
  <c r="I778" i="1"/>
  <c r="I214" i="2" s="1"/>
  <c r="I191" i="2"/>
  <c r="I776" i="1"/>
  <c r="I212" i="2" s="1"/>
  <c r="L660" i="1"/>
  <c r="L538" i="1"/>
  <c r="L164" i="2" s="1"/>
  <c r="H538" i="1"/>
  <c r="H164" i="2" s="1"/>
  <c r="L179" i="2"/>
  <c r="L558" i="1"/>
  <c r="L27" i="1"/>
  <c r="L11" i="2" s="1"/>
  <c r="I105" i="1"/>
  <c r="L242" i="1"/>
  <c r="L86" i="2" s="1"/>
  <c r="L547" i="1"/>
  <c r="L172" i="2" s="1"/>
  <c r="G160" i="2"/>
  <c r="L114" i="2"/>
  <c r="L120" i="2"/>
  <c r="L120" i="1"/>
  <c r="L52" i="2"/>
  <c r="L137" i="2"/>
  <c r="L453" i="1"/>
  <c r="L134" i="2" s="1"/>
  <c r="L508" i="1"/>
  <c r="L141" i="2" s="1"/>
  <c r="L142" i="2"/>
  <c r="L781" i="1"/>
  <c r="L217" i="2" s="1"/>
  <c r="L189" i="2"/>
  <c r="L6" i="1"/>
  <c r="L7" i="2"/>
  <c r="L105" i="2"/>
  <c r="L106" i="2"/>
  <c r="L111" i="2"/>
  <c r="L112" i="2"/>
  <c r="L338" i="1"/>
  <c r="L115" i="2" s="1"/>
  <c r="L118" i="2"/>
  <c r="L388" i="1"/>
  <c r="L121" i="2" s="1"/>
  <c r="L124" i="2"/>
  <c r="L133" i="2"/>
  <c r="L442" i="1"/>
  <c r="L130" i="2" s="1"/>
  <c r="L194" i="2"/>
  <c r="L192" i="2"/>
  <c r="L762" i="1"/>
  <c r="L754" i="1" s="1"/>
  <c r="L203" i="2"/>
  <c r="L778" i="1"/>
  <c r="L214" i="2" s="1"/>
  <c r="L55" i="2"/>
  <c r="L129" i="2"/>
  <c r="I6" i="1"/>
  <c r="I6" i="2" s="1"/>
  <c r="L105" i="1"/>
  <c r="L135" i="1"/>
  <c r="L271" i="1"/>
  <c r="L92" i="2" s="1"/>
  <c r="H165" i="2"/>
  <c r="L48" i="2"/>
  <c r="L93" i="2"/>
  <c r="I120" i="1"/>
  <c r="I27" i="1"/>
  <c r="L61" i="2"/>
  <c r="G61" i="2"/>
  <c r="L779" i="1"/>
  <c r="F391" i="1"/>
  <c r="F513" i="1"/>
  <c r="F110" i="2"/>
  <c r="J110" i="2"/>
  <c r="K110" i="2"/>
  <c r="F150" i="2"/>
  <c r="J150" i="2"/>
  <c r="K150" i="2"/>
  <c r="F539" i="1"/>
  <c r="F538" i="1" s="1"/>
  <c r="G539" i="1"/>
  <c r="G538" i="1" s="1"/>
  <c r="K539" i="1"/>
  <c r="J539" i="1"/>
  <c r="J538" i="1" s="1"/>
  <c r="J154" i="2"/>
  <c r="K154" i="2"/>
  <c r="J153" i="2"/>
  <c r="K153" i="2"/>
  <c r="J152" i="2"/>
  <c r="K152" i="2"/>
  <c r="F148" i="2"/>
  <c r="J148" i="2"/>
  <c r="K148" i="2"/>
  <c r="K527" i="1"/>
  <c r="J527" i="1"/>
  <c r="H527" i="1"/>
  <c r="H155" i="2" s="1"/>
  <c r="G391" i="1"/>
  <c r="G124" i="2" s="1"/>
  <c r="K391" i="1"/>
  <c r="J391" i="1"/>
  <c r="H391" i="1"/>
  <c r="H124" i="2" s="1"/>
  <c r="K277" i="1"/>
  <c r="J277" i="1"/>
  <c r="H277" i="1"/>
  <c r="H97" i="2" s="1"/>
  <c r="K525" i="1"/>
  <c r="J525" i="1"/>
  <c r="H525" i="1"/>
  <c r="H149" i="2" s="1"/>
  <c r="G525" i="1"/>
  <c r="F525" i="1"/>
  <c r="K425" i="1"/>
  <c r="K126" i="2" s="1"/>
  <c r="J425" i="1"/>
  <c r="J126" i="2" s="1"/>
  <c r="H425" i="1"/>
  <c r="H126" i="2" s="1"/>
  <c r="G425" i="1"/>
  <c r="G126" i="2" s="1"/>
  <c r="F425" i="1"/>
  <c r="F126" i="2" s="1"/>
  <c r="K127" i="2"/>
  <c r="J127" i="2"/>
  <c r="F127" i="2"/>
  <c r="K288" i="1"/>
  <c r="K285" i="1" s="1"/>
  <c r="J288" i="1"/>
  <c r="J285" i="1" s="1"/>
  <c r="H288" i="1"/>
  <c r="H285" i="1" s="1"/>
  <c r="G285" i="1"/>
  <c r="F288" i="1"/>
  <c r="F285" i="1" s="1"/>
  <c r="G277" i="1"/>
  <c r="G97" i="2" s="1"/>
  <c r="K233" i="1"/>
  <c r="E60" i="2"/>
  <c r="J8" i="1"/>
  <c r="K8" i="1"/>
  <c r="H663" i="1"/>
  <c r="H193" i="2" s="1"/>
  <c r="J663" i="1"/>
  <c r="K663" i="1"/>
  <c r="F99" i="2"/>
  <c r="J99" i="2"/>
  <c r="F98" i="2"/>
  <c r="J98" i="2"/>
  <c r="K98" i="2"/>
  <c r="K99" i="2"/>
  <c r="F100" i="2"/>
  <c r="J100" i="2"/>
  <c r="K100" i="2"/>
  <c r="F168" i="2"/>
  <c r="J168" i="2"/>
  <c r="K168" i="2"/>
  <c r="F71" i="2"/>
  <c r="F43" i="2"/>
  <c r="J747" i="1"/>
  <c r="J201" i="2" s="1"/>
  <c r="K747" i="1"/>
  <c r="K201" i="2" s="1"/>
  <c r="H747" i="1"/>
  <c r="H201" i="2" s="1"/>
  <c r="G747" i="1"/>
  <c r="G201" i="2" s="1"/>
  <c r="K744" i="1"/>
  <c r="J744" i="1"/>
  <c r="H744" i="1"/>
  <c r="H197" i="2" s="1"/>
  <c r="G744" i="1"/>
  <c r="G197" i="2" s="1"/>
  <c r="F744" i="1"/>
  <c r="F197" i="2" s="1"/>
  <c r="K728" i="1"/>
  <c r="K200" i="2" s="1"/>
  <c r="J728" i="1"/>
  <c r="J200" i="2" s="1"/>
  <c r="H728" i="1"/>
  <c r="H200" i="2" s="1"/>
  <c r="G728" i="1"/>
  <c r="G200" i="2" s="1"/>
  <c r="F728" i="1"/>
  <c r="F200" i="2" s="1"/>
  <c r="K720" i="1"/>
  <c r="K199" i="2" s="1"/>
  <c r="J720" i="1"/>
  <c r="H720" i="1"/>
  <c r="H199" i="2" s="1"/>
  <c r="G720" i="1"/>
  <c r="G199" i="2" s="1"/>
  <c r="F720" i="1"/>
  <c r="F199" i="2" s="1"/>
  <c r="K703" i="1"/>
  <c r="K196" i="2" s="1"/>
  <c r="J703" i="1"/>
  <c r="J196" i="2" s="1"/>
  <c r="H703" i="1"/>
  <c r="H196" i="2" s="1"/>
  <c r="G703" i="1"/>
  <c r="G196" i="2" s="1"/>
  <c r="F703" i="1"/>
  <c r="F196" i="2" s="1"/>
  <c r="K690" i="1"/>
  <c r="K195" i="2" s="1"/>
  <c r="J690" i="1"/>
  <c r="J195" i="2" s="1"/>
  <c r="H690" i="1"/>
  <c r="H195" i="2" s="1"/>
  <c r="G690" i="1"/>
  <c r="G195" i="2" s="1"/>
  <c r="F690" i="1"/>
  <c r="F195" i="2" s="1"/>
  <c r="K675" i="1"/>
  <c r="J675" i="1"/>
  <c r="H675" i="1"/>
  <c r="G675" i="1"/>
  <c r="F675" i="1"/>
  <c r="G663" i="1"/>
  <c r="G193" i="2" s="1"/>
  <c r="F663" i="1"/>
  <c r="F193" i="2" s="1"/>
  <c r="J662" i="1" l="1"/>
  <c r="K662" i="1"/>
  <c r="G662" i="1"/>
  <c r="G194" i="2"/>
  <c r="K197" i="2"/>
  <c r="F662" i="1"/>
  <c r="F194" i="2"/>
  <c r="H662" i="1"/>
  <c r="H194" i="2"/>
  <c r="J197" i="2"/>
  <c r="H105" i="2"/>
  <c r="H106" i="2"/>
  <c r="I5" i="1"/>
  <c r="I11" i="2"/>
  <c r="G198" i="2"/>
  <c r="I786" i="1"/>
  <c r="I51" i="2"/>
  <c r="I773" i="1"/>
  <c r="I47" i="2"/>
  <c r="I780" i="1"/>
  <c r="F660" i="1"/>
  <c r="F192" i="2" s="1"/>
  <c r="G661" i="1"/>
  <c r="J199" i="2"/>
  <c r="K193" i="2"/>
  <c r="K660" i="1"/>
  <c r="G660" i="1"/>
  <c r="H660" i="1"/>
  <c r="J660" i="1"/>
  <c r="K538" i="1"/>
  <c r="K164" i="2" s="1"/>
  <c r="G192" i="2"/>
  <c r="L427" i="1"/>
  <c r="L128" i="2" s="1"/>
  <c r="L774" i="1"/>
  <c r="L210" i="2" s="1"/>
  <c r="L178" i="2"/>
  <c r="L773" i="1"/>
  <c r="L51" i="2"/>
  <c r="G508" i="1"/>
  <c r="G141" i="2" s="1"/>
  <c r="G149" i="2"/>
  <c r="G164" i="2"/>
  <c r="G165" i="2"/>
  <c r="L780" i="1"/>
  <c r="L47" i="2"/>
  <c r="L5" i="1"/>
  <c r="L6" i="2"/>
  <c r="G106" i="2"/>
  <c r="G105" i="2"/>
  <c r="L215" i="2"/>
  <c r="L134" i="1"/>
  <c r="L60" i="2"/>
  <c r="L661" i="1"/>
  <c r="L198" i="2" s="1"/>
  <c r="L202" i="2"/>
  <c r="H192" i="2"/>
  <c r="J164" i="2"/>
  <c r="F508" i="1"/>
  <c r="J151" i="2"/>
  <c r="K151" i="2"/>
  <c r="J194" i="2"/>
  <c r="J193" i="2"/>
  <c r="K194" i="2"/>
  <c r="K192" i="2"/>
  <c r="J192" i="2"/>
  <c r="H423" i="1"/>
  <c r="H125" i="2" s="1"/>
  <c r="J423" i="1"/>
  <c r="K423" i="1"/>
  <c r="G423" i="1"/>
  <c r="G125" i="2" s="1"/>
  <c r="I5" i="2" l="1"/>
  <c r="I770" i="1"/>
  <c r="I782" i="1"/>
  <c r="I218" i="2" s="1"/>
  <c r="I216" i="2"/>
  <c r="I209" i="2"/>
  <c r="I775" i="1"/>
  <c r="I211" i="2" s="1"/>
  <c r="L659" i="1"/>
  <c r="L776" i="1" s="1"/>
  <c r="L212" i="2" s="1"/>
  <c r="L771" i="1"/>
  <c r="L59" i="2"/>
  <c r="L770" i="1"/>
  <c r="L5" i="2"/>
  <c r="L782" i="1"/>
  <c r="L218" i="2" s="1"/>
  <c r="L216" i="2"/>
  <c r="L775" i="1"/>
  <c r="L209" i="2"/>
  <c r="G659" i="1"/>
  <c r="K7" i="2"/>
  <c r="K44" i="2"/>
  <c r="K21" i="2"/>
  <c r="K22" i="2"/>
  <c r="K23" i="2"/>
  <c r="K24" i="2"/>
  <c r="K25" i="2"/>
  <c r="K27" i="2"/>
  <c r="K28" i="2"/>
  <c r="K29" i="2"/>
  <c r="K62" i="2"/>
  <c r="K63" i="2"/>
  <c r="K73" i="2"/>
  <c r="K74" i="2"/>
  <c r="K75" i="2"/>
  <c r="K76" i="2"/>
  <c r="K78" i="2"/>
  <c r="K80" i="2"/>
  <c r="K81" i="2"/>
  <c r="K83" i="2"/>
  <c r="K84" i="2"/>
  <c r="K85" i="2"/>
  <c r="K87" i="2"/>
  <c r="K88" i="2"/>
  <c r="K91" i="2"/>
  <c r="K94" i="2"/>
  <c r="K95" i="2"/>
  <c r="K96" i="2"/>
  <c r="K166" i="2"/>
  <c r="K167" i="2"/>
  <c r="K102" i="2"/>
  <c r="K103" i="2"/>
  <c r="K104" i="2"/>
  <c r="K108" i="2"/>
  <c r="K109" i="2"/>
  <c r="K116" i="2"/>
  <c r="K117" i="2"/>
  <c r="K122" i="2"/>
  <c r="K123" i="2"/>
  <c r="K131" i="2"/>
  <c r="K132" i="2"/>
  <c r="K135" i="2"/>
  <c r="K136" i="2"/>
  <c r="K139" i="2"/>
  <c r="K140" i="2"/>
  <c r="K143" i="2"/>
  <c r="K144" i="2"/>
  <c r="K146" i="2"/>
  <c r="K147" i="2"/>
  <c r="K125" i="2"/>
  <c r="K156" i="2"/>
  <c r="K157" i="2"/>
  <c r="K158" i="2"/>
  <c r="K159" i="2"/>
  <c r="K169" i="2"/>
  <c r="K170" i="2"/>
  <c r="K171" i="2"/>
  <c r="K174" i="2"/>
  <c r="K175" i="2"/>
  <c r="K176" i="2"/>
  <c r="K177" i="2"/>
  <c r="J7" i="2"/>
  <c r="J44" i="2"/>
  <c r="J21" i="2"/>
  <c r="J22" i="2"/>
  <c r="J23" i="2"/>
  <c r="J24" i="2"/>
  <c r="J25" i="2"/>
  <c r="J27" i="2"/>
  <c r="J28" i="2"/>
  <c r="J29" i="2"/>
  <c r="J62" i="2"/>
  <c r="J63" i="2"/>
  <c r="J73" i="2"/>
  <c r="J74" i="2"/>
  <c r="J75" i="2"/>
  <c r="J76" i="2"/>
  <c r="J78" i="2"/>
  <c r="J80" i="2"/>
  <c r="J81" i="2"/>
  <c r="J83" i="2"/>
  <c r="J84" i="2"/>
  <c r="J85" i="2"/>
  <c r="J87" i="2"/>
  <c r="J88" i="2"/>
  <c r="J91" i="2"/>
  <c r="J94" i="2"/>
  <c r="J95" i="2"/>
  <c r="J96" i="2"/>
  <c r="J166" i="2"/>
  <c r="J167" i="2"/>
  <c r="J102" i="2"/>
  <c r="J103" i="2"/>
  <c r="J104" i="2"/>
  <c r="J108" i="2"/>
  <c r="J109" i="2"/>
  <c r="J116" i="2"/>
  <c r="J117" i="2"/>
  <c r="J122" i="2"/>
  <c r="J123" i="2"/>
  <c r="J131" i="2"/>
  <c r="J132" i="2"/>
  <c r="J135" i="2"/>
  <c r="J136" i="2"/>
  <c r="J139" i="2"/>
  <c r="J140" i="2"/>
  <c r="J143" i="2"/>
  <c r="J144" i="2"/>
  <c r="J146" i="2"/>
  <c r="J147" i="2"/>
  <c r="J125" i="2"/>
  <c r="J156" i="2"/>
  <c r="J157" i="2"/>
  <c r="J158" i="2"/>
  <c r="J159" i="2"/>
  <c r="J169" i="2"/>
  <c r="J170" i="2"/>
  <c r="J171" i="2"/>
  <c r="J174" i="2"/>
  <c r="J175" i="2"/>
  <c r="J176" i="2"/>
  <c r="J177" i="2"/>
  <c r="E72" i="2"/>
  <c r="E77" i="2"/>
  <c r="E79" i="2"/>
  <c r="E82" i="2"/>
  <c r="E86" i="2"/>
  <c r="E90" i="2"/>
  <c r="E92" i="2"/>
  <c r="E101" i="2"/>
  <c r="E107" i="2"/>
  <c r="E111" i="2"/>
  <c r="E113" i="2"/>
  <c r="E115" i="2"/>
  <c r="E119" i="2"/>
  <c r="E130" i="2"/>
  <c r="E134" i="2"/>
  <c r="E138" i="2"/>
  <c r="E155" i="2"/>
  <c r="E164" i="2"/>
  <c r="E179" i="2"/>
  <c r="E180" i="2"/>
  <c r="E181" i="2"/>
  <c r="E182" i="2"/>
  <c r="E183" i="2"/>
  <c r="E184" i="2"/>
  <c r="K10" i="1"/>
  <c r="K8" i="2" s="1"/>
  <c r="K19" i="1"/>
  <c r="K18" i="1" s="1"/>
  <c r="K9" i="2" s="1"/>
  <c r="K28" i="1"/>
  <c r="K13" i="2" s="1"/>
  <c r="K36" i="1"/>
  <c r="K14" i="2" s="1"/>
  <c r="K41" i="1"/>
  <c r="K15" i="2" s="1"/>
  <c r="K43" i="1"/>
  <c r="K16" i="2" s="1"/>
  <c r="K66" i="1"/>
  <c r="K17" i="2" s="1"/>
  <c r="K69" i="1"/>
  <c r="K68" i="1" s="1"/>
  <c r="K18" i="2" s="1"/>
  <c r="K77" i="1"/>
  <c r="K19" i="2" s="1"/>
  <c r="K48" i="2"/>
  <c r="K113" i="1"/>
  <c r="K49" i="2" s="1"/>
  <c r="K121" i="1"/>
  <c r="K52" i="2" s="1"/>
  <c r="K53" i="2"/>
  <c r="K131" i="1"/>
  <c r="K55" i="2" s="1"/>
  <c r="K136" i="1"/>
  <c r="K139" i="1"/>
  <c r="K64" i="2" s="1"/>
  <c r="K142" i="1"/>
  <c r="K65" i="2" s="1"/>
  <c r="K150" i="1"/>
  <c r="K66" i="2" s="1"/>
  <c r="K166" i="1"/>
  <c r="K67" i="2" s="1"/>
  <c r="K173" i="1"/>
  <c r="K68" i="2" s="1"/>
  <c r="K69" i="2"/>
  <c r="K216" i="1"/>
  <c r="K70" i="2" s="1"/>
  <c r="K226" i="1"/>
  <c r="K71" i="2" s="1"/>
  <c r="K228" i="1"/>
  <c r="K72" i="2" s="1"/>
  <c r="K77" i="2"/>
  <c r="K235" i="1"/>
  <c r="K79" i="2" s="1"/>
  <c r="K238" i="1"/>
  <c r="K82" i="2" s="1"/>
  <c r="K245" i="1"/>
  <c r="K269" i="1"/>
  <c r="K90" i="2" s="1"/>
  <c r="K272" i="1"/>
  <c r="K165" i="2"/>
  <c r="K97" i="2"/>
  <c r="K101" i="2"/>
  <c r="K299" i="1"/>
  <c r="K107" i="2" s="1"/>
  <c r="K320" i="1"/>
  <c r="K330" i="1"/>
  <c r="K341" i="1"/>
  <c r="K381" i="1"/>
  <c r="K429" i="1"/>
  <c r="K129" i="2" s="1"/>
  <c r="K445" i="1"/>
  <c r="K456" i="1"/>
  <c r="K495" i="1"/>
  <c r="K138" i="2" s="1"/>
  <c r="K509" i="1"/>
  <c r="K519" i="1"/>
  <c r="K145" i="2" s="1"/>
  <c r="K149" i="2"/>
  <c r="K155" i="2"/>
  <c r="K548" i="1"/>
  <c r="K559" i="1"/>
  <c r="K568" i="1"/>
  <c r="K180" i="2" s="1"/>
  <c r="K570" i="1"/>
  <c r="K181" i="2" s="1"/>
  <c r="K182" i="2"/>
  <c r="K589" i="1"/>
  <c r="K183" i="2" s="1"/>
  <c r="K598" i="1"/>
  <c r="K184" i="2" s="1"/>
  <c r="K612" i="1"/>
  <c r="K185" i="2" s="1"/>
  <c r="K187" i="2"/>
  <c r="K188" i="2"/>
  <c r="K647" i="1"/>
  <c r="K186" i="2" s="1"/>
  <c r="K651" i="1"/>
  <c r="K189" i="2" s="1"/>
  <c r="K763" i="1"/>
  <c r="K779" i="1" s="1"/>
  <c r="J10" i="1"/>
  <c r="J8" i="2" s="1"/>
  <c r="J19" i="1"/>
  <c r="J18" i="1" s="1"/>
  <c r="J9" i="2" s="1"/>
  <c r="J28" i="1"/>
  <c r="J13" i="2" s="1"/>
  <c r="J36" i="1"/>
  <c r="J14" i="2" s="1"/>
  <c r="J41" i="1"/>
  <c r="J15" i="2" s="1"/>
  <c r="J43" i="1"/>
  <c r="J16" i="2" s="1"/>
  <c r="J66" i="1"/>
  <c r="J17" i="2" s="1"/>
  <c r="J69" i="1"/>
  <c r="J68" i="1" s="1"/>
  <c r="J18" i="2" s="1"/>
  <c r="J77" i="1"/>
  <c r="J19" i="2" s="1"/>
  <c r="J48" i="2"/>
  <c r="J113" i="1"/>
  <c r="J49" i="2" s="1"/>
  <c r="J121" i="1"/>
  <c r="J52" i="2" s="1"/>
  <c r="J53" i="2"/>
  <c r="J131" i="1"/>
  <c r="J55" i="2" s="1"/>
  <c r="J136" i="1"/>
  <c r="J139" i="1"/>
  <c r="J64" i="2" s="1"/>
  <c r="J142" i="1"/>
  <c r="J65" i="2" s="1"/>
  <c r="J150" i="1"/>
  <c r="J66" i="2" s="1"/>
  <c r="J166" i="1"/>
  <c r="J67" i="2" s="1"/>
  <c r="J173" i="1"/>
  <c r="J68" i="2" s="1"/>
  <c r="J69" i="2"/>
  <c r="J216" i="1"/>
  <c r="J70" i="2" s="1"/>
  <c r="J226" i="1"/>
  <c r="J71" i="2" s="1"/>
  <c r="J228" i="1"/>
  <c r="J72" i="2" s="1"/>
  <c r="J233" i="1"/>
  <c r="J77" i="2" s="1"/>
  <c r="J235" i="1"/>
  <c r="J79" i="2" s="1"/>
  <c r="J238" i="1"/>
  <c r="J82" i="2" s="1"/>
  <c r="J245" i="1"/>
  <c r="J269" i="1"/>
  <c r="J90" i="2" s="1"/>
  <c r="J272" i="1"/>
  <c r="J165" i="2"/>
  <c r="J97" i="2"/>
  <c r="J101" i="2"/>
  <c r="J299" i="1"/>
  <c r="J107" i="2" s="1"/>
  <c r="J320" i="1"/>
  <c r="J330" i="1"/>
  <c r="J341" i="1"/>
  <c r="J381" i="1"/>
  <c r="J429" i="1"/>
  <c r="J129" i="2" s="1"/>
  <c r="J445" i="1"/>
  <c r="J456" i="1"/>
  <c r="J495" i="1"/>
  <c r="J138" i="2" s="1"/>
  <c r="J509" i="1"/>
  <c r="J519" i="1"/>
  <c r="J145" i="2" s="1"/>
  <c r="J149" i="2"/>
  <c r="J155" i="2"/>
  <c r="J548" i="1"/>
  <c r="J559" i="1"/>
  <c r="J568" i="1"/>
  <c r="J180" i="2" s="1"/>
  <c r="J570" i="1"/>
  <c r="J181" i="2" s="1"/>
  <c r="J182" i="2"/>
  <c r="J589" i="1"/>
  <c r="J183" i="2" s="1"/>
  <c r="J598" i="1"/>
  <c r="J184" i="2" s="1"/>
  <c r="J612" i="1"/>
  <c r="J185" i="2" s="1"/>
  <c r="J187" i="2"/>
  <c r="J188" i="2"/>
  <c r="J647" i="1"/>
  <c r="J186" i="2" s="1"/>
  <c r="J651" i="1"/>
  <c r="J189" i="2" s="1"/>
  <c r="J763" i="1"/>
  <c r="J779" i="1" s="1"/>
  <c r="H8" i="1"/>
  <c r="H7" i="2" s="1"/>
  <c r="H10" i="1"/>
  <c r="H8" i="2" s="1"/>
  <c r="H19" i="1"/>
  <c r="H18" i="1" s="1"/>
  <c r="H9" i="2" s="1"/>
  <c r="H28" i="1"/>
  <c r="H13" i="2" s="1"/>
  <c r="H36" i="1"/>
  <c r="H14" i="2" s="1"/>
  <c r="H41" i="1"/>
  <c r="H15" i="2" s="1"/>
  <c r="H43" i="1"/>
  <c r="H16" i="2" s="1"/>
  <c r="H66" i="1"/>
  <c r="H17" i="2" s="1"/>
  <c r="H69" i="1"/>
  <c r="H68" i="1" s="1"/>
  <c r="H18" i="2" s="1"/>
  <c r="H77" i="1"/>
  <c r="H19" i="2" s="1"/>
  <c r="H113" i="1"/>
  <c r="H49" i="2" s="1"/>
  <c r="H121" i="1"/>
  <c r="H52" i="2" s="1"/>
  <c r="H53" i="2"/>
  <c r="H131" i="1"/>
  <c r="H55" i="2" s="1"/>
  <c r="H136" i="1"/>
  <c r="H139" i="1"/>
  <c r="H64" i="2" s="1"/>
  <c r="H142" i="1"/>
  <c r="H65" i="2" s="1"/>
  <c r="H150" i="1"/>
  <c r="H66" i="2" s="1"/>
  <c r="H166" i="1"/>
  <c r="H67" i="2" s="1"/>
  <c r="H173" i="1"/>
  <c r="H68" i="2" s="1"/>
  <c r="H216" i="1"/>
  <c r="H70" i="2" s="1"/>
  <c r="H226" i="1"/>
  <c r="H71" i="2" s="1"/>
  <c r="H228" i="1"/>
  <c r="H72" i="2" s="1"/>
  <c r="H233" i="1"/>
  <c r="H77" i="2" s="1"/>
  <c r="H235" i="1"/>
  <c r="H79" i="2" s="1"/>
  <c r="H238" i="1"/>
  <c r="H82" i="2" s="1"/>
  <c r="H245" i="1"/>
  <c r="H89" i="2" s="1"/>
  <c r="H269" i="1"/>
  <c r="H90" i="2" s="1"/>
  <c r="H272" i="1"/>
  <c r="H93" i="2" s="1"/>
  <c r="H281" i="1"/>
  <c r="H101" i="2" s="1"/>
  <c r="H299" i="1"/>
  <c r="H107" i="2" s="1"/>
  <c r="H320" i="1"/>
  <c r="H330" i="1"/>
  <c r="H341" i="1"/>
  <c r="H118" i="2" s="1"/>
  <c r="H381" i="1"/>
  <c r="H429" i="1"/>
  <c r="H129" i="2" s="1"/>
  <c r="H445" i="1"/>
  <c r="H133" i="2" s="1"/>
  <c r="H456" i="1"/>
  <c r="H137" i="2" s="1"/>
  <c r="H495" i="1"/>
  <c r="H138" i="2" s="1"/>
  <c r="H509" i="1"/>
  <c r="H142" i="2" s="1"/>
  <c r="H519" i="1"/>
  <c r="H145" i="2" s="1"/>
  <c r="H548" i="1"/>
  <c r="H173" i="2" s="1"/>
  <c r="H559" i="1"/>
  <c r="H568" i="1"/>
  <c r="H180" i="2" s="1"/>
  <c r="H570" i="1"/>
  <c r="H181" i="2" s="1"/>
  <c r="H589" i="1"/>
  <c r="H183" i="2" s="1"/>
  <c r="H598" i="1"/>
  <c r="H184" i="2" s="1"/>
  <c r="H612" i="1"/>
  <c r="H185" i="2" s="1"/>
  <c r="H633" i="1"/>
  <c r="H187" i="2" s="1"/>
  <c r="H647" i="1"/>
  <c r="H186" i="2" s="1"/>
  <c r="H651" i="1"/>
  <c r="H189" i="2" s="1"/>
  <c r="H763" i="1"/>
  <c r="H203" i="2" s="1"/>
  <c r="J778" i="1" l="1"/>
  <c r="J214" i="2" s="1"/>
  <c r="K778" i="1"/>
  <c r="K214" i="2" s="1"/>
  <c r="L211" i="2"/>
  <c r="I785" i="1"/>
  <c r="I787" i="1" s="1"/>
  <c r="I206" i="2"/>
  <c r="I772" i="1"/>
  <c r="I777" i="1" s="1"/>
  <c r="G191" i="2"/>
  <c r="G776" i="1"/>
  <c r="L191" i="2"/>
  <c r="J179" i="2"/>
  <c r="J558" i="1"/>
  <c r="H179" i="2"/>
  <c r="H558" i="1"/>
  <c r="K179" i="2"/>
  <c r="K558" i="1"/>
  <c r="H120" i="2"/>
  <c r="H119" i="2"/>
  <c r="H114" i="2"/>
  <c r="H113" i="2"/>
  <c r="L206" i="2"/>
  <c r="L772" i="1"/>
  <c r="L777" i="1" s="1"/>
  <c r="L785" i="1"/>
  <c r="L207" i="2"/>
  <c r="L786" i="1"/>
  <c r="H112" i="2"/>
  <c r="H111" i="2"/>
  <c r="H778" i="1"/>
  <c r="H214" i="2" s="1"/>
  <c r="H508" i="1"/>
  <c r="H141" i="2" s="1"/>
  <c r="J508" i="1"/>
  <c r="J141" i="2" s="1"/>
  <c r="K508" i="1"/>
  <c r="K141" i="2" s="1"/>
  <c r="J6" i="2"/>
  <c r="K93" i="2"/>
  <c r="K271" i="1"/>
  <c r="H271" i="1"/>
  <c r="H92" i="2" s="1"/>
  <c r="J93" i="2"/>
  <c r="J271" i="1"/>
  <c r="J142" i="2"/>
  <c r="K142" i="2"/>
  <c r="K215" i="2"/>
  <c r="J215" i="2"/>
  <c r="H453" i="1"/>
  <c r="H134" i="2" s="1"/>
  <c r="H242" i="1"/>
  <c r="H86" i="2" s="1"/>
  <c r="J453" i="1"/>
  <c r="J134" i="2" s="1"/>
  <c r="J137" i="2"/>
  <c r="J119" i="2"/>
  <c r="J120" i="2"/>
  <c r="J113" i="2"/>
  <c r="J114" i="2"/>
  <c r="J242" i="1"/>
  <c r="J86" i="2" s="1"/>
  <c r="J89" i="2"/>
  <c r="K762" i="1"/>
  <c r="K754" i="1" s="1"/>
  <c r="K202" i="2" s="1"/>
  <c r="K203" i="2"/>
  <c r="K547" i="1"/>
  <c r="K173" i="2"/>
  <c r="K442" i="1"/>
  <c r="K130" i="2" s="1"/>
  <c r="K133" i="2"/>
  <c r="K388" i="1"/>
  <c r="K121" i="2" s="1"/>
  <c r="K124" i="2"/>
  <c r="K338" i="1"/>
  <c r="K115" i="2" s="1"/>
  <c r="K118" i="2"/>
  <c r="K111" i="2"/>
  <c r="K112" i="2"/>
  <c r="K105" i="2"/>
  <c r="K106" i="2"/>
  <c r="H762" i="1"/>
  <c r="H754" i="1" s="1"/>
  <c r="H547" i="1"/>
  <c r="H172" i="2" s="1"/>
  <c r="H442" i="1"/>
  <c r="H130" i="2" s="1"/>
  <c r="H388" i="1"/>
  <c r="H121" i="2" s="1"/>
  <c r="H338" i="1"/>
  <c r="H115" i="2" s="1"/>
  <c r="J762" i="1"/>
  <c r="J754" i="1" s="1"/>
  <c r="J661" i="1" s="1"/>
  <c r="J203" i="2"/>
  <c r="J547" i="1"/>
  <c r="J173" i="2"/>
  <c r="J442" i="1"/>
  <c r="J130" i="2" s="1"/>
  <c r="J133" i="2"/>
  <c r="J388" i="1"/>
  <c r="J121" i="2" s="1"/>
  <c r="J124" i="2"/>
  <c r="J338" i="1"/>
  <c r="J115" i="2" s="1"/>
  <c r="J118" i="2"/>
  <c r="J111" i="2"/>
  <c r="J112" i="2"/>
  <c r="J105" i="2"/>
  <c r="J106" i="2"/>
  <c r="K453" i="1"/>
  <c r="K134" i="2" s="1"/>
  <c r="K137" i="2"/>
  <c r="K119" i="2"/>
  <c r="K120" i="2"/>
  <c r="K113" i="2"/>
  <c r="K114" i="2"/>
  <c r="K242" i="1"/>
  <c r="K86" i="2" s="1"/>
  <c r="K89" i="2"/>
  <c r="K61" i="2"/>
  <c r="H61" i="2"/>
  <c r="J61" i="2"/>
  <c r="H779" i="1"/>
  <c r="H215" i="2" s="1"/>
  <c r="H105" i="1"/>
  <c r="H47" i="2" s="1"/>
  <c r="J105" i="1"/>
  <c r="J6" i="1"/>
  <c r="K120" i="1"/>
  <c r="H135" i="1"/>
  <c r="H60" i="2" s="1"/>
  <c r="H120" i="1"/>
  <c r="H51" i="2" s="1"/>
  <c r="J120" i="1"/>
  <c r="K105" i="1"/>
  <c r="K135" i="1"/>
  <c r="K60" i="2" s="1"/>
  <c r="H178" i="2"/>
  <c r="J27" i="1"/>
  <c r="J11" i="2" s="1"/>
  <c r="H27" i="1"/>
  <c r="H11" i="2" s="1"/>
  <c r="H6" i="1"/>
  <c r="H6" i="2" s="1"/>
  <c r="J135" i="1"/>
  <c r="J60" i="2" s="1"/>
  <c r="K27" i="1"/>
  <c r="K11" i="2" s="1"/>
  <c r="K6" i="1"/>
  <c r="K6" i="2" s="1"/>
  <c r="I208" i="2" l="1"/>
  <c r="I213" i="2"/>
  <c r="H202" i="2"/>
  <c r="H198" i="2" s="1"/>
  <c r="H661" i="1"/>
  <c r="J202" i="2"/>
  <c r="L787" i="1"/>
  <c r="L208" i="2"/>
  <c r="L213" i="2"/>
  <c r="J198" i="2"/>
  <c r="K661" i="1"/>
  <c r="K198" i="2" s="1"/>
  <c r="K92" i="2"/>
  <c r="J92" i="2"/>
  <c r="H427" i="1"/>
  <c r="H128" i="2" s="1"/>
  <c r="J773" i="1"/>
  <c r="J209" i="2" s="1"/>
  <c r="J51" i="2"/>
  <c r="J781" i="1"/>
  <c r="J217" i="2" s="1"/>
  <c r="J172" i="2"/>
  <c r="H781" i="1"/>
  <c r="H217" i="2" s="1"/>
  <c r="K781" i="1"/>
  <c r="K217" i="2" s="1"/>
  <c r="K172" i="2"/>
  <c r="K774" i="1"/>
  <c r="K210" i="2" s="1"/>
  <c r="K178" i="2"/>
  <c r="H774" i="1"/>
  <c r="H210" i="2" s="1"/>
  <c r="H780" i="1"/>
  <c r="H216" i="2" s="1"/>
  <c r="J774" i="1"/>
  <c r="J210" i="2" s="1"/>
  <c r="J178" i="2"/>
  <c r="K780" i="1"/>
  <c r="K47" i="2"/>
  <c r="H773" i="1"/>
  <c r="H209" i="2" s="1"/>
  <c r="K773" i="1"/>
  <c r="K209" i="2" s="1"/>
  <c r="K51" i="2"/>
  <c r="J780" i="1"/>
  <c r="J47" i="2"/>
  <c r="J427" i="1"/>
  <c r="J128" i="2" s="1"/>
  <c r="K427" i="1"/>
  <c r="K128" i="2" s="1"/>
  <c r="K5" i="1"/>
  <c r="J5" i="1"/>
  <c r="H5" i="1"/>
  <c r="H5" i="2" s="1"/>
  <c r="K659" i="1" l="1"/>
  <c r="K776" i="1" s="1"/>
  <c r="H659" i="1"/>
  <c r="H191" i="2" s="1"/>
  <c r="J659" i="1"/>
  <c r="J191" i="2" s="1"/>
  <c r="H134" i="1"/>
  <c r="H59" i="2" s="1"/>
  <c r="J134" i="1"/>
  <c r="J771" i="1" s="1"/>
  <c r="J207" i="2" s="1"/>
  <c r="K134" i="1"/>
  <c r="K771" i="1" s="1"/>
  <c r="K775" i="1"/>
  <c r="K211" i="2" s="1"/>
  <c r="H775" i="1"/>
  <c r="H211" i="2" s="1"/>
  <c r="H770" i="1"/>
  <c r="H206" i="2" s="1"/>
  <c r="J770" i="1"/>
  <c r="J206" i="2" s="1"/>
  <c r="J5" i="2"/>
  <c r="J782" i="1"/>
  <c r="J218" i="2" s="1"/>
  <c r="J216" i="2"/>
  <c r="K782" i="1"/>
  <c r="K218" i="2" s="1"/>
  <c r="K216" i="2"/>
  <c r="H782" i="1"/>
  <c r="H218" i="2" s="1"/>
  <c r="K770" i="1"/>
  <c r="K5" i="2"/>
  <c r="J775" i="1"/>
  <c r="J211" i="2" s="1"/>
  <c r="F763" i="1"/>
  <c r="F779" i="1" s="1"/>
  <c r="F754" i="1"/>
  <c r="F747" i="1"/>
  <c r="F651" i="1"/>
  <c r="F647" i="1"/>
  <c r="F637" i="1"/>
  <c r="F633" i="1"/>
  <c r="F612" i="1"/>
  <c r="F598" i="1"/>
  <c r="F589" i="1"/>
  <c r="F585" i="1"/>
  <c r="F570" i="1"/>
  <c r="F568" i="1"/>
  <c r="F559" i="1"/>
  <c r="F548" i="1"/>
  <c r="F547" i="1" s="1"/>
  <c r="F781" i="1" s="1"/>
  <c r="F527" i="1"/>
  <c r="F495" i="1"/>
  <c r="F456" i="1"/>
  <c r="F453" i="1" s="1"/>
  <c r="F445" i="1"/>
  <c r="F442" i="1" s="1"/>
  <c r="F429" i="1"/>
  <c r="F388" i="1"/>
  <c r="F381" i="1"/>
  <c r="F341" i="1"/>
  <c r="F338" i="1" s="1"/>
  <c r="F330" i="1"/>
  <c r="F320" i="1"/>
  <c r="F299" i="1"/>
  <c r="F281" i="1"/>
  <c r="F277" i="1"/>
  <c r="F97" i="2" s="1"/>
  <c r="F272" i="1"/>
  <c r="F269" i="1"/>
  <c r="F245" i="1"/>
  <c r="F242" i="1" s="1"/>
  <c r="F238" i="1"/>
  <c r="F235" i="1"/>
  <c r="F233" i="1"/>
  <c r="F228" i="1"/>
  <c r="F216" i="1"/>
  <c r="F173" i="1"/>
  <c r="F166" i="1"/>
  <c r="F150" i="1"/>
  <c r="F142" i="1"/>
  <c r="F139" i="1"/>
  <c r="F136" i="1"/>
  <c r="F131" i="1"/>
  <c r="F778" i="1" s="1"/>
  <c r="F121" i="1"/>
  <c r="F113" i="1"/>
  <c r="F77" i="1"/>
  <c r="F69" i="1"/>
  <c r="F68" i="1" s="1"/>
  <c r="F66" i="1"/>
  <c r="F43" i="1"/>
  <c r="F41" i="1"/>
  <c r="F36" i="1"/>
  <c r="F28" i="1"/>
  <c r="F19" i="1"/>
  <c r="F18" i="1" s="1"/>
  <c r="F10" i="1"/>
  <c r="F8" i="1"/>
  <c r="F661" i="1" l="1"/>
  <c r="F659" i="1" s="1"/>
  <c r="K191" i="2"/>
  <c r="F558" i="1"/>
  <c r="F774" i="1" s="1"/>
  <c r="H776" i="1"/>
  <c r="H212" i="2" s="1"/>
  <c r="H771" i="1"/>
  <c r="H207" i="2" s="1"/>
  <c r="J776" i="1"/>
  <c r="F135" i="1"/>
  <c r="F70" i="2"/>
  <c r="F271" i="1"/>
  <c r="J59" i="2"/>
  <c r="K59" i="2"/>
  <c r="J772" i="1"/>
  <c r="J777" i="1" s="1"/>
  <c r="K785" i="1"/>
  <c r="K206" i="2"/>
  <c r="K207" i="2"/>
  <c r="K772" i="1"/>
  <c r="K777" i="1" s="1"/>
  <c r="F105" i="1"/>
  <c r="F780" i="1" s="1"/>
  <c r="F782" i="1" s="1"/>
  <c r="F120" i="1"/>
  <c r="F773" i="1" s="1"/>
  <c r="F6" i="1"/>
  <c r="F27" i="1"/>
  <c r="F427" i="1"/>
  <c r="G763" i="1"/>
  <c r="G203" i="2" s="1"/>
  <c r="G651" i="1"/>
  <c r="G189" i="2" s="1"/>
  <c r="G647" i="1"/>
  <c r="G186" i="2" s="1"/>
  <c r="G637" i="1"/>
  <c r="G188" i="2" s="1"/>
  <c r="G633" i="1"/>
  <c r="G187" i="2" s="1"/>
  <c r="G612" i="1"/>
  <c r="G185" i="2" s="1"/>
  <c r="G598" i="1"/>
  <c r="G184" i="2" s="1"/>
  <c r="G589" i="1"/>
  <c r="G183" i="2" s="1"/>
  <c r="G585" i="1"/>
  <c r="G182" i="2" s="1"/>
  <c r="G570" i="1"/>
  <c r="G181" i="2" s="1"/>
  <c r="G568" i="1"/>
  <c r="G180" i="2" s="1"/>
  <c r="G559" i="1"/>
  <c r="G548" i="1"/>
  <c r="G173" i="2" s="1"/>
  <c r="G527" i="1"/>
  <c r="G155" i="2" s="1"/>
  <c r="G495" i="1"/>
  <c r="G138" i="2" s="1"/>
  <c r="G456" i="1"/>
  <c r="G137" i="2" s="1"/>
  <c r="G445" i="1"/>
  <c r="G133" i="2" s="1"/>
  <c r="G429" i="1"/>
  <c r="G129" i="2" s="1"/>
  <c r="G381" i="1"/>
  <c r="G341" i="1"/>
  <c r="G118" i="2" s="1"/>
  <c r="G330" i="1"/>
  <c r="G320" i="1"/>
  <c r="G299" i="1"/>
  <c r="G107" i="2" s="1"/>
  <c r="G281" i="1"/>
  <c r="G101" i="2" s="1"/>
  <c r="G272" i="1"/>
  <c r="G93" i="2" s="1"/>
  <c r="G269" i="1"/>
  <c r="G90" i="2" s="1"/>
  <c r="G245" i="1"/>
  <c r="G89" i="2" s="1"/>
  <c r="G238" i="1"/>
  <c r="G82" i="2" s="1"/>
  <c r="G235" i="1"/>
  <c r="G79" i="2" s="1"/>
  <c r="G233" i="1"/>
  <c r="G77" i="2" s="1"/>
  <c r="G228" i="1"/>
  <c r="G72" i="2" s="1"/>
  <c r="G226" i="1"/>
  <c r="G71" i="2" s="1"/>
  <c r="G216" i="1"/>
  <c r="G70" i="2" s="1"/>
  <c r="G173" i="1"/>
  <c r="G68" i="2" s="1"/>
  <c r="G166" i="1"/>
  <c r="G67" i="2" s="1"/>
  <c r="G150" i="1"/>
  <c r="G66" i="2" s="1"/>
  <c r="G142" i="1"/>
  <c r="G65" i="2" s="1"/>
  <c r="G139" i="1"/>
  <c r="G64" i="2" s="1"/>
  <c r="G136" i="1"/>
  <c r="G131" i="1"/>
  <c r="G55" i="2" s="1"/>
  <c r="G121" i="1"/>
  <c r="G52" i="2" s="1"/>
  <c r="G113" i="1"/>
  <c r="G49" i="2" s="1"/>
  <c r="G77" i="1"/>
  <c r="G19" i="2" s="1"/>
  <c r="G69" i="1"/>
  <c r="G68" i="1" s="1"/>
  <c r="G18" i="2" s="1"/>
  <c r="G66" i="1"/>
  <c r="G17" i="2" s="1"/>
  <c r="G43" i="1"/>
  <c r="G16" i="2" s="1"/>
  <c r="G41" i="1"/>
  <c r="G15" i="2" s="1"/>
  <c r="G36" i="1"/>
  <c r="G14" i="2" s="1"/>
  <c r="G28" i="1"/>
  <c r="G13" i="2" s="1"/>
  <c r="G19" i="1"/>
  <c r="G18" i="1" s="1"/>
  <c r="G9" i="2" s="1"/>
  <c r="G10" i="1"/>
  <c r="G8" i="2" s="1"/>
  <c r="G8" i="1"/>
  <c r="G7" i="2" s="1"/>
  <c r="F44" i="2"/>
  <c r="F21" i="2"/>
  <c r="F22" i="2"/>
  <c r="F23" i="2"/>
  <c r="F24" i="2"/>
  <c r="F25" i="2"/>
  <c r="F27" i="2"/>
  <c r="F28" i="2"/>
  <c r="F29" i="2"/>
  <c r="F38" i="2"/>
  <c r="F40" i="2"/>
  <c r="F41" i="2"/>
  <c r="F42" i="2"/>
  <c r="F45" i="2"/>
  <c r="F62" i="2"/>
  <c r="F63" i="2"/>
  <c r="F73" i="2"/>
  <c r="F74" i="2"/>
  <c r="F75" i="2"/>
  <c r="F76" i="2"/>
  <c r="F78" i="2"/>
  <c r="F80" i="2"/>
  <c r="F81" i="2"/>
  <c r="F83" i="2"/>
  <c r="F84" i="2"/>
  <c r="F85" i="2"/>
  <c r="F87" i="2"/>
  <c r="F88" i="2"/>
  <c r="F91" i="2"/>
  <c r="F94" i="2"/>
  <c r="F95" i="2"/>
  <c r="F96" i="2"/>
  <c r="F166" i="2"/>
  <c r="F167" i="2"/>
  <c r="F102" i="2"/>
  <c r="F103" i="2"/>
  <c r="F104" i="2"/>
  <c r="F108" i="2"/>
  <c r="F109" i="2"/>
  <c r="F116" i="2"/>
  <c r="F117" i="2"/>
  <c r="F122" i="2"/>
  <c r="F123" i="2"/>
  <c r="F131" i="2"/>
  <c r="F132" i="2"/>
  <c r="F135" i="2"/>
  <c r="F136" i="2"/>
  <c r="F139" i="2"/>
  <c r="F140" i="2"/>
  <c r="F143" i="2"/>
  <c r="F144" i="2"/>
  <c r="F146" i="2"/>
  <c r="F147" i="2"/>
  <c r="F125" i="2"/>
  <c r="F156" i="2"/>
  <c r="F157" i="2"/>
  <c r="F158" i="2"/>
  <c r="F159" i="2"/>
  <c r="F169" i="2"/>
  <c r="F170" i="2"/>
  <c r="F171" i="2"/>
  <c r="F174" i="2"/>
  <c r="F175" i="2"/>
  <c r="F176" i="2"/>
  <c r="F177" i="2"/>
  <c r="F776" i="1" l="1"/>
  <c r="F191" i="2"/>
  <c r="G179" i="2"/>
  <c r="G558" i="1"/>
  <c r="G178" i="2" s="1"/>
  <c r="H772" i="1"/>
  <c r="H208" i="2" s="1"/>
  <c r="G114" i="2"/>
  <c r="G113" i="2"/>
  <c r="G120" i="2"/>
  <c r="G119" i="2"/>
  <c r="G112" i="2"/>
  <c r="G111" i="2"/>
  <c r="F134" i="1"/>
  <c r="F771" i="1" s="1"/>
  <c r="G271" i="1"/>
  <c r="G92" i="2" s="1"/>
  <c r="G212" i="2"/>
  <c r="F775" i="1"/>
  <c r="K213" i="2"/>
  <c r="J208" i="2"/>
  <c r="K208" i="2"/>
  <c r="F5" i="1"/>
  <c r="F770" i="1" s="1"/>
  <c r="F785" i="1" s="1"/>
  <c r="G778" i="1"/>
  <c r="G214" i="2" s="1"/>
  <c r="G242" i="1"/>
  <c r="G86" i="2" s="1"/>
  <c r="G442" i="1"/>
  <c r="G130" i="2" s="1"/>
  <c r="G453" i="1"/>
  <c r="G134" i="2" s="1"/>
  <c r="G779" i="1"/>
  <c r="G215" i="2" s="1"/>
  <c r="G388" i="1"/>
  <c r="G121" i="2" s="1"/>
  <c r="G135" i="1"/>
  <c r="G60" i="2" s="1"/>
  <c r="G547" i="1"/>
  <c r="G172" i="2" s="1"/>
  <c r="G338" i="1"/>
  <c r="G115" i="2" s="1"/>
  <c r="G6" i="1"/>
  <c r="G6" i="2" s="1"/>
  <c r="G120" i="1"/>
  <c r="G51" i="2" s="1"/>
  <c r="G105" i="1"/>
  <c r="G47" i="2" s="1"/>
  <c r="G27" i="1"/>
  <c r="G11" i="2" s="1"/>
  <c r="F61" i="2"/>
  <c r="K212" i="2" l="1"/>
  <c r="K786" i="1"/>
  <c r="K787" i="1" s="1"/>
  <c r="F772" i="1"/>
  <c r="G427" i="1"/>
  <c r="G128" i="2" s="1"/>
  <c r="G780" i="1"/>
  <c r="G216" i="2" s="1"/>
  <c r="G781" i="1"/>
  <c r="G217" i="2" s="1"/>
  <c r="G774" i="1"/>
  <c r="G210" i="2" s="1"/>
  <c r="G5" i="1"/>
  <c r="G5" i="2" s="1"/>
  <c r="G773" i="1"/>
  <c r="G209" i="2" s="1"/>
  <c r="G134" i="1" l="1"/>
  <c r="G59" i="2" s="1"/>
  <c r="G782" i="1"/>
  <c r="G218" i="2" s="1"/>
  <c r="G775" i="1"/>
  <c r="G211" i="2" s="1"/>
  <c r="G770" i="1"/>
  <c r="G206" i="2" s="1"/>
  <c r="G771" i="1" l="1"/>
  <c r="G207" i="2" s="1"/>
  <c r="G785" i="1"/>
  <c r="G772" i="1" l="1"/>
  <c r="G208" i="2" s="1"/>
  <c r="F185" i="2"/>
  <c r="F183" i="2"/>
  <c r="G786" i="1" l="1"/>
  <c r="G787" i="1" s="1"/>
  <c r="G777" i="1"/>
  <c r="G213" i="2" s="1"/>
  <c r="F112" i="2"/>
  <c r="F111" i="2"/>
  <c r="F142" i="2"/>
  <c r="F181" i="2"/>
  <c r="H785" i="1" l="1"/>
  <c r="F107" i="2" l="1"/>
  <c r="F55" i="2"/>
  <c r="F182" i="2"/>
  <c r="H777" i="1" l="1"/>
  <c r="H213" i="2" s="1"/>
  <c r="F113" i="2"/>
  <c r="F114" i="2"/>
  <c r="F203" i="2"/>
  <c r="H786" i="1"/>
  <c r="H787" i="1" s="1"/>
  <c r="F165" i="2"/>
  <c r="F14" i="2"/>
  <c r="J785" i="1" l="1"/>
  <c r="J212" i="2" l="1"/>
  <c r="J213" i="2"/>
  <c r="J786" i="1"/>
  <c r="J787" i="1" s="1"/>
  <c r="F202" i="2"/>
  <c r="F138" i="2" l="1"/>
  <c r="F189" i="2"/>
  <c r="F118" i="2" l="1"/>
  <c r="F15" i="2" l="1"/>
  <c r="F8" i="2" l="1"/>
  <c r="F7" i="2"/>
  <c r="F215" i="2"/>
  <c r="F201" i="2"/>
  <c r="F198" i="2" s="1"/>
  <c r="F187" i="2"/>
  <c r="F186" i="2"/>
  <c r="F188" i="2"/>
  <c r="F184" i="2"/>
  <c r="F180" i="2"/>
  <c r="F179" i="2"/>
  <c r="F164" i="2"/>
  <c r="F155" i="2"/>
  <c r="F149" i="2"/>
  <c r="F145" i="2"/>
  <c r="F129" i="2"/>
  <c r="F115" i="2"/>
  <c r="F93" i="2"/>
  <c r="F101" i="2"/>
  <c r="F90" i="2"/>
  <c r="F82" i="2"/>
  <c r="F79" i="2"/>
  <c r="F77" i="2"/>
  <c r="F72" i="2"/>
  <c r="F69" i="2"/>
  <c r="F68" i="2"/>
  <c r="F67" i="2"/>
  <c r="F66" i="2"/>
  <c r="F65" i="2"/>
  <c r="F64" i="2"/>
  <c r="F53" i="2"/>
  <c r="F48" i="2"/>
  <c r="F49" i="2"/>
  <c r="F52" i="2"/>
  <c r="F19" i="2"/>
  <c r="F18" i="2"/>
  <c r="F17" i="2"/>
  <c r="F16" i="2"/>
  <c r="F13" i="2"/>
  <c r="F9" i="2"/>
  <c r="D23" i="6"/>
  <c r="E23" i="6"/>
  <c r="C23" i="6"/>
  <c r="F16" i="6"/>
  <c r="F18" i="6"/>
  <c r="F20" i="6"/>
  <c r="F14" i="6"/>
  <c r="F86" i="2" l="1"/>
  <c r="F89" i="2"/>
  <c r="F121" i="2"/>
  <c r="F124" i="2"/>
  <c r="F130" i="2"/>
  <c r="F133" i="2"/>
  <c r="F173" i="2"/>
  <c r="F106" i="2"/>
  <c r="F105" i="2"/>
  <c r="F120" i="2"/>
  <c r="F119" i="2"/>
  <c r="F134" i="2"/>
  <c r="F137" i="2"/>
  <c r="F23" i="6"/>
  <c r="F92" i="2"/>
  <c r="F6" i="2"/>
  <c r="F214" i="2"/>
  <c r="F128" i="2"/>
  <c r="F141" i="2"/>
  <c r="F60" i="2"/>
  <c r="F11" i="2"/>
  <c r="E617" i="5"/>
  <c r="M604" i="5"/>
  <c r="M618" i="5" s="1"/>
  <c r="L604" i="5"/>
  <c r="L618" i="5" s="1"/>
  <c r="K604" i="5"/>
  <c r="K618" i="5" s="1"/>
  <c r="J604" i="5"/>
  <c r="J618" i="5" s="1"/>
  <c r="I604" i="5"/>
  <c r="I618" i="5" s="1"/>
  <c r="H604" i="5"/>
  <c r="H618" i="5" s="1"/>
  <c r="G604" i="5"/>
  <c r="G618" i="5" s="1"/>
  <c r="F604" i="5"/>
  <c r="F618" i="5" s="1"/>
  <c r="E604" i="5"/>
  <c r="E618" i="5" s="1"/>
  <c r="M600" i="5"/>
  <c r="L600" i="5"/>
  <c r="K600" i="5"/>
  <c r="J600" i="5"/>
  <c r="I600" i="5"/>
  <c r="H600" i="5"/>
  <c r="G600" i="5"/>
  <c r="F600" i="5"/>
  <c r="E600" i="5"/>
  <c r="M597" i="5"/>
  <c r="L597" i="5"/>
  <c r="K597" i="5"/>
  <c r="J597" i="5"/>
  <c r="I597" i="5"/>
  <c r="H597" i="5"/>
  <c r="G597" i="5"/>
  <c r="F597" i="5"/>
  <c r="E597" i="5"/>
  <c r="M594" i="5"/>
  <c r="L594" i="5"/>
  <c r="K594" i="5"/>
  <c r="J594" i="5"/>
  <c r="I594" i="5"/>
  <c r="H594" i="5"/>
  <c r="G594" i="5"/>
  <c r="F594" i="5"/>
  <c r="E594" i="5"/>
  <c r="M590" i="5"/>
  <c r="L590" i="5"/>
  <c r="K590" i="5"/>
  <c r="J590" i="5"/>
  <c r="I590" i="5"/>
  <c r="H590" i="5"/>
  <c r="G590" i="5"/>
  <c r="F590" i="5"/>
  <c r="E590" i="5"/>
  <c r="M586" i="5"/>
  <c r="L586" i="5"/>
  <c r="K586" i="5"/>
  <c r="J586" i="5"/>
  <c r="I586" i="5"/>
  <c r="H586" i="5"/>
  <c r="G586" i="5"/>
  <c r="F586" i="5"/>
  <c r="E586" i="5"/>
  <c r="M581" i="5"/>
  <c r="L581" i="5"/>
  <c r="K581" i="5"/>
  <c r="J581" i="5"/>
  <c r="J565" i="5" s="1"/>
  <c r="J616" i="5" s="1"/>
  <c r="I581" i="5"/>
  <c r="H581" i="5"/>
  <c r="G581" i="5"/>
  <c r="F581" i="5"/>
  <c r="E581" i="5"/>
  <c r="M577" i="5"/>
  <c r="L577" i="5"/>
  <c r="K577" i="5"/>
  <c r="J577" i="5"/>
  <c r="I577" i="5"/>
  <c r="H577" i="5"/>
  <c r="G577" i="5"/>
  <c r="F577" i="5"/>
  <c r="E577" i="5"/>
  <c r="M572" i="5"/>
  <c r="M567" i="5" s="1"/>
  <c r="L572" i="5"/>
  <c r="L567" i="5" s="1"/>
  <c r="K572" i="5"/>
  <c r="J572" i="5"/>
  <c r="I572" i="5"/>
  <c r="I567" i="5" s="1"/>
  <c r="H572" i="5"/>
  <c r="H567" i="5" s="1"/>
  <c r="G572" i="5"/>
  <c r="F572" i="5"/>
  <c r="E572" i="5"/>
  <c r="E567" i="5" s="1"/>
  <c r="M568" i="5"/>
  <c r="M566" i="5" s="1"/>
  <c r="L568" i="5"/>
  <c r="K568" i="5"/>
  <c r="J568" i="5"/>
  <c r="J566" i="5" s="1"/>
  <c r="I568" i="5"/>
  <c r="I566" i="5" s="1"/>
  <c r="H568" i="5"/>
  <c r="G568" i="5"/>
  <c r="F568" i="5"/>
  <c r="F566" i="5" s="1"/>
  <c r="E568" i="5"/>
  <c r="E566" i="5" s="1"/>
  <c r="K567" i="5"/>
  <c r="J567" i="5"/>
  <c r="G567" i="5"/>
  <c r="F567" i="5"/>
  <c r="L566" i="5"/>
  <c r="K566" i="5"/>
  <c r="H566" i="5"/>
  <c r="G566" i="5"/>
  <c r="M563" i="5"/>
  <c r="L563" i="5"/>
  <c r="K563" i="5"/>
  <c r="J563" i="5"/>
  <c r="I563" i="5"/>
  <c r="H563" i="5"/>
  <c r="G563" i="5"/>
  <c r="F563" i="5"/>
  <c r="E563" i="5"/>
  <c r="M558" i="5"/>
  <c r="L558" i="5"/>
  <c r="K558" i="5"/>
  <c r="J558" i="5"/>
  <c r="I558" i="5"/>
  <c r="H558" i="5"/>
  <c r="G558" i="5"/>
  <c r="F558" i="5"/>
  <c r="E558" i="5"/>
  <c r="M550" i="5"/>
  <c r="L550" i="5"/>
  <c r="K550" i="5"/>
  <c r="J550" i="5"/>
  <c r="I550" i="5"/>
  <c r="H550" i="5"/>
  <c r="G550" i="5"/>
  <c r="F550" i="5"/>
  <c r="E550" i="5"/>
  <c r="M548" i="5"/>
  <c r="L548" i="5"/>
  <c r="K548" i="5"/>
  <c r="J548" i="5"/>
  <c r="I548" i="5"/>
  <c r="H548" i="5"/>
  <c r="G548" i="5"/>
  <c r="F548" i="5"/>
  <c r="E548" i="5"/>
  <c r="M544" i="5"/>
  <c r="L544" i="5"/>
  <c r="K544" i="5"/>
  <c r="J544" i="5"/>
  <c r="I544" i="5"/>
  <c r="H544" i="5"/>
  <c r="G544" i="5"/>
  <c r="F544" i="5"/>
  <c r="E544" i="5"/>
  <c r="M534" i="5"/>
  <c r="L534" i="5"/>
  <c r="K534" i="5"/>
  <c r="J534" i="5"/>
  <c r="I534" i="5"/>
  <c r="H534" i="5"/>
  <c r="G534" i="5"/>
  <c r="F534" i="5"/>
  <c r="E534" i="5"/>
  <c r="M526" i="5"/>
  <c r="L526" i="5"/>
  <c r="K526" i="5"/>
  <c r="J526" i="5"/>
  <c r="I526" i="5"/>
  <c r="H526" i="5"/>
  <c r="G526" i="5"/>
  <c r="F526" i="5"/>
  <c r="E526" i="5"/>
  <c r="M520" i="5"/>
  <c r="L520" i="5"/>
  <c r="K520" i="5"/>
  <c r="J520" i="5"/>
  <c r="I520" i="5"/>
  <c r="H520" i="5"/>
  <c r="G520" i="5"/>
  <c r="F520" i="5"/>
  <c r="E520" i="5"/>
  <c r="M518" i="5"/>
  <c r="L518" i="5"/>
  <c r="K518" i="5"/>
  <c r="J518" i="5"/>
  <c r="I518" i="5"/>
  <c r="H518" i="5"/>
  <c r="G518" i="5"/>
  <c r="F518" i="5"/>
  <c r="E518" i="5"/>
  <c r="M511" i="5"/>
  <c r="L511" i="5"/>
  <c r="K511" i="5"/>
  <c r="J511" i="5"/>
  <c r="I511" i="5"/>
  <c r="H511" i="5"/>
  <c r="G511" i="5"/>
  <c r="F511" i="5"/>
  <c r="E511" i="5"/>
  <c r="M509" i="5"/>
  <c r="L509" i="5"/>
  <c r="K509" i="5"/>
  <c r="J509" i="5"/>
  <c r="I509" i="5"/>
  <c r="H509" i="5"/>
  <c r="G509" i="5"/>
  <c r="F509" i="5"/>
  <c r="E509" i="5"/>
  <c r="M503" i="5"/>
  <c r="L503" i="5"/>
  <c r="K503" i="5"/>
  <c r="J503" i="5"/>
  <c r="I503" i="5"/>
  <c r="H503" i="5"/>
  <c r="G503" i="5"/>
  <c r="F503" i="5"/>
  <c r="E503" i="5"/>
  <c r="M496" i="5"/>
  <c r="M495" i="5" s="1"/>
  <c r="M614" i="5" s="1"/>
  <c r="L496" i="5"/>
  <c r="L495" i="5" s="1"/>
  <c r="L614" i="5" s="1"/>
  <c r="K496" i="5"/>
  <c r="K495" i="5" s="1"/>
  <c r="K614" i="5" s="1"/>
  <c r="J496" i="5"/>
  <c r="J495" i="5" s="1"/>
  <c r="J614" i="5" s="1"/>
  <c r="I496" i="5"/>
  <c r="I495" i="5" s="1"/>
  <c r="I614" i="5" s="1"/>
  <c r="H496" i="5"/>
  <c r="H495" i="5" s="1"/>
  <c r="H614" i="5" s="1"/>
  <c r="G496" i="5"/>
  <c r="F496" i="5"/>
  <c r="F495" i="5" s="1"/>
  <c r="F614" i="5" s="1"/>
  <c r="E496" i="5"/>
  <c r="E495" i="5" s="1"/>
  <c r="E614" i="5" s="1"/>
  <c r="G495" i="5"/>
  <c r="G614" i="5" s="1"/>
  <c r="M486" i="5"/>
  <c r="L486" i="5"/>
  <c r="K486" i="5"/>
  <c r="J486" i="5"/>
  <c r="I486" i="5"/>
  <c r="H486" i="5"/>
  <c r="G486" i="5"/>
  <c r="F486" i="5"/>
  <c r="E486" i="5"/>
  <c r="M481" i="5"/>
  <c r="L481" i="5"/>
  <c r="K481" i="5"/>
  <c r="J481" i="5"/>
  <c r="I481" i="5"/>
  <c r="H481" i="5"/>
  <c r="G481" i="5"/>
  <c r="F481" i="5"/>
  <c r="E481" i="5"/>
  <c r="M477" i="5"/>
  <c r="L477" i="5"/>
  <c r="K477" i="5"/>
  <c r="J477" i="5"/>
  <c r="I477" i="5"/>
  <c r="H477" i="5"/>
  <c r="G477" i="5"/>
  <c r="F477" i="5"/>
  <c r="E477" i="5"/>
  <c r="M473" i="5"/>
  <c r="L473" i="5"/>
  <c r="K473" i="5"/>
  <c r="J473" i="5"/>
  <c r="I473" i="5"/>
  <c r="H473" i="5"/>
  <c r="G473" i="5"/>
  <c r="F473" i="5"/>
  <c r="E473" i="5"/>
  <c r="M468" i="5"/>
  <c r="L468" i="5"/>
  <c r="K468" i="5"/>
  <c r="J468" i="5"/>
  <c r="I468" i="5"/>
  <c r="H468" i="5"/>
  <c r="G468" i="5"/>
  <c r="F468" i="5"/>
  <c r="E468" i="5"/>
  <c r="M463" i="5"/>
  <c r="L463" i="5"/>
  <c r="K463" i="5"/>
  <c r="J463" i="5"/>
  <c r="I463" i="5"/>
  <c r="H463" i="5"/>
  <c r="G463" i="5"/>
  <c r="F463" i="5"/>
  <c r="E463" i="5"/>
  <c r="M450" i="5"/>
  <c r="L450" i="5"/>
  <c r="K450" i="5"/>
  <c r="J450" i="5"/>
  <c r="I450" i="5"/>
  <c r="H450" i="5"/>
  <c r="G450" i="5"/>
  <c r="F450" i="5"/>
  <c r="E450" i="5"/>
  <c r="M441" i="5"/>
  <c r="L441" i="5"/>
  <c r="K441" i="5"/>
  <c r="J441" i="5"/>
  <c r="I441" i="5"/>
  <c r="H441" i="5"/>
  <c r="G441" i="5"/>
  <c r="F441" i="5"/>
  <c r="E441" i="5"/>
  <c r="M407" i="5"/>
  <c r="M404" i="5" s="1"/>
  <c r="L407" i="5"/>
  <c r="K407" i="5"/>
  <c r="K404" i="5" s="1"/>
  <c r="J407" i="5"/>
  <c r="J404" i="5" s="1"/>
  <c r="I407" i="5"/>
  <c r="I404" i="5" s="1"/>
  <c r="H407" i="5"/>
  <c r="H404" i="5" s="1"/>
  <c r="G407" i="5"/>
  <c r="G404" i="5" s="1"/>
  <c r="F407" i="5"/>
  <c r="F404" i="5" s="1"/>
  <c r="E407" i="5"/>
  <c r="E404" i="5" s="1"/>
  <c r="L404" i="5"/>
  <c r="M392" i="5"/>
  <c r="M388" i="5" s="1"/>
  <c r="L392" i="5"/>
  <c r="K392" i="5"/>
  <c r="K388" i="5" s="1"/>
  <c r="J392" i="5"/>
  <c r="J388" i="5" s="1"/>
  <c r="I392" i="5"/>
  <c r="I388" i="5" s="1"/>
  <c r="H392" i="5"/>
  <c r="H388" i="5" s="1"/>
  <c r="G392" i="5"/>
  <c r="G388" i="5" s="1"/>
  <c r="F392" i="5"/>
  <c r="F388" i="5" s="1"/>
  <c r="E392" i="5"/>
  <c r="E388" i="5" s="1"/>
  <c r="L388" i="5"/>
  <c r="M376" i="5"/>
  <c r="L376" i="5"/>
  <c r="K376" i="5"/>
  <c r="J376" i="5"/>
  <c r="I376" i="5"/>
  <c r="H376" i="5"/>
  <c r="G376" i="5"/>
  <c r="F376" i="5"/>
  <c r="E376" i="5"/>
  <c r="M359" i="5"/>
  <c r="L359" i="5"/>
  <c r="L356" i="5" s="1"/>
  <c r="K359" i="5"/>
  <c r="J359" i="5"/>
  <c r="M356" i="5"/>
  <c r="K356" i="5"/>
  <c r="J356" i="5"/>
  <c r="I356" i="5"/>
  <c r="E356" i="5"/>
  <c r="M350" i="5"/>
  <c r="L350" i="5"/>
  <c r="K350" i="5"/>
  <c r="J350" i="5"/>
  <c r="I350" i="5"/>
  <c r="H350" i="5"/>
  <c r="G350" i="5"/>
  <c r="F350" i="5"/>
  <c r="E350" i="5"/>
  <c r="M313" i="5"/>
  <c r="L313" i="5"/>
  <c r="L310" i="5" s="1"/>
  <c r="K313" i="5"/>
  <c r="K310" i="5" s="1"/>
  <c r="J313" i="5"/>
  <c r="I313" i="5"/>
  <c r="E313" i="5"/>
  <c r="E310" i="5" s="1"/>
  <c r="M310" i="5"/>
  <c r="J310" i="5"/>
  <c r="I310" i="5"/>
  <c r="H310" i="5"/>
  <c r="G310" i="5"/>
  <c r="F310" i="5"/>
  <c r="M302" i="5"/>
  <c r="L302" i="5"/>
  <c r="K302" i="5"/>
  <c r="J302" i="5"/>
  <c r="I302" i="5"/>
  <c r="H302" i="5"/>
  <c r="G302" i="5"/>
  <c r="F302" i="5"/>
  <c r="E302" i="5"/>
  <c r="M293" i="5"/>
  <c r="L293" i="5"/>
  <c r="K293" i="5"/>
  <c r="J293" i="5"/>
  <c r="I293" i="5"/>
  <c r="H293" i="5"/>
  <c r="G293" i="5"/>
  <c r="F293" i="5"/>
  <c r="E293" i="5"/>
  <c r="M284" i="5"/>
  <c r="L284" i="5"/>
  <c r="K284" i="5"/>
  <c r="J284" i="5"/>
  <c r="I284" i="5"/>
  <c r="H284" i="5"/>
  <c r="G284" i="5"/>
  <c r="F284" i="5"/>
  <c r="E284" i="5"/>
  <c r="M275" i="5"/>
  <c r="L275" i="5"/>
  <c r="K275" i="5"/>
  <c r="J275" i="5"/>
  <c r="I275" i="5"/>
  <c r="H275" i="5"/>
  <c r="G275" i="5"/>
  <c r="F275" i="5"/>
  <c r="E275" i="5"/>
  <c r="M271" i="5"/>
  <c r="L271" i="5"/>
  <c r="K271" i="5"/>
  <c r="J271" i="5"/>
  <c r="I271" i="5"/>
  <c r="H271" i="5"/>
  <c r="G271" i="5"/>
  <c r="F271" i="5"/>
  <c r="E271" i="5"/>
  <c r="M267" i="5"/>
  <c r="L267" i="5"/>
  <c r="K267" i="5"/>
  <c r="J267" i="5"/>
  <c r="I267" i="5"/>
  <c r="H267" i="5"/>
  <c r="G267" i="5"/>
  <c r="F267" i="5"/>
  <c r="E267" i="5"/>
  <c r="M264" i="5"/>
  <c r="L264" i="5"/>
  <c r="K264" i="5"/>
  <c r="J264" i="5"/>
  <c r="I264" i="5"/>
  <c r="H264" i="5"/>
  <c r="G264" i="5"/>
  <c r="F264" i="5"/>
  <c r="E264" i="5"/>
  <c r="M259" i="5"/>
  <c r="L259" i="5"/>
  <c r="K259" i="5"/>
  <c r="J259" i="5"/>
  <c r="I259" i="5"/>
  <c r="H259" i="5"/>
  <c r="G259" i="5"/>
  <c r="F259" i="5"/>
  <c r="E259" i="5"/>
  <c r="M256" i="5"/>
  <c r="L256" i="5"/>
  <c r="K256" i="5"/>
  <c r="J256" i="5"/>
  <c r="I256" i="5"/>
  <c r="H256" i="5"/>
  <c r="G256" i="5"/>
  <c r="F256" i="5"/>
  <c r="E256" i="5"/>
  <c r="M235" i="5"/>
  <c r="L235" i="5"/>
  <c r="K235" i="5"/>
  <c r="K232" i="5" s="1"/>
  <c r="J235" i="5"/>
  <c r="J232" i="5" s="1"/>
  <c r="I235" i="5"/>
  <c r="E235" i="5"/>
  <c r="E232" i="5" s="1"/>
  <c r="M232" i="5"/>
  <c r="L232" i="5"/>
  <c r="I232" i="5"/>
  <c r="H232" i="5"/>
  <c r="G232" i="5"/>
  <c r="F232" i="5"/>
  <c r="M228" i="5"/>
  <c r="L228" i="5"/>
  <c r="K228" i="5"/>
  <c r="J228" i="5"/>
  <c r="I228" i="5"/>
  <c r="H228" i="5"/>
  <c r="G228" i="5"/>
  <c r="F228" i="5"/>
  <c r="E228" i="5"/>
  <c r="M225" i="5"/>
  <c r="L225" i="5"/>
  <c r="K225" i="5"/>
  <c r="J225" i="5"/>
  <c r="I225" i="5"/>
  <c r="H225" i="5"/>
  <c r="G225" i="5"/>
  <c r="F225" i="5"/>
  <c r="E225" i="5"/>
  <c r="M223" i="5"/>
  <c r="L223" i="5"/>
  <c r="K223" i="5"/>
  <c r="J223" i="5"/>
  <c r="I223" i="5"/>
  <c r="H223" i="5"/>
  <c r="G223" i="5"/>
  <c r="F223" i="5"/>
  <c r="E223" i="5"/>
  <c r="M218" i="5"/>
  <c r="L218" i="5"/>
  <c r="K218" i="5"/>
  <c r="J218" i="5"/>
  <c r="I218" i="5"/>
  <c r="H218" i="5"/>
  <c r="G218" i="5"/>
  <c r="F218" i="5"/>
  <c r="E218" i="5"/>
  <c r="M209" i="5"/>
  <c r="L209" i="5"/>
  <c r="K209" i="5"/>
  <c r="J209" i="5"/>
  <c r="I209" i="5"/>
  <c r="H209" i="5"/>
  <c r="G209" i="5"/>
  <c r="F209" i="5"/>
  <c r="E209" i="5"/>
  <c r="M181" i="5"/>
  <c r="L181" i="5"/>
  <c r="K181" i="5"/>
  <c r="J181" i="5"/>
  <c r="I181" i="5"/>
  <c r="H181" i="5"/>
  <c r="G181" i="5"/>
  <c r="F181" i="5"/>
  <c r="E181" i="5"/>
  <c r="M174" i="5"/>
  <c r="L174" i="5"/>
  <c r="K174" i="5"/>
  <c r="J174" i="5"/>
  <c r="I174" i="5"/>
  <c r="H174" i="5"/>
  <c r="G174" i="5"/>
  <c r="F174" i="5"/>
  <c r="E174" i="5"/>
  <c r="M167" i="5"/>
  <c r="L167" i="5"/>
  <c r="K167" i="5"/>
  <c r="J167" i="5"/>
  <c r="I167" i="5"/>
  <c r="H167" i="5"/>
  <c r="G167" i="5"/>
  <c r="F167" i="5"/>
  <c r="E167" i="5"/>
  <c r="M153" i="5"/>
  <c r="L153" i="5"/>
  <c r="K153" i="5"/>
  <c r="J153" i="5"/>
  <c r="I153" i="5"/>
  <c r="H153" i="5"/>
  <c r="G153" i="5"/>
  <c r="F153" i="5"/>
  <c r="E153" i="5"/>
  <c r="M145" i="5"/>
  <c r="L145" i="5"/>
  <c r="K145" i="5"/>
  <c r="J145" i="5"/>
  <c r="I145" i="5"/>
  <c r="H145" i="5"/>
  <c r="G145" i="5"/>
  <c r="F145" i="5"/>
  <c r="E145" i="5"/>
  <c r="M142" i="5"/>
  <c r="L142" i="5"/>
  <c r="K142" i="5"/>
  <c r="J142" i="5"/>
  <c r="I142" i="5"/>
  <c r="H142" i="5"/>
  <c r="G142" i="5"/>
  <c r="F142" i="5"/>
  <c r="E142" i="5"/>
  <c r="M139" i="5"/>
  <c r="L139" i="5"/>
  <c r="K139" i="5"/>
  <c r="J139" i="5"/>
  <c r="I139" i="5"/>
  <c r="H139" i="5"/>
  <c r="G139" i="5"/>
  <c r="F139" i="5"/>
  <c r="E139" i="5"/>
  <c r="M134" i="5"/>
  <c r="M617" i="5" s="1"/>
  <c r="L134" i="5"/>
  <c r="L617" i="5" s="1"/>
  <c r="K134" i="5"/>
  <c r="K617" i="5" s="1"/>
  <c r="J134" i="5"/>
  <c r="J617" i="5" s="1"/>
  <c r="I134" i="5"/>
  <c r="I617" i="5" s="1"/>
  <c r="H134" i="5"/>
  <c r="H617" i="5" s="1"/>
  <c r="G134" i="5"/>
  <c r="G617" i="5" s="1"/>
  <c r="F134" i="5"/>
  <c r="F617" i="5" s="1"/>
  <c r="M125" i="5"/>
  <c r="L125" i="5"/>
  <c r="K125" i="5"/>
  <c r="J125" i="5"/>
  <c r="I125" i="5"/>
  <c r="H125" i="5"/>
  <c r="G125" i="5"/>
  <c r="F125" i="5"/>
  <c r="E125" i="5"/>
  <c r="M122" i="5"/>
  <c r="L122" i="5"/>
  <c r="K122" i="5"/>
  <c r="J122" i="5"/>
  <c r="I122" i="5"/>
  <c r="H122" i="5"/>
  <c r="G122" i="5"/>
  <c r="F122" i="5"/>
  <c r="E122" i="5"/>
  <c r="M117" i="5"/>
  <c r="L117" i="5"/>
  <c r="K117" i="5"/>
  <c r="J117" i="5"/>
  <c r="I117" i="5"/>
  <c r="H117" i="5"/>
  <c r="G117" i="5"/>
  <c r="F117" i="5"/>
  <c r="E117" i="5"/>
  <c r="M112" i="5"/>
  <c r="L112" i="5"/>
  <c r="K112" i="5"/>
  <c r="J112" i="5"/>
  <c r="I112" i="5"/>
  <c r="H112" i="5"/>
  <c r="G112" i="5"/>
  <c r="F112" i="5"/>
  <c r="E112" i="5"/>
  <c r="M78" i="5"/>
  <c r="L78" i="5"/>
  <c r="K78" i="5"/>
  <c r="J78" i="5"/>
  <c r="I78" i="5"/>
  <c r="H78" i="5"/>
  <c r="G78" i="5"/>
  <c r="F78" i="5"/>
  <c r="E78" i="5"/>
  <c r="M71" i="5"/>
  <c r="M70" i="5" s="1"/>
  <c r="L71" i="5"/>
  <c r="K71" i="5"/>
  <c r="K70" i="5" s="1"/>
  <c r="J71" i="5"/>
  <c r="J70" i="5" s="1"/>
  <c r="I71" i="5"/>
  <c r="I70" i="5" s="1"/>
  <c r="H71" i="5"/>
  <c r="H70" i="5" s="1"/>
  <c r="G71" i="5"/>
  <c r="G70" i="5" s="1"/>
  <c r="F71" i="5"/>
  <c r="F70" i="5" s="1"/>
  <c r="E71" i="5"/>
  <c r="E70" i="5" s="1"/>
  <c r="L70" i="5"/>
  <c r="M68" i="5"/>
  <c r="L68" i="5"/>
  <c r="K68" i="5"/>
  <c r="J68" i="5"/>
  <c r="I68" i="5"/>
  <c r="H68" i="5"/>
  <c r="G68" i="5"/>
  <c r="F68" i="5"/>
  <c r="E68" i="5"/>
  <c r="M46" i="5"/>
  <c r="L46" i="5"/>
  <c r="K46" i="5"/>
  <c r="J46" i="5"/>
  <c r="I46" i="5"/>
  <c r="H46" i="5"/>
  <c r="G46" i="5"/>
  <c r="F46" i="5"/>
  <c r="E46" i="5"/>
  <c r="M44" i="5"/>
  <c r="L44" i="5"/>
  <c r="K44" i="5"/>
  <c r="J44" i="5"/>
  <c r="I44" i="5"/>
  <c r="H44" i="5"/>
  <c r="G44" i="5"/>
  <c r="F44" i="5"/>
  <c r="E44" i="5"/>
  <c r="M38" i="5"/>
  <c r="L38" i="5"/>
  <c r="K38" i="5"/>
  <c r="J38" i="5"/>
  <c r="I38" i="5"/>
  <c r="H38" i="5"/>
  <c r="G38" i="5"/>
  <c r="F38" i="5"/>
  <c r="E38" i="5"/>
  <c r="M28" i="5"/>
  <c r="L28" i="5"/>
  <c r="K28" i="5"/>
  <c r="J28" i="5"/>
  <c r="I28" i="5"/>
  <c r="H28" i="5"/>
  <c r="G28" i="5"/>
  <c r="F28" i="5"/>
  <c r="E28" i="5"/>
  <c r="M19" i="5"/>
  <c r="M18" i="5" s="1"/>
  <c r="L19" i="5"/>
  <c r="L18" i="5" s="1"/>
  <c r="K19" i="5"/>
  <c r="K18" i="5" s="1"/>
  <c r="J19" i="5"/>
  <c r="J18" i="5" s="1"/>
  <c r="I19" i="5"/>
  <c r="I18" i="5" s="1"/>
  <c r="H19" i="5"/>
  <c r="H18" i="5" s="1"/>
  <c r="G19" i="5"/>
  <c r="G18" i="5" s="1"/>
  <c r="F19" i="5"/>
  <c r="F18" i="5" s="1"/>
  <c r="E19" i="5"/>
  <c r="E18" i="5" s="1"/>
  <c r="M10" i="5"/>
  <c r="L10" i="5"/>
  <c r="K10" i="5"/>
  <c r="J10" i="5"/>
  <c r="I10" i="5"/>
  <c r="H10" i="5"/>
  <c r="G10" i="5"/>
  <c r="F10" i="5"/>
  <c r="E10" i="5"/>
  <c r="M8" i="5"/>
  <c r="L8" i="5"/>
  <c r="K8" i="5"/>
  <c r="J8" i="5"/>
  <c r="I8" i="5"/>
  <c r="H8" i="5"/>
  <c r="G8" i="5"/>
  <c r="F8" i="5"/>
  <c r="E8" i="5"/>
  <c r="G502" i="5" l="1"/>
  <c r="G611" i="5" s="1"/>
  <c r="F565" i="5"/>
  <c r="F616" i="5" s="1"/>
  <c r="F216" i="2"/>
  <c r="F47" i="2"/>
  <c r="F210" i="2"/>
  <c r="F178" i="2"/>
  <c r="F217" i="2"/>
  <c r="F172" i="2"/>
  <c r="F209" i="2"/>
  <c r="F51" i="2"/>
  <c r="G111" i="5"/>
  <c r="G613" i="5" s="1"/>
  <c r="G615" i="5" s="1"/>
  <c r="J121" i="5"/>
  <c r="J610" i="5" s="1"/>
  <c r="E258" i="5"/>
  <c r="I258" i="5"/>
  <c r="M258" i="5"/>
  <c r="M111" i="5"/>
  <c r="M613" i="5" s="1"/>
  <c r="M615" i="5" s="1"/>
  <c r="F121" i="5"/>
  <c r="F610" i="5" s="1"/>
  <c r="L375" i="5"/>
  <c r="G449" i="5"/>
  <c r="F211" i="2"/>
  <c r="F218" i="2"/>
  <c r="H6" i="5"/>
  <c r="L6" i="5"/>
  <c r="E27" i="5"/>
  <c r="G27" i="5"/>
  <c r="I27" i="5"/>
  <c r="K27" i="5"/>
  <c r="M27" i="5"/>
  <c r="H27" i="5"/>
  <c r="L27" i="5"/>
  <c r="F27" i="5"/>
  <c r="J27" i="5"/>
  <c r="F111" i="5"/>
  <c r="F613" i="5" s="1"/>
  <c r="H111" i="5"/>
  <c r="H613" i="5" s="1"/>
  <c r="J111" i="5"/>
  <c r="J613" i="5" s="1"/>
  <c r="E111" i="5"/>
  <c r="E613" i="5" s="1"/>
  <c r="I111" i="5"/>
  <c r="I613" i="5" s="1"/>
  <c r="K111" i="5"/>
  <c r="K613" i="5" s="1"/>
  <c r="K615" i="5" s="1"/>
  <c r="E138" i="5"/>
  <c r="G138" i="5"/>
  <c r="F138" i="5"/>
  <c r="F258" i="5"/>
  <c r="H258" i="5"/>
  <c r="J258" i="5"/>
  <c r="L258" i="5"/>
  <c r="G258" i="5"/>
  <c r="K258" i="5"/>
  <c r="H375" i="5"/>
  <c r="F375" i="5"/>
  <c r="E502" i="5"/>
  <c r="E611" i="5" s="1"/>
  <c r="M502" i="5"/>
  <c r="M611" i="5" s="1"/>
  <c r="H565" i="5"/>
  <c r="H616" i="5" s="1"/>
  <c r="L565" i="5"/>
  <c r="L616" i="5" s="1"/>
  <c r="G6" i="5"/>
  <c r="K6" i="5"/>
  <c r="M6" i="5"/>
  <c r="M5" i="5" s="1"/>
  <c r="M607" i="5" s="1"/>
  <c r="E121" i="5"/>
  <c r="E610" i="5" s="1"/>
  <c r="G121" i="5"/>
  <c r="G610" i="5" s="1"/>
  <c r="G612" i="5" s="1"/>
  <c r="I121" i="5"/>
  <c r="I610" i="5" s="1"/>
  <c r="K121" i="5"/>
  <c r="K610" i="5" s="1"/>
  <c r="M121" i="5"/>
  <c r="M610" i="5" s="1"/>
  <c r="H121" i="5"/>
  <c r="H610" i="5" s="1"/>
  <c r="L121" i="5"/>
  <c r="L610" i="5" s="1"/>
  <c r="E375" i="5"/>
  <c r="E137" i="5" s="1"/>
  <c r="E608" i="5" s="1"/>
  <c r="G375" i="5"/>
  <c r="I375" i="5"/>
  <c r="K375" i="5"/>
  <c r="M375" i="5"/>
  <c r="F449" i="5"/>
  <c r="H449" i="5"/>
  <c r="J449" i="5"/>
  <c r="L449" i="5"/>
  <c r="F502" i="5"/>
  <c r="F611" i="5" s="1"/>
  <c r="H502" i="5"/>
  <c r="H611" i="5" s="1"/>
  <c r="L502" i="5"/>
  <c r="L611" i="5" s="1"/>
  <c r="I502" i="5"/>
  <c r="I611" i="5" s="1"/>
  <c r="I612" i="5" s="1"/>
  <c r="K502" i="5"/>
  <c r="K611" i="5" s="1"/>
  <c r="F6" i="5"/>
  <c r="H5" i="5"/>
  <c r="H607" i="5" s="1"/>
  <c r="J6" i="5"/>
  <c r="L5" i="5"/>
  <c r="L607" i="5" s="1"/>
  <c r="H138" i="5"/>
  <c r="J375" i="5"/>
  <c r="E449" i="5"/>
  <c r="I449" i="5"/>
  <c r="K449" i="5"/>
  <c r="M449" i="5"/>
  <c r="I138" i="5"/>
  <c r="J502" i="5"/>
  <c r="J611" i="5" s="1"/>
  <c r="L138" i="5"/>
  <c r="J138" i="5"/>
  <c r="I6" i="5"/>
  <c r="E6" i="5"/>
  <c r="L111" i="5"/>
  <c r="L613" i="5" s="1"/>
  <c r="L615" i="5" s="1"/>
  <c r="M138" i="5"/>
  <c r="K138" i="5"/>
  <c r="K137" i="5" s="1"/>
  <c r="K608" i="5" s="1"/>
  <c r="E565" i="5"/>
  <c r="E616" i="5" s="1"/>
  <c r="G565" i="5"/>
  <c r="G616" i="5" s="1"/>
  <c r="I565" i="5"/>
  <c r="I616" i="5" s="1"/>
  <c r="K565" i="5"/>
  <c r="K616" i="5" s="1"/>
  <c r="M565" i="5"/>
  <c r="M616" i="5" s="1"/>
  <c r="K5" i="5"/>
  <c r="K607" i="5" s="1"/>
  <c r="E615" i="5"/>
  <c r="I615" i="5"/>
  <c r="F615" i="5"/>
  <c r="H615" i="5"/>
  <c r="J615" i="5"/>
  <c r="H612" i="5"/>
  <c r="L612" i="5"/>
  <c r="F5" i="5" l="1"/>
  <c r="F607" i="5" s="1"/>
  <c r="J612" i="5"/>
  <c r="M612" i="5"/>
  <c r="F137" i="5"/>
  <c r="F608" i="5" s="1"/>
  <c r="F609" i="5" s="1"/>
  <c r="F206" i="2"/>
  <c r="F5" i="2"/>
  <c r="F207" i="2"/>
  <c r="F59" i="2"/>
  <c r="I5" i="5"/>
  <c r="I607" i="5" s="1"/>
  <c r="L137" i="5"/>
  <c r="L608" i="5" s="1"/>
  <c r="L609" i="5" s="1"/>
  <c r="L619" i="5" s="1"/>
  <c r="I137" i="5"/>
  <c r="I608" i="5" s="1"/>
  <c r="H137" i="5"/>
  <c r="H608" i="5" s="1"/>
  <c r="H609" i="5" s="1"/>
  <c r="H619" i="5" s="1"/>
  <c r="K612" i="5"/>
  <c r="G5" i="5"/>
  <c r="G607" i="5" s="1"/>
  <c r="J137" i="5"/>
  <c r="J608" i="5" s="1"/>
  <c r="G137" i="5"/>
  <c r="G608" i="5" s="1"/>
  <c r="M137" i="5"/>
  <c r="M608" i="5" s="1"/>
  <c r="M609" i="5" s="1"/>
  <c r="M619" i="5" s="1"/>
  <c r="E5" i="5"/>
  <c r="E607" i="5" s="1"/>
  <c r="J5" i="5"/>
  <c r="J607" i="5" s="1"/>
  <c r="F612" i="5"/>
  <c r="E612" i="5"/>
  <c r="F208" i="2"/>
  <c r="K609" i="5"/>
  <c r="K619" i="5" s="1"/>
  <c r="E609" i="5"/>
  <c r="I609" i="5"/>
  <c r="I619" i="5" s="1"/>
  <c r="J609" i="5" l="1"/>
  <c r="J619" i="5" s="1"/>
  <c r="E619" i="5"/>
  <c r="G609" i="5"/>
  <c r="G619" i="5" s="1"/>
  <c r="F619" i="5"/>
  <c r="F212" i="2"/>
  <c r="F777" i="1" l="1"/>
  <c r="F213" i="2" s="1"/>
  <c r="F786" i="1"/>
  <c r="F787" i="1" s="1"/>
</calcChain>
</file>

<file path=xl/sharedStrings.xml><?xml version="1.0" encoding="utf-8"?>
<sst xmlns="http://schemas.openxmlformats.org/spreadsheetml/2006/main" count="1809" uniqueCount="932">
  <si>
    <t xml:space="preserve">                                 na rok 2005</t>
  </si>
  <si>
    <t>DAŇOVÉ   PRÍJMY</t>
  </si>
  <si>
    <t>Dane z príjmov a kapitálového majetku</t>
  </si>
  <si>
    <t>Daň z majetku</t>
  </si>
  <si>
    <t>Dane za tovary a služby</t>
  </si>
  <si>
    <t>za psa</t>
  </si>
  <si>
    <t>za užívanie verejného priestranstva</t>
  </si>
  <si>
    <t>NEDAŇOVÉ    PRÍJMY</t>
  </si>
  <si>
    <t xml:space="preserve">Príjmy z podnikania a vlastníctva majetku </t>
  </si>
  <si>
    <t>Administratívne a iné poplatky</t>
  </si>
  <si>
    <t>poplatky matrika</t>
  </si>
  <si>
    <t>poplatky za poštovné</t>
  </si>
  <si>
    <t>poplatky spol. úradovne</t>
  </si>
  <si>
    <t xml:space="preserve">správny popl. za výherné hracie automaty </t>
  </si>
  <si>
    <t>správne poplatky MsÚ</t>
  </si>
  <si>
    <t>Pokuty a penále</t>
  </si>
  <si>
    <t>Poplatky a platby z nahod. predaja</t>
  </si>
  <si>
    <t>za relácie v miestnom rozhlase</t>
  </si>
  <si>
    <t>za verejné súťaže</t>
  </si>
  <si>
    <t>za poplatky za opatrovateľskú činnosť</t>
  </si>
  <si>
    <t>príjem z poplatkov za uloženie odpadov</t>
  </si>
  <si>
    <t>cintorínske poplatky, pohrebné</t>
  </si>
  <si>
    <t>príjem za dopravné výkony</t>
  </si>
  <si>
    <t>príjem z reklamy</t>
  </si>
  <si>
    <t>Úroky z dom. úverov, vkladov a pôžičiek</t>
  </si>
  <si>
    <t>z účtov finančného hospodárenia</t>
  </si>
  <si>
    <t>Iné nedaňové príjmy</t>
  </si>
  <si>
    <t>Ostatné príjmy</t>
  </si>
  <si>
    <t>z odvodov z hazardných hier</t>
  </si>
  <si>
    <t>GRANTY  A  TRANSFERY</t>
  </si>
  <si>
    <t>na spoločný úrad - ŠR</t>
  </si>
  <si>
    <t>bežné transféry ÚPSV na akt.činnosť</t>
  </si>
  <si>
    <t>transféry na školský úrad</t>
  </si>
  <si>
    <t>sociálne transféry ÚPSV, osobitný príjemca</t>
  </si>
  <si>
    <t>školské potreby ÚPSV</t>
  </si>
  <si>
    <t>stravné ÚPSV</t>
  </si>
  <si>
    <t>na matričnú činnosť</t>
  </si>
  <si>
    <t>starostlivosť o životné prostredie</t>
  </si>
  <si>
    <t>špec.úrad pre miestné komunikácie</t>
  </si>
  <si>
    <t>na kultúru - zahraničné</t>
  </si>
  <si>
    <t>Finančné operácie</t>
  </si>
  <si>
    <t>Kapitálové príjmy</t>
  </si>
  <si>
    <t>Príjem z predaja hnut.a nehnut.majetku</t>
  </si>
  <si>
    <t>príjem z predaja pozemkov a nehmot. aktív</t>
  </si>
  <si>
    <t>Kapitálové granty a transfery</t>
  </si>
  <si>
    <t>kapitálový grant na kamerový systém</t>
  </si>
  <si>
    <t>VÝDAVKY :</t>
  </si>
  <si>
    <t>0.1.1.1.6.</t>
  </si>
  <si>
    <t>VÝDAVKY VEREJNEJ SPRÁVY</t>
  </si>
  <si>
    <t>Mzdy,platy,poistné</t>
  </si>
  <si>
    <t xml:space="preserve">mzdy a platy </t>
  </si>
  <si>
    <t xml:space="preserve">zákonné poistenie </t>
  </si>
  <si>
    <t>Cestovné výdavky</t>
  </si>
  <si>
    <t>cestovné náhrady - tuzemské cesty</t>
  </si>
  <si>
    <t>cestovné náhrady - zahraničné cesty</t>
  </si>
  <si>
    <t>Energia, vodné, stočné a komun.</t>
  </si>
  <si>
    <t>elektrická energia</t>
  </si>
  <si>
    <t>tepelná energia</t>
  </si>
  <si>
    <t>vodné, stočné</t>
  </si>
  <si>
    <t>telefón, fax</t>
  </si>
  <si>
    <t>rozhlas, televízia</t>
  </si>
  <si>
    <t>poštovné služby</t>
  </si>
  <si>
    <t>internet</t>
  </si>
  <si>
    <t xml:space="preserve">Materiál a dodávky </t>
  </si>
  <si>
    <t>interiérové vybavenie</t>
  </si>
  <si>
    <t>výpočtová technika do 30 tis. Sk</t>
  </si>
  <si>
    <t>kancelárske stroje, vybavenie kancelárií</t>
  </si>
  <si>
    <t>kancelársky papier</t>
  </si>
  <si>
    <t>čistiace,hyg. potreby</t>
  </si>
  <si>
    <t>tlačivá a tlačiarenské služby</t>
  </si>
  <si>
    <t>materiál,náhr.diely</t>
  </si>
  <si>
    <t>renovácia pások a tonerov</t>
  </si>
  <si>
    <t>kvety,vence</t>
  </si>
  <si>
    <t>knihy, časopisy, noviny</t>
  </si>
  <si>
    <t>softvér</t>
  </si>
  <si>
    <t>reprezentačné výdavky a dary</t>
  </si>
  <si>
    <t>Dopravné</t>
  </si>
  <si>
    <t>PHM,mazivá,oleje</t>
  </si>
  <si>
    <t>servis mot.vozidiel</t>
  </si>
  <si>
    <t>náhradné diely</t>
  </si>
  <si>
    <t>prepravné</t>
  </si>
  <si>
    <t>diaľničné známky,karty</t>
  </si>
  <si>
    <t>Rutinná a štandar. údržba</t>
  </si>
  <si>
    <t>oprava výpočtovej techniky</t>
  </si>
  <si>
    <t>telekomunikačnej techniky</t>
  </si>
  <si>
    <t>kancel. strojov, prístrojov</t>
  </si>
  <si>
    <t>výťahu</t>
  </si>
  <si>
    <t>administratívnej budovy</t>
  </si>
  <si>
    <t>Služby</t>
  </si>
  <si>
    <t>školenia a kurzy</t>
  </si>
  <si>
    <t>propagácia a reklama</t>
  </si>
  <si>
    <t>všeobecné služby</t>
  </si>
  <si>
    <t>tlač obecných novín</t>
  </si>
  <si>
    <t>renovácia pások a tonerov -služba</t>
  </si>
  <si>
    <t>revízie a kontroly zariadení</t>
  </si>
  <si>
    <t>právne služby</t>
  </si>
  <si>
    <t>audítorské služby</t>
  </si>
  <si>
    <t>poradensko-konzultačná činnosť</t>
  </si>
  <si>
    <t>inšpekčná činnosť BPaPO</t>
  </si>
  <si>
    <t>konzultácie,konverzie dát</t>
  </si>
  <si>
    <t>štúdie,expertízy a posudky</t>
  </si>
  <si>
    <t>stravovanie</t>
  </si>
  <si>
    <t>poistné</t>
  </si>
  <si>
    <t>prídely do sociálneho fondu</t>
  </si>
  <si>
    <t>odmeny poslancom MsZ, komisiám</t>
  </si>
  <si>
    <t xml:space="preserve">dohody o vykonaní prác </t>
  </si>
  <si>
    <t>DPH z leasingu</t>
  </si>
  <si>
    <t>Príspevky mesta</t>
  </si>
  <si>
    <t>partnerske mestá</t>
  </si>
  <si>
    <t>členské príspevky</t>
  </si>
  <si>
    <t>odstupné</t>
  </si>
  <si>
    <t>náhrada príjmu - nemoc</t>
  </si>
  <si>
    <t>úroky z leasingu vč.DPH</t>
  </si>
  <si>
    <t>0.1.3.3.</t>
  </si>
  <si>
    <t>MATRIKA</t>
  </si>
  <si>
    <t>mzdy a platy</t>
  </si>
  <si>
    <t>zákonné poistenie</t>
  </si>
  <si>
    <t>tovary a služby</t>
  </si>
  <si>
    <t>0.1.6.</t>
  </si>
  <si>
    <t>VŠEOBECNÉ VEREJNÉ SLUŽBY</t>
  </si>
  <si>
    <t xml:space="preserve">výdavky na voľby </t>
  </si>
  <si>
    <t>0.1.7.</t>
  </si>
  <si>
    <t>TRANSAKCIE VEREJNÉHO DLHU</t>
  </si>
  <si>
    <t>splácanie úrokov</t>
  </si>
  <si>
    <t>0.1.8.</t>
  </si>
  <si>
    <t>TRANSFERY PRÍSP.ORGANIZÁCII</t>
  </si>
  <si>
    <t>transfery pre MBH</t>
  </si>
  <si>
    <t>0.3.1.0.</t>
  </si>
  <si>
    <t>VEREJNÝ PORIADOK,MsP</t>
  </si>
  <si>
    <t>cestovné</t>
  </si>
  <si>
    <t>telefón,fax</t>
  </si>
  <si>
    <t>televízia,rozhlas</t>
  </si>
  <si>
    <t>výpočtová technika</t>
  </si>
  <si>
    <t>čistiace a hyg.potreby</t>
  </si>
  <si>
    <t>všeobecný materiál</t>
  </si>
  <si>
    <t>zbrane</t>
  </si>
  <si>
    <t>rovnošaty</t>
  </si>
  <si>
    <t>pohonné hmoty,mazivá,oleje</t>
  </si>
  <si>
    <t>oprava a údržba výpočtovej techniky</t>
  </si>
  <si>
    <t>0.3.2.0.</t>
  </si>
  <si>
    <t>OCHRANA PRED POŽIARMI</t>
  </si>
  <si>
    <t>špeciálne služby</t>
  </si>
  <si>
    <t>0.4.1.2</t>
  </si>
  <si>
    <t>VŠEOBECNÁ PRACOVNÁ OBLASŤ</t>
  </si>
  <si>
    <t>Aktivačná činnosť</t>
  </si>
  <si>
    <t>Sociálna pracovníčka</t>
  </si>
  <si>
    <t>0.4.4.3.</t>
  </si>
  <si>
    <t>SPOLOČNÁ ÚRADOVŇA</t>
  </si>
  <si>
    <t>0.4.5.1.3</t>
  </si>
  <si>
    <t>DOPRAVA</t>
  </si>
  <si>
    <t>údržba ciest a chodníkov</t>
  </si>
  <si>
    <t>príspevok na verejnú dopravu</t>
  </si>
  <si>
    <t>0.5.1.0</t>
  </si>
  <si>
    <t>OCHRANA ŽIVOTNÉHO PROSTR.</t>
  </si>
  <si>
    <t>nádoby na odpad</t>
  </si>
  <si>
    <t>0.5.2.0.</t>
  </si>
  <si>
    <t>ÚDRŽBA KANALIZÁCIE</t>
  </si>
  <si>
    <t>údržba kanalizácie</t>
  </si>
  <si>
    <t>0.6.1.0</t>
  </si>
  <si>
    <t>ROZVOJ BÝVANIA</t>
  </si>
  <si>
    <t>0.6.2.0</t>
  </si>
  <si>
    <t>ROZVOJ OBCÍ</t>
  </si>
  <si>
    <t>Tovary a služby</t>
  </si>
  <si>
    <t>plyn</t>
  </si>
  <si>
    <t>vodné a stočné</t>
  </si>
  <si>
    <t>sadenice,kvety,kvetináče</t>
  </si>
  <si>
    <t>prevádzkové stroje</t>
  </si>
  <si>
    <t>údržba verejnej zelene,kosenie,polievanie</t>
  </si>
  <si>
    <t>údržba rozvodov el.energie</t>
  </si>
  <si>
    <t>miestného rozhlasu</t>
  </si>
  <si>
    <t>údržba detských ihrísk a lavíc</t>
  </si>
  <si>
    <t>dohody o vykonaní prác</t>
  </si>
  <si>
    <t>spracovateľský poplatok leasingu</t>
  </si>
  <si>
    <t>0.6.4.0.</t>
  </si>
  <si>
    <t>VEREJNÉ OSVETLENIE</t>
  </si>
  <si>
    <t>verejné osvetlenie</t>
  </si>
  <si>
    <t>údrzba verejného osvetlenia</t>
  </si>
  <si>
    <t>ÚDRŽBA CINTORÍNOV</t>
  </si>
  <si>
    <t>0.8</t>
  </si>
  <si>
    <t>REKREÁCIA,KULTÚRA,ŠPORT</t>
  </si>
  <si>
    <t>vybavenie šport.areálu</t>
  </si>
  <si>
    <t>oslavy MKF</t>
  </si>
  <si>
    <t>transfery združeniam,sp.organiz.,talent.mládež</t>
  </si>
  <si>
    <t>0.8.2.0.5</t>
  </si>
  <si>
    <t>mzdy,platy</t>
  </si>
  <si>
    <t>voda</t>
  </si>
  <si>
    <t>0.8.2.0.9</t>
  </si>
  <si>
    <t>MsKs</t>
  </si>
  <si>
    <t>mzdy , platy</t>
  </si>
  <si>
    <t>kancelárske stroje a vybavenie</t>
  </si>
  <si>
    <t xml:space="preserve">kancelárske potreby </t>
  </si>
  <si>
    <t>čistiace potreby</t>
  </si>
  <si>
    <t>reprezentačné výdavky</t>
  </si>
  <si>
    <t>oprava a údržba budovy</t>
  </si>
  <si>
    <t>ozvučenie podujatí</t>
  </si>
  <si>
    <t>remeselnícke práce</t>
  </si>
  <si>
    <t>kancelárske služby</t>
  </si>
  <si>
    <t>inšpekčná činnosť BpaPO</t>
  </si>
  <si>
    <t>odmeny za ďalšie práce</t>
  </si>
  <si>
    <t>činnosť umeleckých skupín pri MsKS</t>
  </si>
  <si>
    <t>0.9</t>
  </si>
  <si>
    <t>VZDELANIE</t>
  </si>
  <si>
    <t>0.9.1.1</t>
  </si>
  <si>
    <t>Originálne kompetencie</t>
  </si>
  <si>
    <t>0.9.1.2</t>
  </si>
  <si>
    <t>Prenesené kompetencie</t>
  </si>
  <si>
    <t>0.9.6.0.</t>
  </si>
  <si>
    <t>0.9.6.0.7</t>
  </si>
  <si>
    <t>Školský úrad</t>
  </si>
  <si>
    <t>10.1.2.3</t>
  </si>
  <si>
    <t>OPATROVATEĽSTVO</t>
  </si>
  <si>
    <t>10.7.</t>
  </si>
  <si>
    <t>POMOC OBČANOM V HMOT.NÚDZI</t>
  </si>
  <si>
    <t>osobitný príjemca sociálnych dávok</t>
  </si>
  <si>
    <t>1.7.</t>
  </si>
  <si>
    <t>Kapitálové výdavky</t>
  </si>
  <si>
    <t>0.1.1.1.6</t>
  </si>
  <si>
    <t>Správa MsÚ</t>
  </si>
  <si>
    <t>výpočtová technika,sieť</t>
  </si>
  <si>
    <t>kancelárske stroje a prístroje</t>
  </si>
  <si>
    <t>leasing os.mot.vozidla</t>
  </si>
  <si>
    <t>technické zhodnotenie AB</t>
  </si>
  <si>
    <t>Verejný poriadok,MsP</t>
  </si>
  <si>
    <t>0.4.5.1</t>
  </si>
  <si>
    <t>Komunikácie</t>
  </si>
  <si>
    <t>0.5.1.0.</t>
  </si>
  <si>
    <t>Ochrana životného prostredia</t>
  </si>
  <si>
    <t>kanalizácia ul.L.Mécsa</t>
  </si>
  <si>
    <t>0.6.2.0.</t>
  </si>
  <si>
    <t>Rozvoj obcí</t>
  </si>
  <si>
    <t>monitorovací systém</t>
  </si>
  <si>
    <t>projektová dokum. priemyselného parku</t>
  </si>
  <si>
    <t>0.6.6.0</t>
  </si>
  <si>
    <t>Údržba cintorínov</t>
  </si>
  <si>
    <t>rekonštrukcia domu smútku</t>
  </si>
  <si>
    <t>Verejné osvetlenie</t>
  </si>
  <si>
    <t>0.8.</t>
  </si>
  <si>
    <t>Rekreačné a športové služby</t>
  </si>
  <si>
    <t>projektová dokumentácia MsKS</t>
  </si>
  <si>
    <t>0.9.</t>
  </si>
  <si>
    <t>Vzdelanie</t>
  </si>
  <si>
    <t>ZUŠ</t>
  </si>
  <si>
    <t>Iné mimorozpočtové výdavky</t>
  </si>
  <si>
    <t>REKAPITULÁCIA</t>
  </si>
  <si>
    <t>Bežné príjmy rozpočtu</t>
  </si>
  <si>
    <t>Bežné výdavky rozpočtu</t>
  </si>
  <si>
    <t>Prebytok / schodok / bežného rozpočtu</t>
  </si>
  <si>
    <t>Kapitálové príjmy rozpočtu</t>
  </si>
  <si>
    <t>Kapitálové výdavky rozpočtu</t>
  </si>
  <si>
    <t>Prebytok / schodok / kapitálového rozpočtu</t>
  </si>
  <si>
    <t>Príjmy z finančných operácií</t>
  </si>
  <si>
    <t>Výdavky z finančných operácií</t>
  </si>
  <si>
    <t>Prebytok / schodok / z finančných operácií</t>
  </si>
  <si>
    <t>Výdavky pre školy s právnou subjektivitou</t>
  </si>
  <si>
    <t>PREBYTOK /+/ SCHODOK /-/</t>
  </si>
  <si>
    <t>príjmy za kultúrne poukazy</t>
  </si>
  <si>
    <t>príjmy z kultúrnych podujatí BKF</t>
  </si>
  <si>
    <t>príjmy z kultúrnych podujatí  MsKS</t>
  </si>
  <si>
    <t>ostatné príjmy</t>
  </si>
  <si>
    <t>register obyvateľov a hlásenie pobytu</t>
  </si>
  <si>
    <t>splátky úveru ŠFRB štandardné byty</t>
  </si>
  <si>
    <t>splátky úveru ŠFRB nízkoštandardné byty</t>
  </si>
  <si>
    <t>6.1.0</t>
  </si>
  <si>
    <t>exekučné trovy</t>
  </si>
  <si>
    <t>zákonné a havarijné poistenie vozidiel</t>
  </si>
  <si>
    <t>poplatok za finančnú zábezpeku ŠFRB Št.byty</t>
  </si>
  <si>
    <t>poplatok za finančnú zábezpeku ŠFRB NŠt.byty</t>
  </si>
  <si>
    <t>0.6.1.0.</t>
  </si>
  <si>
    <t>Rozvoj bývania</t>
  </si>
  <si>
    <t>Iné mimorozpočtové príjmy</t>
  </si>
  <si>
    <t>publikácia Mesto Kráľovský Chlmec</t>
  </si>
  <si>
    <t>transfery pre Regia TV</t>
  </si>
  <si>
    <t>cestovné Fejséš</t>
  </si>
  <si>
    <t>projektová dokumentácia priestorov Csonkavár</t>
  </si>
  <si>
    <t>kanalizácia ul.Pri štadióne</t>
  </si>
  <si>
    <t>vrátenie príjmov z minulých rokov</t>
  </si>
  <si>
    <t>projektová dokumentácia, UPN</t>
  </si>
  <si>
    <t>Kanalizácie</t>
  </si>
  <si>
    <t>Prijaté úvery</t>
  </si>
  <si>
    <t>Zákonné poistenie</t>
  </si>
  <si>
    <t>Mzdy a platy</t>
  </si>
  <si>
    <t>Splácanie úrokov</t>
  </si>
  <si>
    <t xml:space="preserve">transfery zväzom, združeniam  </t>
  </si>
  <si>
    <t>bankový  poplatok za úver</t>
  </si>
  <si>
    <t>materiál na opravu mestkých bytov</t>
  </si>
  <si>
    <t>na kultúru  BKF</t>
  </si>
  <si>
    <t>na kultúru  - tuzemské</t>
  </si>
  <si>
    <t>odchodné</t>
  </si>
  <si>
    <t xml:space="preserve">pokuty a penále </t>
  </si>
  <si>
    <t>nájomné za poštový  priečinok</t>
  </si>
  <si>
    <t>servis, oprava, stk</t>
  </si>
  <si>
    <t>kolky</t>
  </si>
  <si>
    <t>finančné  prostriedky na  činnosť KCH Invest</t>
  </si>
  <si>
    <t>sadová výsadba</t>
  </si>
  <si>
    <t>softvér a  ortofotomapa</t>
  </si>
  <si>
    <t>na výkon agendy osob. príjemcu</t>
  </si>
  <si>
    <t>poplatky banke,súdne a iné poplatky</t>
  </si>
  <si>
    <t>odvoz  odpadov</t>
  </si>
  <si>
    <t>odchyt túlavých zvierat a ostatné služby</t>
  </si>
  <si>
    <t>pracovné  odevy, obuv</t>
  </si>
  <si>
    <t>provízia, sprostredkovanie stravných lístkov</t>
  </si>
  <si>
    <t>všeobecný materiál - záujmové krúžky</t>
  </si>
  <si>
    <t>príjem  - školské jedálne</t>
  </si>
  <si>
    <t>9.5.0.2</t>
  </si>
  <si>
    <t>Centrum  voľného  času</t>
  </si>
  <si>
    <t>9.6.0.1</t>
  </si>
  <si>
    <t xml:space="preserve">Školské jedálne pri ZŠ </t>
  </si>
  <si>
    <t>vzdelávacie poukazy</t>
  </si>
  <si>
    <t>asistent učiteľa</t>
  </si>
  <si>
    <t>mzdy a odvody</t>
  </si>
  <si>
    <t>elektrická energia - športový areál mesta</t>
  </si>
  <si>
    <t>vodné, stočné - športový areál mesta</t>
  </si>
  <si>
    <t>plyn - športový areál mesta</t>
  </si>
  <si>
    <t>bežné transfery pre TJ  Slavoj</t>
  </si>
  <si>
    <t>výstavba štandardných bytov</t>
  </si>
  <si>
    <t>výstavba nízkoštandardných bytov</t>
  </si>
  <si>
    <t>dividendy VVS</t>
  </si>
  <si>
    <t>dividendy Dalkia</t>
  </si>
  <si>
    <t>z prenajatých pozemkov</t>
  </si>
  <si>
    <t>z prenaj.zariadení a techniky /Dalkia/</t>
  </si>
  <si>
    <t xml:space="preserve">daň z príjmov fyzickej  osoby </t>
  </si>
  <si>
    <t>dane za špecifické služby</t>
  </si>
  <si>
    <t>Bankový  poplatok za úver</t>
  </si>
  <si>
    <t>výstavba štandardných bytov zo ŠFRB</t>
  </si>
  <si>
    <t>výstavba nízkoštandardných bytov zo ŠFRB</t>
  </si>
  <si>
    <t>Školské jedálne pri MŠ</t>
  </si>
  <si>
    <t>dobrovoľné  príspevky  od  darcov a sponzorov</t>
  </si>
  <si>
    <t>dotácie  na  náhradnú  výsadbu</t>
  </si>
  <si>
    <t xml:space="preserve">žumpa k 30 b.j. s nižším  štandardom </t>
  </si>
  <si>
    <t>BEŽNÉ PRÍJMY</t>
  </si>
  <si>
    <t>BEŽNÉ VÝDAVKY</t>
  </si>
  <si>
    <t>PRÍJMY</t>
  </si>
  <si>
    <t xml:space="preserve">Mzdy a platy </t>
  </si>
  <si>
    <t xml:space="preserve">Zákonné poistenie </t>
  </si>
  <si>
    <t>Náhrada príjmu - nemoc</t>
  </si>
  <si>
    <t xml:space="preserve">Výdavky na voľby </t>
  </si>
  <si>
    <t>REKREÁCIA, KULTÚRA, ŠPORT</t>
  </si>
  <si>
    <t xml:space="preserve">oprava mestských bytov </t>
  </si>
  <si>
    <t>oprava chodníka - ul. Kazinczyho</t>
  </si>
  <si>
    <t>tabule na súpisné čísla</t>
  </si>
  <si>
    <t>rekonštrukcia  ZŠ Kossutha</t>
  </si>
  <si>
    <t>projekt štandardné byty</t>
  </si>
  <si>
    <t>716 4</t>
  </si>
  <si>
    <t>projektová dokumentácia - dom  smútku</t>
  </si>
  <si>
    <t>park na ul. Kapušianskej</t>
  </si>
  <si>
    <t>transfery na voľby</t>
  </si>
  <si>
    <t>0.4.5.1.</t>
  </si>
  <si>
    <t>KOMUNIKÁCIE</t>
  </si>
  <si>
    <t>odvádzanie zrážkových vôd</t>
  </si>
  <si>
    <t>nájomné a služby  MBH</t>
  </si>
  <si>
    <t>finančná výpomoc</t>
  </si>
  <si>
    <t>transfery pre REGIA TV</t>
  </si>
  <si>
    <t>finančná pomoc - sociálna kuratela</t>
  </si>
  <si>
    <t>ostatné príjmy - separovaný odpad</t>
  </si>
  <si>
    <t>poplatok za znečistenie ovzdušia</t>
  </si>
  <si>
    <t>vratky z minulých rokov</t>
  </si>
  <si>
    <t>dotácia na bežné výdavky od MF</t>
  </si>
  <si>
    <t>štúdie, posudky</t>
  </si>
  <si>
    <t xml:space="preserve">oprava oplotenia  </t>
  </si>
  <si>
    <t xml:space="preserve">projektová dokumentácia </t>
  </si>
  <si>
    <t>energia</t>
  </si>
  <si>
    <t>9.5.0.1</t>
  </si>
  <si>
    <t>údržba a opravy strojov</t>
  </si>
  <si>
    <t xml:space="preserve">Školské družiny pri ZŠ </t>
  </si>
  <si>
    <t>výstavba  telocvične</t>
  </si>
  <si>
    <t>prenájom</t>
  </si>
  <si>
    <t>geomet. zameranie</t>
  </si>
  <si>
    <t>zateplenie  MSKS</t>
  </si>
  <si>
    <t>konkurzy a súťaže</t>
  </si>
  <si>
    <t>telefón,fax,internet</t>
  </si>
  <si>
    <t>9.1.2.1</t>
  </si>
  <si>
    <t>čerpadlo ku kanalizácii</t>
  </si>
  <si>
    <t xml:space="preserve">výdavky z rozpočtu obce školám </t>
  </si>
  <si>
    <t xml:space="preserve">rek. bytov   - vložkovanie  komínov </t>
  </si>
  <si>
    <t>predaj bytov a nepotrebný HIM</t>
  </si>
  <si>
    <t>daň z nehnuteľ.- pozemky - fyz.osoby</t>
  </si>
  <si>
    <t>daň z nehnuteľ.- pozemky - práv.osoby</t>
  </si>
  <si>
    <t>daň z nehnut. - stavby- fyz. osoby</t>
  </si>
  <si>
    <t>daň z nehnut. - stavby- práv.osoby</t>
  </si>
  <si>
    <t>daň z nehnut. - byty - fyz. osoby</t>
  </si>
  <si>
    <t>daň z nehnut. - byty - práv. osoby</t>
  </si>
  <si>
    <t>za komunálne odpady  - fyz.osoby</t>
  </si>
  <si>
    <t>za komunálne odpady  - práv. osoby</t>
  </si>
  <si>
    <t>príjem za školné - MŠ  Fábryho</t>
  </si>
  <si>
    <t>príjem za školné - MŠ  Mieru</t>
  </si>
  <si>
    <t>príjem za školné - MŠ  Kossutha</t>
  </si>
  <si>
    <t>príjem za školné - ZUŠ</t>
  </si>
  <si>
    <t>príjem za školné - CVČ</t>
  </si>
  <si>
    <t>nedoplatky z  minulých rokov</t>
  </si>
  <si>
    <t>Základná  škola  Kossutha</t>
  </si>
  <si>
    <t>dopravné</t>
  </si>
  <si>
    <t>Základná  škola  Hunyadiho</t>
  </si>
  <si>
    <t xml:space="preserve">dopravné </t>
  </si>
  <si>
    <t>školské potreby  pre  ZŠ</t>
  </si>
  <si>
    <t>Nenormatívne  finančné  prostriedky</t>
  </si>
  <si>
    <t xml:space="preserve">Prenesené  kompetencie </t>
  </si>
  <si>
    <t>Nenormatívne  finančné  prostriedky  pre  MŠ a CVČ</t>
  </si>
  <si>
    <t>príspevok na výchovu a vzdelávanie  MŠ</t>
  </si>
  <si>
    <t>Nenormatívne  finančné  prostriedky pre  ZŠ  Kossutha</t>
  </si>
  <si>
    <t>Základné školy spolu</t>
  </si>
  <si>
    <t>prenesené kompetencie ZŠ Kossutha</t>
  </si>
  <si>
    <t>nenormatívne fin. prostr. ZŠ Kossutha</t>
  </si>
  <si>
    <t>prenesené kompetencie ZŠ Hunyadiho</t>
  </si>
  <si>
    <t>nenormatívne fin. prostr. ZŠ Hunyadiho</t>
  </si>
  <si>
    <t>nenormatívne fin. prostr. MŠ a CVČ</t>
  </si>
  <si>
    <t>príjem za školné - ŠKD pri  ZŠ Kossutha</t>
  </si>
  <si>
    <t>príjem za školné - ŠKD pri  ZŠ  Hunyadiho</t>
  </si>
  <si>
    <t>Splátky  lízingov</t>
  </si>
  <si>
    <t xml:space="preserve">     321 22</t>
  </si>
  <si>
    <t>projektová  dokumentácia - amfiteáter</t>
  </si>
  <si>
    <t>za nevýherné hracie automaty</t>
  </si>
  <si>
    <t>softvérov</t>
  </si>
  <si>
    <t>el.energia</t>
  </si>
  <si>
    <t>porealizačné zameranie</t>
  </si>
  <si>
    <t>prenájom pozemkov</t>
  </si>
  <si>
    <t>za ubytovanie</t>
  </si>
  <si>
    <t>na školské potreby</t>
  </si>
  <si>
    <t>na stravné</t>
  </si>
  <si>
    <t>poistenie bytov s NŠ a BŠ</t>
  </si>
  <si>
    <t>montáž elektromerov</t>
  </si>
  <si>
    <t>školské potreby  pre  MŠ</t>
  </si>
  <si>
    <t>PD-Zberný dvor na separ.zber odpadu</t>
  </si>
  <si>
    <t>Dotácie z ÚP SVaR žiakom v hmotnej núdzi</t>
  </si>
  <si>
    <t>príjem z predaja opotreb.drob.majetku</t>
  </si>
  <si>
    <t>z náhrad poistného plnenia</t>
  </si>
  <si>
    <t>od ÚP za predchádzajúci rok</t>
  </si>
  <si>
    <t>sponzor pre MsP</t>
  </si>
  <si>
    <t>krátkodobý - kontokorentný úver</t>
  </si>
  <si>
    <t>vrátené  príjmy z predchádz.roku</t>
  </si>
  <si>
    <t>splácanie KK úveru</t>
  </si>
  <si>
    <t>splácanie dlhodobých úverov</t>
  </si>
  <si>
    <t>kancelárske potreby</t>
  </si>
  <si>
    <t>renovácia pások, tonerov, ost.služby</t>
  </si>
  <si>
    <t>štúdie, posudky, zamerania</t>
  </si>
  <si>
    <t>výdavky na úhradu poplatkov pôšt</t>
  </si>
  <si>
    <t xml:space="preserve">slávnostné osvetlenie </t>
  </si>
  <si>
    <t>transfer pre KCMaP</t>
  </si>
  <si>
    <t>6.1.0.</t>
  </si>
  <si>
    <t>splátky úveru ŠFRB - byty BŠ</t>
  </si>
  <si>
    <t>Plnenie 2011</t>
  </si>
  <si>
    <t xml:space="preserve">                                </t>
  </si>
  <si>
    <t>PRÍJMY:</t>
  </si>
  <si>
    <t>v tis. EUR</t>
  </si>
  <si>
    <t>PRÍLOHA  K  NÁVRHU  ROZPOČTU  MESTA  KRÁĽOVSKÝ  CHLMEC</t>
  </si>
  <si>
    <t xml:space="preserve"> </t>
  </si>
  <si>
    <t>na roky 2012-2014 (podrobný rozpis)</t>
  </si>
  <si>
    <t>01.8.0.</t>
  </si>
  <si>
    <t>Odstupné</t>
  </si>
  <si>
    <t>príspevok na výchovu a vzdelávanie MŠ</t>
  </si>
  <si>
    <t>vzdelávací poukaz pre CVČ</t>
  </si>
  <si>
    <t>Nenormatívne  finančné  prostriedky spolu</t>
  </si>
  <si>
    <t>Musica da Capo</t>
  </si>
  <si>
    <t>zelená učebňa</t>
  </si>
  <si>
    <t>revitalizácia parku Ficaria</t>
  </si>
  <si>
    <t>oživenie remesiel</t>
  </si>
  <si>
    <t>múzeum</t>
  </si>
  <si>
    <t>havarijný stav - služby</t>
  </si>
  <si>
    <t>príspevky DSS - sociálna služba</t>
  </si>
  <si>
    <t xml:space="preserve">odvody </t>
  </si>
  <si>
    <t>odvody</t>
  </si>
  <si>
    <t>mreže na kontajnery</t>
  </si>
  <si>
    <t>mzdy</t>
  </si>
  <si>
    <t>nájom</t>
  </si>
  <si>
    <t>expanzná nádrž MŠ Kossutha</t>
  </si>
  <si>
    <t>MŠ Fejséš - oprava</t>
  </si>
  <si>
    <t>osdchodné</t>
  </si>
  <si>
    <t>park.miesta na ul.Ibrányiho</t>
  </si>
  <si>
    <t>energ.posúdenie 6 b.j.</t>
  </si>
  <si>
    <t>ÚPN mestská zóna</t>
  </si>
  <si>
    <t>nákup pozemkov - rozš.cint.</t>
  </si>
  <si>
    <t>rekonštrukci amfiteátra</t>
  </si>
  <si>
    <t>nákup ozvuč.techniky</t>
  </si>
  <si>
    <t>mobil.pódium, zastreš., domčeky 4ks</t>
  </si>
  <si>
    <t>gamatky 2ks</t>
  </si>
  <si>
    <t>kuch.linka</t>
  </si>
  <si>
    <t>Verejná  zbierka - trojčatá, povodeň</t>
  </si>
  <si>
    <t>Nákup budovy . Gojdičová</t>
  </si>
  <si>
    <t>na kultúrna podujatia r. 2012</t>
  </si>
  <si>
    <t>príjmy  od FO  na  splátky  bežný štand.</t>
  </si>
  <si>
    <t>príjmy  od  FO  na  splátky NŠ</t>
  </si>
  <si>
    <t>úvery ŠFRB bežný št. - 4 b.j.</t>
  </si>
  <si>
    <t>štátna dotácia na standardné byty - 4 b.j.</t>
  </si>
  <si>
    <t>spravovanie cint.a domu smútku +revízie</t>
  </si>
  <si>
    <t>služby + bleskozvody</t>
  </si>
  <si>
    <r>
      <t xml:space="preserve">Múzeum </t>
    </r>
    <r>
      <rPr>
        <sz val="8"/>
        <rFont val="Arial CE"/>
        <charset val="238"/>
      </rPr>
      <t>býv. Knižnica</t>
    </r>
  </si>
  <si>
    <t>finančná pomoc - sociálna služba-DSS</t>
  </si>
  <si>
    <t>z prenaj.budov, priest.a obj. - mesto</t>
  </si>
  <si>
    <r>
      <t xml:space="preserve">štipendium ÚPSV - </t>
    </r>
    <r>
      <rPr>
        <b/>
        <sz val="8"/>
        <rFont val="Arial CE"/>
        <charset val="238"/>
      </rPr>
      <t>fin.prísp. DSS</t>
    </r>
  </si>
  <si>
    <r>
      <t>za služby spoj.s nájmom-</t>
    </r>
    <r>
      <rPr>
        <b/>
        <sz val="8"/>
        <rFont val="Arial CE"/>
        <charset val="238"/>
      </rPr>
      <t>ročné vyúčt.</t>
    </r>
  </si>
  <si>
    <r>
      <t xml:space="preserve">nájom. nízkoštandardné byty - </t>
    </r>
    <r>
      <rPr>
        <b/>
        <sz val="8"/>
        <rFont val="Arial CE"/>
        <charset val="238"/>
      </rPr>
      <t>BYTY</t>
    </r>
  </si>
  <si>
    <r>
      <t xml:space="preserve">nájom.štandardné byty - </t>
    </r>
    <r>
      <rPr>
        <b/>
        <sz val="8"/>
        <rFont val="Arial CE"/>
        <charset val="238"/>
      </rPr>
      <t>NEBYT.PRIEST.</t>
    </r>
  </si>
  <si>
    <r>
      <t>nájom.za nebyt. priest.MBH-</t>
    </r>
    <r>
      <rPr>
        <b/>
        <sz val="8"/>
        <rFont val="Arial CE"/>
        <charset val="238"/>
      </rPr>
      <t>zábezp.</t>
    </r>
  </si>
  <si>
    <t xml:space="preserve">kolky </t>
  </si>
  <si>
    <r>
      <t>oprava strechy MŠ Kossutha</t>
    </r>
    <r>
      <rPr>
        <b/>
        <sz val="8"/>
        <rFont val="Arial CE"/>
        <charset val="238"/>
      </rPr>
      <t>+revízie</t>
    </r>
  </si>
  <si>
    <r>
      <t>oprava strechy MŠ Fábryho</t>
    </r>
    <r>
      <rPr>
        <b/>
        <sz val="8"/>
        <rFont val="Arial CE"/>
        <charset val="238"/>
      </rPr>
      <t>+revízie</t>
    </r>
  </si>
  <si>
    <r>
      <t>hydraulické  vyreg.rad.MŠ Fábry+</t>
    </r>
    <r>
      <rPr>
        <b/>
        <sz val="8"/>
        <rFont val="Arial CE"/>
        <charset val="238"/>
      </rPr>
      <t>revízie</t>
    </r>
  </si>
  <si>
    <r>
      <t>fin.spoluúčasť Otvorená škola MŠ Mieru</t>
    </r>
    <r>
      <rPr>
        <b/>
        <sz val="8"/>
        <rFont val="Arial CE"/>
        <charset val="238"/>
      </rPr>
      <t>+revízie</t>
    </r>
  </si>
  <si>
    <r>
      <t>tovary a služby+</t>
    </r>
    <r>
      <rPr>
        <b/>
        <sz val="8"/>
        <rFont val="Arial CE"/>
        <charset val="238"/>
      </rPr>
      <t>revízie</t>
    </r>
  </si>
  <si>
    <t>Internát a univerzita+revízie</t>
  </si>
  <si>
    <r>
      <t>kalové  čerpadlo-</t>
    </r>
    <r>
      <rPr>
        <b/>
        <sz val="8"/>
        <rFont val="Arial CE"/>
        <charset val="238"/>
      </rPr>
      <t>replika mest.studne</t>
    </r>
  </si>
  <si>
    <r>
      <t>recyklačný fond - separ.</t>
    </r>
    <r>
      <rPr>
        <b/>
        <sz val="8"/>
        <rFont val="Arial CE"/>
        <charset val="238"/>
      </rPr>
      <t>zberný dvor</t>
    </r>
  </si>
  <si>
    <t>bankový úver - invest.akcie mesta</t>
  </si>
  <si>
    <t>zníženie energ.náročnosti AB MsÚ</t>
  </si>
  <si>
    <t>oprava chodníka  - ul. Ibrányiho bl.MNO</t>
  </si>
  <si>
    <r>
      <t xml:space="preserve">rek.technol.vybavenia - </t>
    </r>
    <r>
      <rPr>
        <b/>
        <sz val="8"/>
        <rFont val="Arial CE"/>
        <charset val="238"/>
      </rPr>
      <t>DALKIA</t>
    </r>
  </si>
  <si>
    <t>BÝVANIE A OBČ. VYBAVENOSŤ</t>
  </si>
  <si>
    <t>0.8.4.0.</t>
  </si>
  <si>
    <t>Tovar a služby</t>
  </si>
  <si>
    <t>teplo a el. energia</t>
  </si>
  <si>
    <t>vodné, stočné, splašk.voda</t>
  </si>
  <si>
    <t>PHM, mazivá, oleje</t>
  </si>
  <si>
    <t>zák. a hav. Poistenie</t>
  </si>
  <si>
    <t>na spoločný úrad - príspevok obcí</t>
  </si>
  <si>
    <t>ročné vyúčtovanie preddavkov za rež.výdavky</t>
  </si>
  <si>
    <t>Plnenie 2010</t>
  </si>
  <si>
    <r>
      <rPr>
        <sz val="8"/>
        <rFont val="Arial CE"/>
        <charset val="238"/>
      </rPr>
      <t xml:space="preserve">ZUŠ - rekonštrukčné práce </t>
    </r>
    <r>
      <rPr>
        <b/>
        <sz val="8"/>
        <rFont val="Arial CE"/>
        <charset val="238"/>
      </rPr>
      <t>- múzeum</t>
    </r>
  </si>
  <si>
    <r>
      <t>elektr.zahr.obl. - rek. -</t>
    </r>
    <r>
      <rPr>
        <sz val="8"/>
        <rFont val="Arial CE"/>
        <charset val="238"/>
      </rPr>
      <t xml:space="preserve"> amfiteátra</t>
    </r>
  </si>
  <si>
    <t>dohody - náhrada príjmu - nemoc</t>
  </si>
  <si>
    <t>MsKS</t>
  </si>
  <si>
    <t>náhrada príjmu - nemoc + vrátky z min.rok.</t>
  </si>
  <si>
    <t>stravné pre žiakov v hmotnej núdzi pre MŠ a ZŠ</t>
  </si>
  <si>
    <t>lízing - ZI - REGIA TV účasť na majetku</t>
  </si>
  <si>
    <t>PD obchvat, elektr.záhr.obl. - vysporiadanie  pozemkov</t>
  </si>
  <si>
    <t>miniihr.oplotenie - reštaur.výskum</t>
  </si>
  <si>
    <t xml:space="preserve">rekonštrukcia MŠ  a modernizácia  ZŠ slov </t>
  </si>
  <si>
    <t>rekonštrukcia ZUŠ</t>
  </si>
  <si>
    <t>projekt.dokumentácia - MŠ Kossutha</t>
  </si>
  <si>
    <t xml:space="preserve">čerpadlo - odvodňovacie žľaby </t>
  </si>
  <si>
    <t>Očakávaná skut. 2012</t>
  </si>
  <si>
    <t>projekt a realiz. prepojenia ul.Hl.a Kossutha</t>
  </si>
  <si>
    <r>
      <t>nákup  pozemkov a</t>
    </r>
    <r>
      <rPr>
        <b/>
        <sz val="8"/>
        <rFont val="Arial CE"/>
        <charset val="238"/>
      </rPr>
      <t xml:space="preserve"> ost.inv.akcie</t>
    </r>
  </si>
  <si>
    <t>likvidácia čiernych skládok</t>
  </si>
  <si>
    <t>PHM do pracovných strojov</t>
  </si>
  <si>
    <t>odvádzanie zrážk.a splaškových vôd</t>
  </si>
  <si>
    <t>PHM do prac.strojov</t>
  </si>
  <si>
    <t>PHM do prac. strojov</t>
  </si>
  <si>
    <t>rekonštrukcia verejného  osvetlenia - ul. Trhoviskoúra</t>
  </si>
  <si>
    <t>zber a likvidácia kom. odpadu</t>
  </si>
  <si>
    <t>Rekonštr. op.múru Kost.rad, ul. L.Mécsa</t>
  </si>
  <si>
    <t>splátky kontokorentného úveru</t>
  </si>
  <si>
    <t>Vyvesené dňa: 4. apríla 2012</t>
  </si>
  <si>
    <t>prevod  HV (hospodársky výsledok)</t>
  </si>
  <si>
    <t>prevod z peňažných fondov OBS (býv.MBH)</t>
  </si>
  <si>
    <t>0.8.4.0</t>
  </si>
  <si>
    <t>Úprava: 16.04.2012</t>
  </si>
  <si>
    <r>
      <t xml:space="preserve">mestské byty MBH - </t>
    </r>
    <r>
      <rPr>
        <b/>
        <sz val="8"/>
        <rFont val="Arial CE"/>
        <charset val="238"/>
      </rPr>
      <t xml:space="preserve">mestský byt </t>
    </r>
  </si>
  <si>
    <r>
      <t>recyklačný fond - separ.zber-</t>
    </r>
    <r>
      <rPr>
        <b/>
        <sz val="8"/>
        <rFont val="Arial CE"/>
        <charset val="238"/>
      </rPr>
      <t>vojn.hroby</t>
    </r>
  </si>
  <si>
    <r>
      <t xml:space="preserve">kultúrne a šport. podujatia </t>
    </r>
    <r>
      <rPr>
        <b/>
        <sz val="8"/>
        <rFont val="Arial CE"/>
        <charset val="238"/>
      </rPr>
      <t>vrát. Grantov</t>
    </r>
  </si>
  <si>
    <t>rekonštrukcia chodníka  - ul. Ibrányiho bl.MNO</t>
  </si>
  <si>
    <t xml:space="preserve">rekonštrukcia mestských bytov </t>
  </si>
  <si>
    <t>Príjem za stravné</t>
  </si>
  <si>
    <t>Daň z príjmov PO</t>
  </si>
  <si>
    <t>harmonogram zberu odpadu</t>
  </si>
  <si>
    <t>prenájom strojov a zariadení</t>
  </si>
  <si>
    <t>poplatok za stály plat</t>
  </si>
  <si>
    <t>poštovné, telefon</t>
  </si>
  <si>
    <t>materiál na opravu mestských bytov</t>
  </si>
  <si>
    <t>hygienické a čistiace potreby</t>
  </si>
  <si>
    <t>odborná literatúra, noviny, časopisy</t>
  </si>
  <si>
    <t>oprava budov a stavieb</t>
  </si>
  <si>
    <t>príspevok na stravovanie</t>
  </si>
  <si>
    <t>tvorba sociálneho fondu</t>
  </si>
  <si>
    <t>kolkové známky</t>
  </si>
  <si>
    <t>odmeny dôverníkom</t>
  </si>
  <si>
    <t>odmeny mimo pracovného pomeru</t>
  </si>
  <si>
    <t>Celkové výdavky</t>
  </si>
  <si>
    <t>Bežné výdavky</t>
  </si>
  <si>
    <t>Výdavky z finančných operácii</t>
  </si>
  <si>
    <t>Výdavky školským zariadeniam</t>
  </si>
  <si>
    <t>JANUÁR</t>
  </si>
  <si>
    <t>FEBRUÁR</t>
  </si>
  <si>
    <t>MAREC</t>
  </si>
  <si>
    <t>SPOLU I.Q 2012</t>
  </si>
  <si>
    <t>Plnenie rozpočtu podľa jednotlivých mesiacoch</t>
  </si>
  <si>
    <t>pokuty a penále</t>
  </si>
  <si>
    <t>odvoz TKO od Msú</t>
  </si>
  <si>
    <t>honorár za hudobné diela</t>
  </si>
  <si>
    <t>oprava a údržba softvérov</t>
  </si>
  <si>
    <t>interierové vybavenie</t>
  </si>
  <si>
    <t>oprava zariadení v dome smútku</t>
  </si>
  <si>
    <t>nákup prevádzkových strojov</t>
  </si>
  <si>
    <t>223002-2</t>
  </si>
  <si>
    <t>223002-1</t>
  </si>
  <si>
    <t>223002-3</t>
  </si>
  <si>
    <t>3120012-4</t>
  </si>
  <si>
    <t>3120012-1</t>
  </si>
  <si>
    <t>3120012-3</t>
  </si>
  <si>
    <t>3120011-4</t>
  </si>
  <si>
    <t>3120011-2</t>
  </si>
  <si>
    <t>3120011-3</t>
  </si>
  <si>
    <t>331002-1</t>
  </si>
  <si>
    <t>514002-12</t>
  </si>
  <si>
    <t>231 3</t>
  </si>
  <si>
    <t>321 7</t>
  </si>
  <si>
    <t>pásky, tonery do počítačov a kopírky</t>
  </si>
  <si>
    <t>reklamné predmety</t>
  </si>
  <si>
    <t>propagácia a reklama, inzerát</t>
  </si>
  <si>
    <t>641001 3</t>
  </si>
  <si>
    <t>641001 1</t>
  </si>
  <si>
    <t>641001 2</t>
  </si>
  <si>
    <t>nádoby na odpad, mreže na kontajnery</t>
  </si>
  <si>
    <t>zber a odvoz kom. odpadu</t>
  </si>
  <si>
    <t>637004-2</t>
  </si>
  <si>
    <t>637004-3</t>
  </si>
  <si>
    <t>likvidácia odpadových vôd</t>
  </si>
  <si>
    <t>prevádzkové stroje a náradia</t>
  </si>
  <si>
    <t>servis, oprava, STK</t>
  </si>
  <si>
    <t>materiál - detské ihriská, lavice</t>
  </si>
  <si>
    <t>čistenie MK (ulíc,chodníkov,parkovísk)</t>
  </si>
  <si>
    <t>prehliadky, skúšky zariadení</t>
  </si>
  <si>
    <t>prenájom bytu na ul.Hlavnej</t>
  </si>
  <si>
    <t xml:space="preserve">náhrada príjmu - nemoc </t>
  </si>
  <si>
    <t>ÚDRŽBA CINTORÍNOV, PODPORA CIRKVI</t>
  </si>
  <si>
    <t>transfer cirkvi</t>
  </si>
  <si>
    <t>10.7.0.</t>
  </si>
  <si>
    <t>10.7.0.1</t>
  </si>
  <si>
    <t>10.7.0.4</t>
  </si>
  <si>
    <t>interierové vybavenie AB</t>
  </si>
  <si>
    <t>716 - 2</t>
  </si>
  <si>
    <t>716 - 3</t>
  </si>
  <si>
    <t>7170026-1</t>
  </si>
  <si>
    <t>7170011-3</t>
  </si>
  <si>
    <t>7170011-4</t>
  </si>
  <si>
    <t>716-6</t>
  </si>
  <si>
    <t>717001-1</t>
  </si>
  <si>
    <t>223002-4</t>
  </si>
  <si>
    <t>príjem za školné - MŠ - RO</t>
  </si>
  <si>
    <t>nájom zariadení</t>
  </si>
  <si>
    <t>dohody o vykonaní práce</t>
  </si>
  <si>
    <t>štúdie, expertízy, posudky</t>
  </si>
  <si>
    <t>údržba a oprava budov</t>
  </si>
  <si>
    <t>nákup VT a príslušenstva</t>
  </si>
  <si>
    <t>na kultúru - zahraničné MKF</t>
  </si>
  <si>
    <t>materiál k telekom. zariadeniam</t>
  </si>
  <si>
    <t>miestneho rozhlasu</t>
  </si>
  <si>
    <t>projekt "obnova ul. L. Mécsa"</t>
  </si>
  <si>
    <t>real. parkoviska Kapušanská</t>
  </si>
  <si>
    <t>projekt a real.prípojok štandardné byty 6 b.j.</t>
  </si>
  <si>
    <t>výstavba štandardných bytov zo ŠFRB - 6b.j.</t>
  </si>
  <si>
    <t>výstavba štandardných bytov zo ŠFRB - 4b.j.</t>
  </si>
  <si>
    <t>príspevok na výchovu a vzdelávanie  MŠ/vzd.p.</t>
  </si>
  <si>
    <t>náhrada príjmu za nemoc</t>
  </si>
  <si>
    <t>náhrada za nemoc</t>
  </si>
  <si>
    <t>projekt zateplenia fasády MsÚ</t>
  </si>
  <si>
    <t>projekt prestavby telocvične na šport.halu</t>
  </si>
  <si>
    <t>školské potreby - z dotácie UPSVaR</t>
  </si>
  <si>
    <t>Materská škola - Óvoda</t>
  </si>
  <si>
    <t>nájomné za nebytové priestory OBS</t>
  </si>
  <si>
    <t>vojnové hroby</t>
  </si>
  <si>
    <t>úvery ŠFRB b. štand.- 6 b.j.</t>
  </si>
  <si>
    <t>úvery ŠFRB b. štand.- 4 b.j.</t>
  </si>
  <si>
    <t>splátky úveru ŠFRB 6 b.j.</t>
  </si>
  <si>
    <t>splátky úveru ŠFRB 4 b.j.</t>
  </si>
  <si>
    <t>nákup pozemkov - rozš.cintorína</t>
  </si>
  <si>
    <t>zák. a hav. poistenie</t>
  </si>
  <si>
    <t xml:space="preserve">projekt TV pre 2x4 b.j. </t>
  </si>
  <si>
    <t>projekt št.byty 2x4 b.j.</t>
  </si>
  <si>
    <t xml:space="preserve">energ.posúdenie 2x4 b.j. </t>
  </si>
  <si>
    <t>poplatky bankové, súdne, exekučné</t>
  </si>
  <si>
    <t>splátky úveru ŠFRB nízkoštandardné byty II.</t>
  </si>
  <si>
    <t>nákladné motorové vozidlo</t>
  </si>
  <si>
    <t>PD - obnova Námestia Milénia</t>
  </si>
  <si>
    <t>registračný poplatok</t>
  </si>
  <si>
    <t>nemoc</t>
  </si>
  <si>
    <t>mzdy,platy 5%  zvýšenie</t>
  </si>
  <si>
    <t>zákonné poistenie 5% zvýšenie</t>
  </si>
  <si>
    <t>mzdy a platy 5% zvýšenie</t>
  </si>
  <si>
    <t>zák.poist. Zvýšenie 5%</t>
  </si>
  <si>
    <t>Nenormatívne  finančné  prostriedky pre ZŠ Hunyadiho</t>
  </si>
  <si>
    <t>prenájom za pôdu ref.cirkvi</t>
  </si>
  <si>
    <t>výdavky na správu školských budov</t>
  </si>
  <si>
    <t>Prevod z účtov fondov opráv mestských bytov</t>
  </si>
  <si>
    <t>mýto, diaľničné známky</t>
  </si>
  <si>
    <t>náhrada za lekárske prehliadky</t>
  </si>
  <si>
    <t>údržba programov - upgrade</t>
  </si>
  <si>
    <t>stroje a zariadenia</t>
  </si>
  <si>
    <t>výstavba štandardných bytov - dot. MVRR</t>
  </si>
  <si>
    <t>prevod tvorby fondu opráv</t>
  </si>
  <si>
    <t>príjem za údržbarské práce</t>
  </si>
  <si>
    <t>príjem z refundácie(refakt.pre MŠ, KCMaP ai.)</t>
  </si>
  <si>
    <t>Stroj na zber odpadu</t>
  </si>
  <si>
    <t>materiál ku kompostovisku</t>
  </si>
  <si>
    <t>odvody z dohôd</t>
  </si>
  <si>
    <t>daň za motorové vozidlá</t>
  </si>
  <si>
    <t>odchodné pri prvom skončení PP</t>
  </si>
  <si>
    <t>príjmy</t>
  </si>
  <si>
    <t>výdavky</t>
  </si>
  <si>
    <t>HV</t>
  </si>
  <si>
    <t xml:space="preserve">výpočtová technika </t>
  </si>
  <si>
    <t>transfer obecným CVČ</t>
  </si>
  <si>
    <t>softver</t>
  </si>
  <si>
    <t>pracovné stroje a náradia</t>
  </si>
  <si>
    <t>Náhrada príjmov - nemoc</t>
  </si>
  <si>
    <t>bankový úver na splátku dlhu</t>
  </si>
  <si>
    <t>z prenaj.zariadení a techniky /Dalkia/+2013-2017</t>
  </si>
  <si>
    <t>prísp.na žiaka za soc.znevýh.prostr.-asistent</t>
  </si>
  <si>
    <t xml:space="preserve">PRÍLOHA  K  ROZPOČTU  MESTA  KRÁĽOVSKÝ  CHLMEC </t>
  </si>
  <si>
    <t>oprava zariadení</t>
  </si>
  <si>
    <t>cestovné Fejséš ZŠ a MŠ</t>
  </si>
  <si>
    <t>cestovné Fjséš, odchodné</t>
  </si>
  <si>
    <t>na stravné ZŠ</t>
  </si>
  <si>
    <t>stravné deťom v hmotnej núdzi MŠ</t>
  </si>
  <si>
    <t>331002-2</t>
  </si>
  <si>
    <t>projekt križovatky ulíc Hlavná a Nemocničná</t>
  </si>
  <si>
    <t>obnova ulice L. Mécsa</t>
  </si>
  <si>
    <t>múzeum - projekt "Dialóg múzeí"</t>
  </si>
  <si>
    <t>zal. a činnosť umeleckej skupiny pri MsKS</t>
  </si>
  <si>
    <t>projekt.dokum.-dom smútku - rozšírenie cintorína</t>
  </si>
  <si>
    <t>splácanie preklen.úveru-projekt"Dialóg múzeí"</t>
  </si>
  <si>
    <t>projekt "Dialóg múzeí"</t>
  </si>
  <si>
    <t xml:space="preserve">na školské potreby ZŠ </t>
  </si>
  <si>
    <t xml:space="preserve">oprava a údržba budovy </t>
  </si>
  <si>
    <t>Projekt križovatky ulíc</t>
  </si>
  <si>
    <t>všeobecný materiál + amfiteáter</t>
  </si>
  <si>
    <t>rekonštr.strechy telocvične ZŠS - havarijný stav</t>
  </si>
  <si>
    <t>príjem za dopravné výkony a iné výkony</t>
  </si>
  <si>
    <t>za vypracovanie lekárskeho posudku občanov</t>
  </si>
  <si>
    <t>vypracovanie lekárskych posudkov občanov</t>
  </si>
  <si>
    <t>Reprezentačné (obedy, ubytovania)</t>
  </si>
  <si>
    <t>transfer pre SOŠ KCH</t>
  </si>
  <si>
    <t>Splácanie úrokov v tuzemsku</t>
  </si>
  <si>
    <t>Úrok z omeškania - neuznaný súdny spor</t>
  </si>
  <si>
    <t>Členské príspevky ZNOM</t>
  </si>
  <si>
    <t>Pokuta za porušenie zákonov</t>
  </si>
  <si>
    <t>dohohy o vykonaní prác</t>
  </si>
  <si>
    <t>technické zhodnotenie kanalizácie</t>
  </si>
  <si>
    <t>prenájom zariadení</t>
  </si>
  <si>
    <t>propagácia, reklama</t>
  </si>
  <si>
    <t>FP na projekt "Vzdelávaním ped.zamestn."</t>
  </si>
  <si>
    <t>Materská škola - Óvoda / RO s VŠJ</t>
  </si>
  <si>
    <t>Vrátené FP na 5 %-né zvýšenie platov</t>
  </si>
  <si>
    <r>
      <t>tovary a služby+</t>
    </r>
    <r>
      <rPr>
        <b/>
        <sz val="6.5"/>
        <rFont val="Cambria"/>
        <family val="1"/>
        <charset val="238"/>
      </rPr>
      <t>revízie</t>
    </r>
  </si>
  <si>
    <r>
      <t>rek. bytov   -</t>
    </r>
    <r>
      <rPr>
        <b/>
        <sz val="6.5"/>
        <rFont val="Cambria"/>
        <family val="1"/>
        <charset val="238"/>
      </rPr>
      <t xml:space="preserve"> vložkovanie  komínov </t>
    </r>
    <r>
      <rPr>
        <sz val="6.5"/>
        <rFont val="Cambria"/>
        <family val="1"/>
        <charset val="238"/>
      </rPr>
      <t>- NŠ II.</t>
    </r>
  </si>
  <si>
    <r>
      <t>kalové  čerpadlo-</t>
    </r>
    <r>
      <rPr>
        <b/>
        <sz val="6.5"/>
        <rFont val="Cambria"/>
        <family val="1"/>
        <charset val="238"/>
      </rPr>
      <t>replika mest.studne</t>
    </r>
  </si>
  <si>
    <r>
      <t xml:space="preserve">rek.technol.vybavenia - </t>
    </r>
    <r>
      <rPr>
        <b/>
        <sz val="6.5"/>
        <rFont val="Cambria"/>
        <family val="1"/>
        <charset val="238"/>
      </rPr>
      <t>DALKIA</t>
    </r>
  </si>
  <si>
    <t>Plnenie   2013</t>
  </si>
  <si>
    <t>prepravné a nájom MV</t>
  </si>
  <si>
    <t>licencia - digitálna ortofotomapa</t>
  </si>
  <si>
    <t>pamätná tabuľa k 800.výročiu mesta KCH</t>
  </si>
  <si>
    <t>prevod fin.prostr. z RF</t>
  </si>
  <si>
    <t>prevod fin.prostr. zo spol.účtu s Dalkiou</t>
  </si>
  <si>
    <t>rekonštrukcia strechy ZUŠ</t>
  </si>
  <si>
    <t>obnova ihriska na sídl. nad nemocnicou</t>
  </si>
  <si>
    <t>projekt.dok.k zál.právam</t>
  </si>
  <si>
    <t>321 19</t>
  </si>
  <si>
    <t>oslavy Mesta KCH - predaj kníh, kľúčenky</t>
  </si>
  <si>
    <t>Vratky</t>
  </si>
  <si>
    <t>Odchodné</t>
  </si>
  <si>
    <t>Geometrický plán k vecnému bremenu / kanaliz.</t>
  </si>
  <si>
    <t>717002-3</t>
  </si>
  <si>
    <t>oplotenie vstupu do budovy, mobilné domčeky</t>
  </si>
  <si>
    <t>454001-2</t>
  </si>
  <si>
    <t>454002-1</t>
  </si>
  <si>
    <t>453-5</t>
  </si>
  <si>
    <t>454001-1</t>
  </si>
  <si>
    <t>grant SPP na rekonštrukciu ihriska</t>
  </si>
  <si>
    <t>na kultúru  - tuzemské - div.paleta</t>
  </si>
  <si>
    <t>na kultúru  - MKF</t>
  </si>
  <si>
    <t xml:space="preserve">na kultúru zahraničné </t>
  </si>
  <si>
    <t>rekonštrukcia strechy MŠ</t>
  </si>
  <si>
    <t>návrh na rozpočet 2015 - 11.11.2014</t>
  </si>
  <si>
    <t>v tis. eur</t>
  </si>
  <si>
    <t>miestne komunikácie a cestná infraštruktúra</t>
  </si>
  <si>
    <t>prístroje, stroje, náradia</t>
  </si>
  <si>
    <t>01.1.1</t>
  </si>
  <si>
    <t>01.3.3</t>
  </si>
  <si>
    <t>01.6.0</t>
  </si>
  <si>
    <t>01.7.0</t>
  </si>
  <si>
    <t>01.8.0</t>
  </si>
  <si>
    <t>03.1.0</t>
  </si>
  <si>
    <t>03.2.0</t>
  </si>
  <si>
    <t>04.1.2</t>
  </si>
  <si>
    <t>04.4.3</t>
  </si>
  <si>
    <t>DOPRAVA - cestná doprava</t>
  </si>
  <si>
    <t>SPOLOČNÁ ÚRADOVŇA - výstavba</t>
  </si>
  <si>
    <t>VEREJNÝ PORIADOK - policajné služby MsP</t>
  </si>
  <si>
    <t>MATRIKA - iné všeob.služby</t>
  </si>
  <si>
    <t>VŠEOBECNÉ VEREJNÉ SLUŽBY - voľby</t>
  </si>
  <si>
    <t>TRANSFERY VŠEOBECNEJ POVAHY</t>
  </si>
  <si>
    <t>04.5.1</t>
  </si>
  <si>
    <t>05.2</t>
  </si>
  <si>
    <t>05.1</t>
  </si>
  <si>
    <t>nová klasifikácia COFOG</t>
  </si>
  <si>
    <t>umelecké dielo - publikácia o meste</t>
  </si>
  <si>
    <t>tlač publikácie "Dejiny Kráľovského Chlmca"</t>
  </si>
  <si>
    <t>VZDELÁVANIE NEDEFINOVANÉ PODĽA ÚROVNE</t>
  </si>
  <si>
    <t>07.2.1</t>
  </si>
  <si>
    <t>06.1.0</t>
  </si>
  <si>
    <t>06.2.0</t>
  </si>
  <si>
    <t>06.4.0</t>
  </si>
  <si>
    <t>06.6.0</t>
  </si>
  <si>
    <t>REKREÁCIA,KULTÚRA A NÁBOŽENSTVO</t>
  </si>
  <si>
    <t>08.1.0</t>
  </si>
  <si>
    <t>08.2.0</t>
  </si>
  <si>
    <t>Kultúrne služby</t>
  </si>
  <si>
    <t>Štat. klasifk.  výdavkov ver. správy COFOG</t>
  </si>
  <si>
    <t>08.4.0</t>
  </si>
  <si>
    <t>10.7.0</t>
  </si>
  <si>
    <t>10.2.0</t>
  </si>
  <si>
    <t>OPATROVATEĽSTVO - sociálne zabezpečnie</t>
  </si>
  <si>
    <t xml:space="preserve">Staroba </t>
  </si>
  <si>
    <t>Invalidita a ZŤP</t>
  </si>
  <si>
    <t>10.1.0</t>
  </si>
  <si>
    <t>prestavba spevn..plôch Nám.hrdinov</t>
  </si>
  <si>
    <t>rek.spevn.plôch a chodn L.Kossutha, Hlavná, Fejséš, Hoirešská</t>
  </si>
  <si>
    <t>rek.spevn.prístup. plôch a chod. Hlav ná(za Boda-Bodzás)</t>
  </si>
  <si>
    <t xml:space="preserve">real.prepojenia ul.Hlavná-Kossutha </t>
  </si>
  <si>
    <t>Nenormatívne finančné prostriedky</t>
  </si>
  <si>
    <r>
      <t xml:space="preserve">mzdy a platy - </t>
    </r>
    <r>
      <rPr>
        <b/>
        <sz val="7"/>
        <rFont val="Arial CE"/>
        <charset val="238"/>
      </rPr>
      <t>primárne vzdelanie</t>
    </r>
  </si>
  <si>
    <t>9.2.1.1</t>
  </si>
  <si>
    <r>
      <t xml:space="preserve">mzdy a platy - </t>
    </r>
    <r>
      <rPr>
        <b/>
        <sz val="7"/>
        <rFont val="Arial CE"/>
        <charset val="238"/>
      </rPr>
      <t>sekundárne vzdelanie</t>
    </r>
  </si>
  <si>
    <r>
      <t>vzdelávacie poukazy-</t>
    </r>
    <r>
      <rPr>
        <b/>
        <sz val="6.5"/>
        <rFont val="Arial CE"/>
        <charset val="238"/>
      </rPr>
      <t>primárne vzdelanie</t>
    </r>
  </si>
  <si>
    <r>
      <t xml:space="preserve">asistent učiteľa - </t>
    </r>
    <r>
      <rPr>
        <b/>
        <sz val="6.5"/>
        <rFont val="Arial CE"/>
        <charset val="238"/>
      </rPr>
      <t>primárne vzdelanie</t>
    </r>
  </si>
  <si>
    <r>
      <t xml:space="preserve">dopravné - </t>
    </r>
    <r>
      <rPr>
        <b/>
        <sz val="6.5"/>
        <rFont val="Arial CE"/>
        <charset val="238"/>
      </rPr>
      <t>primárne vzdelanie</t>
    </r>
  </si>
  <si>
    <r>
      <t xml:space="preserve">odchodné - </t>
    </r>
    <r>
      <rPr>
        <b/>
        <sz val="6.5"/>
        <rFont val="Arial CE"/>
        <charset val="238"/>
      </rPr>
      <t>primárne vzdelanie</t>
    </r>
  </si>
  <si>
    <r>
      <t xml:space="preserve">vzdelávacie poukazy - </t>
    </r>
    <r>
      <rPr>
        <b/>
        <sz val="6.5"/>
        <rFont val="Arial CE"/>
        <charset val="238"/>
      </rPr>
      <t>sekundárne vzdelanie</t>
    </r>
  </si>
  <si>
    <r>
      <t xml:space="preserve">asistent učiteľa - </t>
    </r>
    <r>
      <rPr>
        <b/>
        <sz val="6.5"/>
        <rFont val="Arial CE"/>
        <charset val="238"/>
      </rPr>
      <t>sekundárne vzdelanie</t>
    </r>
  </si>
  <si>
    <r>
      <t>dopravné -</t>
    </r>
    <r>
      <rPr>
        <b/>
        <sz val="6.5"/>
        <rFont val="Arial CE"/>
        <charset val="238"/>
      </rPr>
      <t xml:space="preserve"> sekundárne vzdelanie</t>
    </r>
  </si>
  <si>
    <r>
      <t xml:space="preserve">odchodné - </t>
    </r>
    <r>
      <rPr>
        <b/>
        <sz val="6.5"/>
        <rFont val="Arial CE"/>
        <charset val="238"/>
      </rPr>
      <t xml:space="preserve">sekundárne vzdelanie </t>
    </r>
  </si>
  <si>
    <t>9.6.0.2</t>
  </si>
  <si>
    <t>9.6.0.3</t>
  </si>
  <si>
    <t>náhrada za nemoc, odstupné</t>
  </si>
  <si>
    <t>nákup pozemku Múzeum</t>
  </si>
  <si>
    <t>na kultúru MKF</t>
  </si>
  <si>
    <t>Súplácanie úrokov v tuzemsku</t>
  </si>
  <si>
    <t>geomet.plány k invest.akciám , aj porealizačné</t>
  </si>
  <si>
    <t>realizácia nového VO na L. Mécsa</t>
  </si>
  <si>
    <t xml:space="preserve">realizácia nového VO Námestie hrdinov </t>
  </si>
  <si>
    <t>nákup synagógy</t>
  </si>
  <si>
    <t>projekt dok. na rekonštr. synagógy</t>
  </si>
  <si>
    <t>výst.techn.vybavenosti na ul. E. Adyho</t>
  </si>
  <si>
    <t>kanalizácia - rozšírenie</t>
  </si>
  <si>
    <t>rekonštrukcia verejného  osvetlenia - mesto</t>
  </si>
  <si>
    <t>správne poplatky Spoločný stav. úrad</t>
  </si>
  <si>
    <t>správne poplatky Matrika</t>
  </si>
  <si>
    <t xml:space="preserve">nájom.štandardné byty </t>
  </si>
  <si>
    <t>Príjem od FO na splátku ŠFRB BŠ</t>
  </si>
  <si>
    <t>Príjem od FO na splátku ŠFRB NŠ</t>
  </si>
  <si>
    <t>splátky úveru ŠFRB BŠ</t>
  </si>
  <si>
    <t>splátky úveru ŠFRB NŠ</t>
  </si>
  <si>
    <t>prevod fin.prostr. z Fondu opráv</t>
  </si>
  <si>
    <t>služby spoj.s nájmom-ročné vyúčt.-ost.poplatky</t>
  </si>
  <si>
    <t xml:space="preserve">štipendium ÚPSV </t>
  </si>
  <si>
    <t xml:space="preserve">tlač obecných novín </t>
  </si>
  <si>
    <t xml:space="preserve">špeciálne služby ostatné </t>
  </si>
  <si>
    <t>čerpanie KK úveru</t>
  </si>
  <si>
    <t>Mzdy, zák. poistenie, tovary a služby</t>
  </si>
  <si>
    <t>NAKLADANIE S ODPADMI</t>
  </si>
  <si>
    <t>zber a odvoz za staré roky</t>
  </si>
  <si>
    <t>uloženie a likvidácia odpadu VKK</t>
  </si>
  <si>
    <t>05.1.0</t>
  </si>
  <si>
    <t>NAKLADANIE S ODPADOVÝMI VODAMI</t>
  </si>
  <si>
    <t>VŠEOBECNÁ LEKÁRSKA STAROSTLIVOSŤ</t>
  </si>
  <si>
    <t>VŠEOB. LEKÁRSKA STAROSTLIVOSŤ</t>
  </si>
  <si>
    <t>vývoz fekálií</t>
  </si>
  <si>
    <t xml:space="preserve">Múzeum </t>
  </si>
  <si>
    <t>08.2</t>
  </si>
  <si>
    <t>kultúrne podujatia vrátane grantov</t>
  </si>
  <si>
    <t xml:space="preserve">transfery na kultúru </t>
  </si>
  <si>
    <t>transfery cirkvi</t>
  </si>
  <si>
    <t>FINANČNÉ OPERÁCIE</t>
  </si>
  <si>
    <t>KAPITÁLOVÉ VÝDAVKY</t>
  </si>
  <si>
    <t xml:space="preserve">Trovy súdneho a exekúčneho konania </t>
  </si>
  <si>
    <t xml:space="preserve">Školy s právnou subjektivitou </t>
  </si>
  <si>
    <t>ZŠ Kossutha normatívne fin.prostr.</t>
  </si>
  <si>
    <t>ZŠ Kossutha nenormatívne fin.prostr.</t>
  </si>
  <si>
    <t>ZŠ Hunyadiho normatívne fin.prostr.</t>
  </si>
  <si>
    <t>ZŠ Hunyadiho nenormatívne fin.prostr.</t>
  </si>
  <si>
    <t>ŠKOLY S PRÁVNOU SUBJEKTIVITOU</t>
  </si>
  <si>
    <t xml:space="preserve">Školské jedálne  pri ZŠ </t>
  </si>
  <si>
    <t>Centrum voľného času</t>
  </si>
  <si>
    <t>Mzdy platy</t>
  </si>
  <si>
    <t>09.5.0.2</t>
  </si>
  <si>
    <t>oprava strechy telocvične ZŠ Kossutha</t>
  </si>
  <si>
    <t>INTERNÁT A UNIVERZITA</t>
  </si>
  <si>
    <t>Múzeum</t>
  </si>
  <si>
    <t>Návrh 2016</t>
  </si>
  <si>
    <t>Návrh 2017</t>
  </si>
  <si>
    <t>rek.chodn.Kazincz.-chodn.pred bud.býv.OPP</t>
  </si>
  <si>
    <t>09</t>
  </si>
  <si>
    <t>bank.úver publikácia</t>
  </si>
  <si>
    <t>rekonštrukcia ciest a chodníkov</t>
  </si>
  <si>
    <t>Spracoval: Ing. Švistun L.</t>
  </si>
  <si>
    <t>10.5.0</t>
  </si>
  <si>
    <t>KOMUNITNÉ CENTRUM</t>
  </si>
  <si>
    <t>transfer na komunitné centrum</t>
  </si>
  <si>
    <t>3120012-6</t>
  </si>
  <si>
    <t>podpora  ÚPSVaR na vytváranie prac. miest</t>
  </si>
  <si>
    <t>Čist. kanalizácie §50j/Podp.vytv.pr.miest</t>
  </si>
  <si>
    <t>podpora ÚPSVaR na vytváranie prac. miest</t>
  </si>
  <si>
    <t>Čist. kanalizácie §50j/Podp.vytv.prac.miest</t>
  </si>
  <si>
    <t>kanalizácia L. Mécsa</t>
  </si>
  <si>
    <t>Plnenie 2014</t>
  </si>
  <si>
    <t>Rozpočet 2015</t>
  </si>
  <si>
    <t>Očakávaná skutočnosť 2015</t>
  </si>
  <si>
    <t>Návrh 2018</t>
  </si>
  <si>
    <t>Očak. skut.    2015</t>
  </si>
  <si>
    <t xml:space="preserve">NÁVRH ROZPOČTU  MESTA  KRÁĽOVSKÝ CHLMEC   NA ROKY 2016 - 2018 </t>
  </si>
  <si>
    <t xml:space="preserve">K návrhu na roky 2016 - 2018 </t>
  </si>
  <si>
    <t>dividendy Veolia</t>
  </si>
  <si>
    <t>nájom pozemkov</t>
  </si>
  <si>
    <r>
      <t xml:space="preserve">AU soc.znevýh. - </t>
    </r>
    <r>
      <rPr>
        <b/>
        <sz val="6.5"/>
        <rFont val="Arial CE"/>
        <charset val="238"/>
      </rPr>
      <t>primárne vzdel.</t>
    </r>
  </si>
  <si>
    <r>
      <t>AU soc.znevýh.-</t>
    </r>
    <r>
      <rPr>
        <b/>
        <sz val="6.5"/>
        <rFont val="Arial CE"/>
        <charset val="238"/>
      </rPr>
      <t xml:space="preserve"> sekundárne vzdel.</t>
    </r>
  </si>
  <si>
    <r>
      <t>asistent učiteľazdrav. postih-</t>
    </r>
    <r>
      <rPr>
        <b/>
        <sz val="6.5"/>
        <rFont val="Arial CE"/>
        <charset val="238"/>
      </rPr>
      <t>sekundárne vzdelanie</t>
    </r>
  </si>
  <si>
    <t>vzdelávacie poukazy pre CVČ</t>
  </si>
  <si>
    <t>mzdy a platy ŠJ pri ZŠ s VJS</t>
  </si>
  <si>
    <t>mzdy a platy ŠJ pri ZŠ s VJM</t>
  </si>
  <si>
    <t xml:space="preserve">výd. na kultúrne akcie </t>
  </si>
  <si>
    <t>nájomné za byty ostatné+ správa</t>
  </si>
  <si>
    <t>cestovné tuzemské</t>
  </si>
  <si>
    <t>3120015-3</t>
  </si>
  <si>
    <t>dotácia na likvidáciu čiernych skládok odpadov</t>
  </si>
  <si>
    <t>dotácia na likvidáciu čiernych skládok odp.</t>
  </si>
  <si>
    <t>štipendium</t>
  </si>
  <si>
    <t>nenormatívne fin.prostr.ZŠ Kossutha</t>
  </si>
  <si>
    <t>nenormatívne fin.prostr.ZŠ Hunyadiho</t>
  </si>
  <si>
    <t>nenormatívne fin.prostr.MŠ a CVČ</t>
  </si>
  <si>
    <t>Dotácie z ÚPSVaR žiakom v hm.núdzi</t>
  </si>
  <si>
    <t>Rozpočet spolu:</t>
  </si>
  <si>
    <t>dotácia na detské ihrisko</t>
  </si>
  <si>
    <t>výstavba detského ihriska</t>
  </si>
  <si>
    <t>technické zhodnotenie AB- sobášna sieň</t>
  </si>
  <si>
    <t>nákup HIM do MsKS, mobilné zastrešenie</t>
  </si>
  <si>
    <t>Skládka odpadu-spor</t>
  </si>
  <si>
    <t>ROZPOČET SPOLU</t>
  </si>
  <si>
    <t xml:space="preserve">rekonštrukcia dvora MŠ Fábryho  </t>
  </si>
  <si>
    <t>parkovisko  - MŠ Kossutha</t>
  </si>
  <si>
    <t>projektová dokumentácia-spoluúčasť</t>
  </si>
  <si>
    <t xml:space="preserve">odstavné plochy </t>
  </si>
  <si>
    <t>stromčeky,sadenice,kvety,kvetináče</t>
  </si>
  <si>
    <t>oplotenie areálu ZŠ s VjM</t>
  </si>
  <si>
    <t>Rozpočet schválený dňa 15.12.2015 uznesením 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</si>
</sst>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1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color indexed="9"/>
      <name val="Arial CE"/>
      <family val="2"/>
      <charset val="238"/>
    </font>
    <font>
      <b/>
      <sz val="8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sz val="12"/>
      <color indexed="9"/>
      <name val="Arial CE"/>
      <family val="2"/>
      <charset val="238"/>
    </font>
    <font>
      <b/>
      <sz val="12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b/>
      <sz val="8"/>
      <color indexed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8"/>
      <color indexed="42"/>
      <name val="Arial CE"/>
      <family val="2"/>
      <charset val="238"/>
    </font>
    <font>
      <sz val="7"/>
      <name val="Arial CE"/>
      <family val="2"/>
      <charset val="238"/>
    </font>
    <font>
      <b/>
      <sz val="6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b/>
      <sz val="7"/>
      <color indexed="9"/>
      <name val="Calibri"/>
      <family val="2"/>
      <charset val="238"/>
    </font>
    <font>
      <sz val="7"/>
      <color indexed="8"/>
      <name val="Arial CE"/>
      <family val="2"/>
      <charset val="238"/>
    </font>
    <font>
      <b/>
      <sz val="7"/>
      <color indexed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color indexed="8"/>
      <name val="Arial CE"/>
      <family val="2"/>
      <charset val="238"/>
    </font>
    <font>
      <sz val="7"/>
      <color indexed="8"/>
      <name val="Arial CE"/>
      <family val="2"/>
      <charset val="238"/>
    </font>
    <font>
      <sz val="7"/>
      <color indexed="9"/>
      <name val="Arial CE"/>
      <family val="2"/>
      <charset val="238"/>
    </font>
    <font>
      <b/>
      <sz val="7"/>
      <color indexed="9"/>
      <name val="Arial CE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 CE"/>
      <family val="2"/>
      <charset val="238"/>
    </font>
    <font>
      <sz val="6"/>
      <name val="Arial CE"/>
      <family val="2"/>
      <charset val="238"/>
    </font>
    <font>
      <sz val="8"/>
      <color indexed="9"/>
      <name val="Arial CE"/>
      <charset val="238"/>
    </font>
    <font>
      <sz val="8"/>
      <color indexed="8"/>
      <name val="Arial CE"/>
      <charset val="238"/>
    </font>
    <font>
      <sz val="7"/>
      <color indexed="8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b/>
      <sz val="7"/>
      <name val="Arial CE"/>
      <charset val="238"/>
    </font>
    <font>
      <sz val="7"/>
      <color theme="1"/>
      <name val="Arial CE"/>
      <family val="2"/>
      <charset val="238"/>
    </font>
    <font>
      <b/>
      <sz val="8"/>
      <color theme="0"/>
      <name val="Arial CE"/>
      <family val="2"/>
      <charset val="238"/>
    </font>
    <font>
      <b/>
      <sz val="7"/>
      <color theme="0"/>
      <name val="Arial CE"/>
      <family val="2"/>
      <charset val="238"/>
    </font>
    <font>
      <sz val="7"/>
      <color theme="0"/>
      <name val="Arial CE"/>
      <family val="2"/>
      <charset val="238"/>
    </font>
    <font>
      <sz val="7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b/>
      <sz val="7"/>
      <color rgb="FFFF0000"/>
      <name val="Arial CE"/>
      <family val="2"/>
      <charset val="238"/>
    </font>
    <font>
      <b/>
      <sz val="7"/>
      <color indexed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sz val="7"/>
      <color theme="1"/>
      <name val="Arial CE"/>
      <charset val="238"/>
    </font>
    <font>
      <b/>
      <sz val="8"/>
      <color indexed="8"/>
      <name val="Arial CE"/>
      <charset val="238"/>
    </font>
    <font>
      <b/>
      <sz val="8"/>
      <color theme="0"/>
      <name val="Arial CE"/>
      <charset val="238"/>
    </font>
    <font>
      <sz val="10"/>
      <color theme="0"/>
      <name val="Arial CE"/>
      <family val="2"/>
      <charset val="238"/>
    </font>
    <font>
      <b/>
      <u/>
      <sz val="8"/>
      <name val="Arial CE"/>
      <family val="2"/>
      <charset val="238"/>
    </font>
    <font>
      <sz val="6.5"/>
      <name val="Arial CE"/>
      <family val="2"/>
      <charset val="238"/>
    </font>
    <font>
      <b/>
      <sz val="8"/>
      <name val="Cambria"/>
      <family val="1"/>
      <charset val="238"/>
    </font>
    <font>
      <b/>
      <sz val="10"/>
      <name val="Cambria"/>
      <family val="1"/>
      <charset val="238"/>
    </font>
    <font>
      <sz val="8"/>
      <name val="Cambria"/>
      <family val="1"/>
      <charset val="238"/>
    </font>
    <font>
      <sz val="10"/>
      <name val="Cambria"/>
      <family val="1"/>
      <charset val="238"/>
    </font>
    <font>
      <sz val="6.5"/>
      <name val="Cambria"/>
      <family val="1"/>
      <charset val="238"/>
    </font>
    <font>
      <b/>
      <sz val="7"/>
      <name val="Cambria"/>
      <family val="1"/>
      <charset val="238"/>
    </font>
    <font>
      <b/>
      <sz val="12"/>
      <name val="Cambria"/>
      <family val="1"/>
      <charset val="238"/>
    </font>
    <font>
      <b/>
      <sz val="6.5"/>
      <name val="Cambria"/>
      <family val="1"/>
      <charset val="238"/>
    </font>
    <font>
      <b/>
      <sz val="6"/>
      <name val="Cambria"/>
      <family val="1"/>
      <charset val="238"/>
    </font>
    <font>
      <sz val="7"/>
      <name val="Cambria"/>
      <family val="1"/>
      <charset val="238"/>
    </font>
    <font>
      <sz val="9"/>
      <name val="Cambria"/>
      <family val="1"/>
      <charset val="238"/>
    </font>
    <font>
      <sz val="12"/>
      <name val="Cambria"/>
      <family val="1"/>
      <charset val="238"/>
    </font>
    <font>
      <b/>
      <sz val="5"/>
      <name val="Cambria"/>
      <family val="1"/>
      <charset val="238"/>
    </font>
    <font>
      <b/>
      <sz val="9"/>
      <name val="Cambria"/>
      <family val="1"/>
      <charset val="238"/>
    </font>
    <font>
      <b/>
      <sz val="6.3"/>
      <name val="Cambria"/>
      <family val="1"/>
      <charset val="238"/>
    </font>
    <font>
      <b/>
      <sz val="6.5"/>
      <name val="Arial CE"/>
      <charset val="238"/>
    </font>
    <font>
      <sz val="7"/>
      <color rgb="FFFF0000"/>
      <name val="Cambria"/>
      <family val="1"/>
      <charset val="238"/>
    </font>
    <font>
      <sz val="8"/>
      <color rgb="FFFF0000"/>
      <name val="Cambria"/>
      <family val="1"/>
      <charset val="238"/>
    </font>
    <font>
      <b/>
      <sz val="8"/>
      <color rgb="FFFF0000"/>
      <name val="Cambria"/>
      <family val="1"/>
      <charset val="238"/>
    </font>
    <font>
      <sz val="7"/>
      <color theme="1"/>
      <name val="Cambria"/>
      <family val="1"/>
      <charset val="238"/>
    </font>
    <font>
      <sz val="8"/>
      <color theme="0"/>
      <name val="Arial CE"/>
      <charset val="238"/>
    </font>
    <font>
      <sz val="8"/>
      <color theme="0"/>
      <name val="Arial CE"/>
      <family val="2"/>
      <charset val="238"/>
    </font>
    <font>
      <b/>
      <sz val="7"/>
      <name val="Cambria"/>
      <family val="1"/>
      <charset val="238"/>
      <scheme val="major"/>
    </font>
    <font>
      <sz val="10"/>
      <color rgb="FFFF0000"/>
      <name val="Arial CE"/>
      <charset val="238"/>
    </font>
    <font>
      <sz val="10"/>
      <color rgb="FFFF0000"/>
      <name val="Cambria"/>
      <family val="1"/>
      <charset val="238"/>
    </font>
    <font>
      <sz val="7"/>
      <name val="Cambria"/>
      <family val="1"/>
      <charset val="238"/>
      <scheme val="maj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8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0" xfId="0" applyFont="1" applyFill="1"/>
    <xf numFmtId="3" fontId="4" fillId="0" borderId="0" xfId="0" applyNumberFormat="1" applyFont="1"/>
    <xf numFmtId="0" fontId="4" fillId="3" borderId="1" xfId="0" applyFont="1" applyFill="1" applyBorder="1"/>
    <xf numFmtId="0" fontId="4" fillId="4" borderId="0" xfId="0" applyFont="1" applyFill="1"/>
    <xf numFmtId="0" fontId="2" fillId="4" borderId="0" xfId="0" applyFont="1" applyFill="1"/>
    <xf numFmtId="0" fontId="7" fillId="5" borderId="0" xfId="0" applyFont="1" applyFill="1"/>
    <xf numFmtId="0" fontId="2" fillId="6" borderId="0" xfId="0" applyFont="1" applyFill="1"/>
    <xf numFmtId="0" fontId="4" fillId="6" borderId="0" xfId="0" applyFont="1" applyFill="1"/>
    <xf numFmtId="0" fontId="6" fillId="5" borderId="0" xfId="0" applyFont="1" applyFill="1"/>
    <xf numFmtId="0" fontId="9" fillId="5" borderId="0" xfId="0" applyFont="1" applyFill="1"/>
    <xf numFmtId="0" fontId="7" fillId="7" borderId="0" xfId="0" applyFont="1" applyFill="1"/>
    <xf numFmtId="0" fontId="7" fillId="7" borderId="0" xfId="0" applyFont="1" applyFill="1" applyBorder="1"/>
    <xf numFmtId="3" fontId="4" fillId="3" borderId="3" xfId="0" applyNumberFormat="1" applyFont="1" applyFill="1" applyBorder="1"/>
    <xf numFmtId="0" fontId="4" fillId="3" borderId="3" xfId="0" applyFont="1" applyFill="1" applyBorder="1"/>
    <xf numFmtId="0" fontId="4" fillId="3" borderId="0" xfId="0" applyFont="1" applyFill="1" applyBorder="1"/>
    <xf numFmtId="0" fontId="7" fillId="8" borderId="2" xfId="0" applyFont="1" applyFill="1" applyBorder="1"/>
    <xf numFmtId="0" fontId="4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1" fillId="3" borderId="0" xfId="0" applyFont="1" applyFill="1" applyBorder="1"/>
    <xf numFmtId="0" fontId="7" fillId="7" borderId="7" xfId="0" applyFont="1" applyFill="1" applyBorder="1"/>
    <xf numFmtId="0" fontId="2" fillId="4" borderId="7" xfId="0" applyFont="1" applyFill="1" applyBorder="1"/>
    <xf numFmtId="0" fontId="4" fillId="4" borderId="7" xfId="0" applyFont="1" applyFill="1" applyBorder="1"/>
    <xf numFmtId="165" fontId="7" fillId="7" borderId="7" xfId="0" applyNumberFormat="1" applyFont="1" applyFill="1" applyBorder="1"/>
    <xf numFmtId="0" fontId="16" fillId="4" borderId="7" xfId="0" applyFont="1" applyFill="1" applyBorder="1"/>
    <xf numFmtId="0" fontId="8" fillId="7" borderId="10" xfId="0" applyFont="1" applyFill="1" applyBorder="1"/>
    <xf numFmtId="0" fontId="11" fillId="7" borderId="10" xfId="0" applyFont="1" applyFill="1" applyBorder="1" applyAlignment="1"/>
    <xf numFmtId="164" fontId="4" fillId="3" borderId="7" xfId="0" applyNumberFormat="1" applyFont="1" applyFill="1" applyBorder="1"/>
    <xf numFmtId="0" fontId="2" fillId="0" borderId="7" xfId="0" applyFont="1" applyBorder="1"/>
    <xf numFmtId="0" fontId="4" fillId="0" borderId="7" xfId="0" applyFont="1" applyBorder="1"/>
    <xf numFmtId="0" fontId="10" fillId="5" borderId="7" xfId="0" applyFont="1" applyFill="1" applyBorder="1"/>
    <xf numFmtId="0" fontId="9" fillId="5" borderId="7" xfId="0" applyFont="1" applyFill="1" applyBorder="1"/>
    <xf numFmtId="0" fontId="7" fillId="5" borderId="7" xfId="0" applyFont="1" applyFill="1" applyBorder="1"/>
    <xf numFmtId="165" fontId="7" fillId="5" borderId="7" xfId="0" applyNumberFormat="1" applyFont="1" applyFill="1" applyBorder="1"/>
    <xf numFmtId="0" fontId="2" fillId="6" borderId="7" xfId="0" applyFont="1" applyFill="1" applyBorder="1"/>
    <xf numFmtId="0" fontId="4" fillId="6" borderId="7" xfId="0" applyFont="1" applyFill="1" applyBorder="1"/>
    <xf numFmtId="165" fontId="12" fillId="3" borderId="7" xfId="0" applyNumberFormat="1" applyFont="1" applyFill="1" applyBorder="1"/>
    <xf numFmtId="0" fontId="6" fillId="5" borderId="7" xfId="0" applyFont="1" applyFill="1" applyBorder="1"/>
    <xf numFmtId="165" fontId="6" fillId="5" borderId="7" xfId="0" applyNumberFormat="1" applyFont="1" applyFill="1" applyBorder="1"/>
    <xf numFmtId="0" fontId="5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7" xfId="0" applyFont="1" applyFill="1" applyBorder="1" applyAlignment="1">
      <alignment horizontal="left"/>
    </xf>
    <xf numFmtId="0" fontId="4" fillId="6" borderId="7" xfId="0" applyFont="1" applyFill="1" applyBorder="1" applyAlignment="1">
      <alignment horizontal="center"/>
    </xf>
    <xf numFmtId="49" fontId="2" fillId="6" borderId="7" xfId="0" applyNumberFormat="1" applyFont="1" applyFill="1" applyBorder="1"/>
    <xf numFmtId="165" fontId="4" fillId="6" borderId="7" xfId="0" applyNumberFormat="1" applyFont="1" applyFill="1" applyBorder="1"/>
    <xf numFmtId="0" fontId="7" fillId="8" borderId="7" xfId="0" applyFont="1" applyFill="1" applyBorder="1"/>
    <xf numFmtId="164" fontId="7" fillId="8" borderId="7" xfId="0" applyNumberFormat="1" applyFont="1" applyFill="1" applyBorder="1"/>
    <xf numFmtId="0" fontId="2" fillId="3" borderId="7" xfId="0" applyFont="1" applyFill="1" applyBorder="1"/>
    <xf numFmtId="0" fontId="4" fillId="3" borderId="7" xfId="0" applyFont="1" applyFill="1" applyBorder="1"/>
    <xf numFmtId="165" fontId="4" fillId="3" borderId="7" xfId="0" applyNumberFormat="1" applyFont="1" applyFill="1" applyBorder="1"/>
    <xf numFmtId="3" fontId="2" fillId="3" borderId="7" xfId="0" applyNumberFormat="1" applyFont="1" applyFill="1" applyBorder="1"/>
    <xf numFmtId="3" fontId="4" fillId="3" borderId="7" xfId="0" applyNumberFormat="1" applyFont="1" applyFill="1" applyBorder="1"/>
    <xf numFmtId="0" fontId="1" fillId="0" borderId="0" xfId="0" applyFont="1"/>
    <xf numFmtId="0" fontId="47" fillId="3" borderId="0" xfId="0" applyFont="1" applyFill="1"/>
    <xf numFmtId="0" fontId="35" fillId="3" borderId="0" xfId="0" applyFont="1" applyFill="1" applyAlignment="1">
      <alignment horizontal="right"/>
    </xf>
    <xf numFmtId="0" fontId="20" fillId="7" borderId="7" xfId="0" applyFont="1" applyFill="1" applyBorder="1" applyAlignment="1">
      <alignment horizontal="center"/>
    </xf>
    <xf numFmtId="3" fontId="20" fillId="7" borderId="7" xfId="0" applyNumberFormat="1" applyFont="1" applyFill="1" applyBorder="1" applyAlignment="1">
      <alignment horizontal="center"/>
    </xf>
    <xf numFmtId="165" fontId="18" fillId="7" borderId="7" xfId="0" applyNumberFormat="1" applyFont="1" applyFill="1" applyBorder="1"/>
    <xf numFmtId="165" fontId="21" fillId="9" borderId="7" xfId="0" applyNumberFormat="1" applyFont="1" applyFill="1" applyBorder="1"/>
    <xf numFmtId="3" fontId="21" fillId="4" borderId="7" xfId="0" applyNumberFormat="1" applyFont="1" applyFill="1" applyBorder="1"/>
    <xf numFmtId="165" fontId="22" fillId="9" borderId="7" xfId="0" applyNumberFormat="1" applyFont="1" applyFill="1" applyBorder="1"/>
    <xf numFmtId="3" fontId="17" fillId="4" borderId="7" xfId="0" applyNumberFormat="1" applyFont="1" applyFill="1" applyBorder="1"/>
    <xf numFmtId="0" fontId="36" fillId="4" borderId="7" xfId="0" applyFont="1" applyFill="1" applyBorder="1"/>
    <xf numFmtId="165" fontId="34" fillId="9" borderId="7" xfId="0" applyNumberFormat="1" applyFont="1" applyFill="1" applyBorder="1"/>
    <xf numFmtId="3" fontId="34" fillId="4" borderId="7" xfId="0" applyNumberFormat="1" applyFont="1" applyFill="1" applyBorder="1"/>
    <xf numFmtId="165" fontId="37" fillId="9" borderId="7" xfId="0" applyNumberFormat="1" applyFont="1" applyFill="1" applyBorder="1"/>
    <xf numFmtId="165" fontId="23" fillId="9" borderId="7" xfId="0" applyNumberFormat="1" applyFont="1" applyFill="1" applyBorder="1"/>
    <xf numFmtId="165" fontId="17" fillId="9" borderId="7" xfId="0" applyNumberFormat="1" applyFont="1" applyFill="1" applyBorder="1"/>
    <xf numFmtId="0" fontId="4" fillId="4" borderId="7" xfId="0" applyFont="1" applyFill="1" applyBorder="1" applyAlignment="1">
      <alignment horizontal="right"/>
    </xf>
    <xf numFmtId="165" fontId="24" fillId="9" borderId="7" xfId="0" applyNumberFormat="1" applyFont="1" applyFill="1" applyBorder="1"/>
    <xf numFmtId="165" fontId="25" fillId="9" borderId="7" xfId="0" applyNumberFormat="1" applyFont="1" applyFill="1" applyBorder="1"/>
    <xf numFmtId="0" fontId="26" fillId="5" borderId="7" xfId="0" applyFont="1" applyFill="1" applyBorder="1"/>
    <xf numFmtId="165" fontId="27" fillId="5" borderId="7" xfId="0" applyNumberFormat="1" applyFont="1" applyFill="1" applyBorder="1"/>
    <xf numFmtId="3" fontId="27" fillId="5" borderId="7" xfId="0" applyNumberFormat="1" applyFont="1" applyFill="1" applyBorder="1"/>
    <xf numFmtId="165" fontId="19" fillId="5" borderId="7" xfId="0" applyNumberFormat="1" applyFont="1" applyFill="1" applyBorder="1"/>
    <xf numFmtId="3" fontId="19" fillId="5" borderId="7" xfId="0" applyNumberFormat="1" applyFont="1" applyFill="1" applyBorder="1"/>
    <xf numFmtId="3" fontId="17" fillId="6" borderId="7" xfId="0" applyNumberFormat="1" applyFont="1" applyFill="1" applyBorder="1"/>
    <xf numFmtId="3" fontId="25" fillId="6" borderId="7" xfId="0" applyNumberFormat="1" applyFont="1" applyFill="1" applyBorder="1"/>
    <xf numFmtId="3" fontId="34" fillId="6" borderId="7" xfId="0" applyNumberFormat="1" applyFont="1" applyFill="1" applyBorder="1"/>
    <xf numFmtId="0" fontId="44" fillId="6" borderId="7" xfId="0" applyFont="1" applyFill="1" applyBorder="1"/>
    <xf numFmtId="165" fontId="43" fillId="9" borderId="7" xfId="0" applyNumberFormat="1" applyFont="1" applyFill="1" applyBorder="1"/>
    <xf numFmtId="165" fontId="45" fillId="9" borderId="7" xfId="0" applyNumberFormat="1" applyFont="1" applyFill="1" applyBorder="1"/>
    <xf numFmtId="3" fontId="43" fillId="6" borderId="7" xfId="0" applyNumberFormat="1" applyFont="1" applyFill="1" applyBorder="1"/>
    <xf numFmtId="3" fontId="28" fillId="6" borderId="7" xfId="0" applyNumberFormat="1" applyFont="1" applyFill="1" applyBorder="1"/>
    <xf numFmtId="0" fontId="36" fillId="6" borderId="7" xfId="0" applyFont="1" applyFill="1" applyBorder="1"/>
    <xf numFmtId="3" fontId="37" fillId="6" borderId="7" xfId="0" applyNumberFormat="1" applyFont="1" applyFill="1" applyBorder="1"/>
    <xf numFmtId="3" fontId="21" fillId="6" borderId="7" xfId="0" applyNumberFormat="1" applyFont="1" applyFill="1" applyBorder="1"/>
    <xf numFmtId="0" fontId="32" fillId="6" borderId="7" xfId="0" applyFont="1" applyFill="1" applyBorder="1"/>
    <xf numFmtId="0" fontId="33" fillId="6" borderId="7" xfId="0" applyFont="1" applyFill="1" applyBorder="1"/>
    <xf numFmtId="165" fontId="28" fillId="9" borderId="7" xfId="0" applyNumberFormat="1" applyFont="1" applyFill="1" applyBorder="1"/>
    <xf numFmtId="3" fontId="29" fillId="6" borderId="7" xfId="0" applyNumberFormat="1" applyFont="1" applyFill="1" applyBorder="1"/>
    <xf numFmtId="165" fontId="30" fillId="9" borderId="7" xfId="0" applyNumberFormat="1" applyFont="1" applyFill="1" applyBorder="1"/>
    <xf numFmtId="3" fontId="30" fillId="6" borderId="7" xfId="0" applyNumberFormat="1" applyFont="1" applyFill="1" applyBorder="1"/>
    <xf numFmtId="165" fontId="38" fillId="9" borderId="7" xfId="0" applyNumberFormat="1" applyFont="1" applyFill="1" applyBorder="1"/>
    <xf numFmtId="3" fontId="23" fillId="6" borderId="7" xfId="0" applyNumberFormat="1" applyFont="1" applyFill="1" applyBorder="1"/>
    <xf numFmtId="3" fontId="38" fillId="6" borderId="7" xfId="0" applyNumberFormat="1" applyFont="1" applyFill="1" applyBorder="1"/>
    <xf numFmtId="165" fontId="39" fillId="9" borderId="7" xfId="0" applyNumberFormat="1" applyFont="1" applyFill="1" applyBorder="1"/>
    <xf numFmtId="3" fontId="39" fillId="6" borderId="7" xfId="0" applyNumberFormat="1" applyFont="1" applyFill="1" applyBorder="1"/>
    <xf numFmtId="3" fontId="22" fillId="6" borderId="7" xfId="0" applyNumberFormat="1" applyFont="1" applyFill="1" applyBorder="1"/>
    <xf numFmtId="0" fontId="13" fillId="6" borderId="7" xfId="0" applyFont="1" applyFill="1" applyBorder="1"/>
    <xf numFmtId="0" fontId="35" fillId="6" borderId="7" xfId="0" applyFont="1" applyFill="1" applyBorder="1"/>
    <xf numFmtId="0" fontId="40" fillId="10" borderId="7" xfId="0" applyFont="1" applyFill="1" applyBorder="1"/>
    <xf numFmtId="165" fontId="41" fillId="10" borderId="7" xfId="0" applyNumberFormat="1" applyFont="1" applyFill="1" applyBorder="1"/>
    <xf numFmtId="165" fontId="42" fillId="10" borderId="7" xfId="0" applyNumberFormat="1" applyFont="1" applyFill="1" applyBorder="1"/>
    <xf numFmtId="3" fontId="41" fillId="10" borderId="7" xfId="0" applyNumberFormat="1" applyFont="1" applyFill="1" applyBorder="1"/>
    <xf numFmtId="165" fontId="19" fillId="8" borderId="7" xfId="0" applyNumberFormat="1" applyFont="1" applyFill="1" applyBorder="1"/>
    <xf numFmtId="0" fontId="19" fillId="8" borderId="7" xfId="0" applyFont="1" applyFill="1" applyBorder="1"/>
    <xf numFmtId="3" fontId="19" fillId="8" borderId="7" xfId="0" applyNumberFormat="1" applyFont="1" applyFill="1" applyBorder="1"/>
    <xf numFmtId="165" fontId="31" fillId="9" borderId="7" xfId="0" applyNumberFormat="1" applyFont="1" applyFill="1" applyBorder="1"/>
    <xf numFmtId="3" fontId="31" fillId="3" borderId="7" xfId="0" applyNumberFormat="1" applyFont="1" applyFill="1" applyBorder="1"/>
    <xf numFmtId="3" fontId="17" fillId="3" borderId="7" xfId="0" applyNumberFormat="1" applyFont="1" applyFill="1" applyBorder="1"/>
    <xf numFmtId="165" fontId="21" fillId="9" borderId="9" xfId="0" applyNumberFormat="1" applyFont="1" applyFill="1" applyBorder="1"/>
    <xf numFmtId="165" fontId="22" fillId="9" borderId="9" xfId="0" applyNumberFormat="1" applyFont="1" applyFill="1" applyBorder="1"/>
    <xf numFmtId="165" fontId="34" fillId="9" borderId="9" xfId="0" applyNumberFormat="1" applyFont="1" applyFill="1" applyBorder="1"/>
    <xf numFmtId="165" fontId="19" fillId="7" borderId="9" xfId="0" applyNumberFormat="1" applyFont="1" applyFill="1" applyBorder="1"/>
    <xf numFmtId="165" fontId="23" fillId="9" borderId="9" xfId="0" applyNumberFormat="1" applyFont="1" applyFill="1" applyBorder="1"/>
    <xf numFmtId="165" fontId="46" fillId="9" borderId="9" xfId="0" applyNumberFormat="1" applyFont="1" applyFill="1" applyBorder="1"/>
    <xf numFmtId="165" fontId="18" fillId="7" borderId="9" xfId="0" applyNumberFormat="1" applyFont="1" applyFill="1" applyBorder="1"/>
    <xf numFmtId="165" fontId="17" fillId="9" borderId="9" xfId="0" applyNumberFormat="1" applyFont="1" applyFill="1" applyBorder="1"/>
    <xf numFmtId="0" fontId="26" fillId="5" borderId="9" xfId="0" applyFont="1" applyFill="1" applyBorder="1"/>
    <xf numFmtId="165" fontId="19" fillId="5" borderId="9" xfId="0" applyNumberFormat="1" applyFont="1" applyFill="1" applyBorder="1"/>
    <xf numFmtId="165" fontId="37" fillId="9" borderId="9" xfId="0" applyNumberFormat="1" applyFont="1" applyFill="1" applyBorder="1"/>
    <xf numFmtId="165" fontId="38" fillId="9" borderId="9" xfId="0" applyNumberFormat="1" applyFont="1" applyFill="1" applyBorder="1"/>
    <xf numFmtId="165" fontId="39" fillId="9" borderId="9" xfId="0" applyNumberFormat="1" applyFont="1" applyFill="1" applyBorder="1"/>
    <xf numFmtId="165" fontId="23" fillId="3" borderId="9" xfId="0" applyNumberFormat="1" applyFont="1" applyFill="1" applyBorder="1"/>
    <xf numFmtId="165" fontId="42" fillId="10" borderId="9" xfId="0" applyNumberFormat="1" applyFont="1" applyFill="1" applyBorder="1"/>
    <xf numFmtId="164" fontId="19" fillId="5" borderId="9" xfId="0" applyNumberFormat="1" applyFont="1" applyFill="1" applyBorder="1"/>
    <xf numFmtId="0" fontId="19" fillId="8" borderId="9" xfId="0" applyFont="1" applyFill="1" applyBorder="1"/>
    <xf numFmtId="0" fontId="6" fillId="7" borderId="7" xfId="0" applyFont="1" applyFill="1" applyBorder="1"/>
    <xf numFmtId="0" fontId="8" fillId="5" borderId="7" xfId="0" applyFont="1" applyFill="1" applyBorder="1"/>
    <xf numFmtId="0" fontId="6" fillId="8" borderId="7" xfId="0" applyFont="1" applyFill="1" applyBorder="1"/>
    <xf numFmtId="0" fontId="11" fillId="7" borderId="10" xfId="0" applyFont="1" applyFill="1" applyBorder="1"/>
    <xf numFmtId="0" fontId="4" fillId="3" borderId="5" xfId="0" applyFont="1" applyFill="1" applyBorder="1"/>
    <xf numFmtId="14" fontId="35" fillId="3" borderId="0" xfId="0" applyNumberFormat="1" applyFont="1" applyFill="1" applyBorder="1"/>
    <xf numFmtId="165" fontId="25" fillId="9" borderId="9" xfId="0" applyNumberFormat="1" applyFont="1" applyFill="1" applyBorder="1"/>
    <xf numFmtId="3" fontId="28" fillId="6" borderId="9" xfId="0" applyNumberFormat="1" applyFont="1" applyFill="1" applyBorder="1"/>
    <xf numFmtId="3" fontId="17" fillId="6" borderId="9" xfId="0" applyNumberFormat="1" applyFont="1" applyFill="1" applyBorder="1"/>
    <xf numFmtId="165" fontId="30" fillId="9" borderId="9" xfId="0" applyNumberFormat="1" applyFont="1" applyFill="1" applyBorder="1"/>
    <xf numFmtId="3" fontId="30" fillId="6" borderId="9" xfId="0" applyNumberFormat="1" applyFont="1" applyFill="1" applyBorder="1"/>
    <xf numFmtId="165" fontId="28" fillId="9" borderId="9" xfId="0" applyNumberFormat="1" applyFont="1" applyFill="1" applyBorder="1"/>
    <xf numFmtId="14" fontId="4" fillId="0" borderId="0" xfId="0" applyNumberFormat="1" applyFont="1"/>
    <xf numFmtId="3" fontId="37" fillId="4" borderId="7" xfId="0" applyNumberFormat="1" applyFont="1" applyFill="1" applyBorder="1"/>
    <xf numFmtId="165" fontId="49" fillId="9" borderId="9" xfId="0" applyNumberFormat="1" applyFont="1" applyFill="1" applyBorder="1"/>
    <xf numFmtId="165" fontId="49" fillId="9" borderId="7" xfId="0" applyNumberFormat="1" applyFont="1" applyFill="1" applyBorder="1"/>
    <xf numFmtId="3" fontId="49" fillId="4" borderId="7" xfId="0" applyNumberFormat="1" applyFont="1" applyFill="1" applyBorder="1"/>
    <xf numFmtId="165" fontId="12" fillId="4" borderId="7" xfId="0" applyNumberFormat="1" applyFont="1" applyFill="1" applyBorder="1"/>
    <xf numFmtId="165" fontId="6" fillId="7" borderId="7" xfId="0" applyNumberFormat="1" applyFont="1" applyFill="1" applyBorder="1"/>
    <xf numFmtId="165" fontId="12" fillId="4" borderId="3" xfId="0" applyNumberFormat="1" applyFont="1" applyFill="1" applyBorder="1"/>
    <xf numFmtId="165" fontId="4" fillId="4" borderId="7" xfId="0" applyNumberFormat="1" applyFont="1" applyFill="1" applyBorder="1"/>
    <xf numFmtId="165" fontId="15" fillId="4" borderId="7" xfId="0" applyNumberFormat="1" applyFont="1" applyFill="1" applyBorder="1"/>
    <xf numFmtId="165" fontId="9" fillId="5" borderId="7" xfId="0" applyNumberFormat="1" applyFont="1" applyFill="1" applyBorder="1"/>
    <xf numFmtId="165" fontId="14" fillId="6" borderId="7" xfId="0" applyNumberFormat="1" applyFont="1" applyFill="1" applyBorder="1"/>
    <xf numFmtId="165" fontId="35" fillId="3" borderId="7" xfId="0" applyNumberFormat="1" applyFont="1" applyFill="1" applyBorder="1"/>
    <xf numFmtId="165" fontId="46" fillId="9" borderId="7" xfId="0" applyNumberFormat="1" applyFont="1" applyFill="1" applyBorder="1"/>
    <xf numFmtId="3" fontId="46" fillId="6" borderId="7" xfId="0" applyNumberFormat="1" applyFont="1" applyFill="1" applyBorder="1"/>
    <xf numFmtId="0" fontId="35" fillId="4" borderId="7" xfId="0" applyFont="1" applyFill="1" applyBorder="1"/>
    <xf numFmtId="165" fontId="34" fillId="11" borderId="7" xfId="0" applyNumberFormat="1" applyFont="1" applyFill="1" applyBorder="1"/>
    <xf numFmtId="3" fontId="19" fillId="5" borderId="9" xfId="0" applyNumberFormat="1" applyFont="1" applyFill="1" applyBorder="1"/>
    <xf numFmtId="0" fontId="51" fillId="10" borderId="7" xfId="0" applyFont="1" applyFill="1" applyBorder="1"/>
    <xf numFmtId="164" fontId="51" fillId="10" borderId="7" xfId="0" applyNumberFormat="1" applyFont="1" applyFill="1" applyBorder="1"/>
    <xf numFmtId="0" fontId="50" fillId="6" borderId="7" xfId="0" applyFont="1" applyFill="1" applyBorder="1"/>
    <xf numFmtId="0" fontId="4" fillId="12" borderId="7" xfId="0" applyFont="1" applyFill="1" applyBorder="1"/>
    <xf numFmtId="0" fontId="2" fillId="12" borderId="7" xfId="0" applyFont="1" applyFill="1" applyBorder="1"/>
    <xf numFmtId="165" fontId="17" fillId="12" borderId="7" xfId="0" applyNumberFormat="1" applyFont="1" applyFill="1" applyBorder="1"/>
    <xf numFmtId="0" fontId="23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0" borderId="14" xfId="0" applyFont="1" applyFill="1" applyBorder="1"/>
    <xf numFmtId="0" fontId="4" fillId="0" borderId="14" xfId="0" applyFont="1" applyFill="1" applyBorder="1"/>
    <xf numFmtId="0" fontId="36" fillId="0" borderId="14" xfId="0" applyFont="1" applyFill="1" applyBorder="1"/>
    <xf numFmtId="0" fontId="48" fillId="0" borderId="14" xfId="0" applyFont="1" applyFill="1" applyBorder="1"/>
    <xf numFmtId="0" fontId="5" fillId="0" borderId="14" xfId="0" applyFont="1" applyFill="1" applyBorder="1"/>
    <xf numFmtId="0" fontId="4" fillId="13" borderId="14" xfId="0" applyFont="1" applyFill="1" applyBorder="1"/>
    <xf numFmtId="0" fontId="2" fillId="13" borderId="14" xfId="0" applyFont="1" applyFill="1" applyBorder="1"/>
    <xf numFmtId="0" fontId="35" fillId="0" borderId="14" xfId="0" applyFont="1" applyFill="1" applyBorder="1"/>
    <xf numFmtId="0" fontId="2" fillId="0" borderId="14" xfId="0" applyFont="1" applyBorder="1"/>
    <xf numFmtId="0" fontId="2" fillId="0" borderId="15" xfId="0" applyFont="1" applyFill="1" applyBorder="1"/>
    <xf numFmtId="0" fontId="4" fillId="0" borderId="16" xfId="0" applyFont="1" applyFill="1" applyBorder="1"/>
    <xf numFmtId="3" fontId="4" fillId="0" borderId="16" xfId="0" applyNumberFormat="1" applyFont="1" applyFill="1" applyBorder="1"/>
    <xf numFmtId="0" fontId="4" fillId="0" borderId="17" xfId="0" applyFont="1" applyFill="1" applyBorder="1"/>
    <xf numFmtId="0" fontId="0" fillId="0" borderId="14" xfId="0" applyBorder="1"/>
    <xf numFmtId="0" fontId="47" fillId="0" borderId="0" xfId="0" applyFont="1"/>
    <xf numFmtId="0" fontId="1" fillId="3" borderId="18" xfId="0" applyFont="1" applyFill="1" applyBorder="1"/>
    <xf numFmtId="0" fontId="2" fillId="3" borderId="18" xfId="0" applyFont="1" applyFill="1" applyBorder="1"/>
    <xf numFmtId="0" fontId="2" fillId="3" borderId="19" xfId="0" applyFont="1" applyFill="1" applyBorder="1"/>
    <xf numFmtId="0" fontId="2" fillId="0" borderId="18" xfId="0" applyFont="1" applyBorder="1"/>
    <xf numFmtId="0" fontId="0" fillId="0" borderId="18" xfId="0" applyBorder="1"/>
    <xf numFmtId="165" fontId="34" fillId="11" borderId="9" xfId="0" applyNumberFormat="1" applyFont="1" applyFill="1" applyBorder="1"/>
    <xf numFmtId="165" fontId="37" fillId="11" borderId="7" xfId="0" applyNumberFormat="1" applyFont="1" applyFill="1" applyBorder="1"/>
    <xf numFmtId="0" fontId="4" fillId="11" borderId="7" xfId="0" applyFont="1" applyFill="1" applyBorder="1"/>
    <xf numFmtId="165" fontId="17" fillId="11" borderId="7" xfId="0" applyNumberFormat="1" applyFont="1" applyFill="1" applyBorder="1"/>
    <xf numFmtId="165" fontId="17" fillId="11" borderId="9" xfId="0" applyNumberFormat="1" applyFont="1" applyFill="1" applyBorder="1"/>
    <xf numFmtId="165" fontId="37" fillId="11" borderId="9" xfId="0" applyNumberFormat="1" applyFont="1" applyFill="1" applyBorder="1"/>
    <xf numFmtId="0" fontId="2" fillId="0" borderId="20" xfId="0" applyFont="1" applyBorder="1"/>
    <xf numFmtId="0" fontId="2" fillId="0" borderId="21" xfId="0" applyFont="1" applyBorder="1"/>
    <xf numFmtId="0" fontId="4" fillId="0" borderId="20" xfId="0" applyFont="1" applyBorder="1" applyAlignment="1">
      <alignment horizontal="center"/>
    </xf>
    <xf numFmtId="0" fontId="4" fillId="0" borderId="21" xfId="0" applyFont="1" applyBorder="1"/>
    <xf numFmtId="165" fontId="4" fillId="0" borderId="21" xfId="0" applyNumberFormat="1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165" fontId="36" fillId="0" borderId="22" xfId="0" applyNumberFormat="1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Border="1"/>
    <xf numFmtId="165" fontId="4" fillId="0" borderId="0" xfId="0" applyNumberFormat="1" applyFont="1" applyBorder="1" applyAlignment="1">
      <alignment horizontal="center"/>
    </xf>
    <xf numFmtId="165" fontId="36" fillId="0" borderId="0" xfId="0" applyNumberFormat="1" applyFont="1" applyBorder="1" applyAlignment="1">
      <alignment horizontal="center"/>
    </xf>
    <xf numFmtId="0" fontId="54" fillId="4" borderId="7" xfId="0" applyFont="1" applyFill="1" applyBorder="1"/>
    <xf numFmtId="0" fontId="54" fillId="6" borderId="7" xfId="0" applyFont="1" applyFill="1" applyBorder="1"/>
    <xf numFmtId="0" fontId="4" fillId="6" borderId="7" xfId="0" applyFont="1" applyFill="1" applyBorder="1" applyAlignment="1">
      <alignment horizontal="left"/>
    </xf>
    <xf numFmtId="165" fontId="11" fillId="7" borderId="10" xfId="0" applyNumberFormat="1" applyFont="1" applyFill="1" applyBorder="1" applyAlignment="1">
      <alignment horizontal="center"/>
    </xf>
    <xf numFmtId="0" fontId="4" fillId="6" borderId="7" xfId="0" applyFont="1" applyFill="1" applyBorder="1" applyAlignment="1">
      <alignment horizontal="right"/>
    </xf>
    <xf numFmtId="165" fontId="4" fillId="0" borderId="0" xfId="0" applyNumberFormat="1" applyFont="1"/>
    <xf numFmtId="165" fontId="60" fillId="13" borderId="7" xfId="0" applyNumberFormat="1" applyFont="1" applyFill="1" applyBorder="1"/>
    <xf numFmtId="0" fontId="55" fillId="13" borderId="14" xfId="0" applyFont="1" applyFill="1" applyBorder="1"/>
    <xf numFmtId="0" fontId="57" fillId="13" borderId="0" xfId="0" applyFont="1" applyFill="1"/>
    <xf numFmtId="0" fontId="58" fillId="13" borderId="0" xfId="0" applyFont="1" applyFill="1"/>
    <xf numFmtId="0" fontId="57" fillId="13" borderId="14" xfId="0" applyFont="1" applyFill="1" applyBorder="1"/>
    <xf numFmtId="0" fontId="55" fillId="13" borderId="18" xfId="0" applyFont="1" applyFill="1" applyBorder="1"/>
    <xf numFmtId="0" fontId="58" fillId="13" borderId="0" xfId="0" applyFont="1" applyFill="1" applyAlignment="1">
      <alignment horizontal="left"/>
    </xf>
    <xf numFmtId="0" fontId="56" fillId="13" borderId="0" xfId="0" applyFont="1" applyFill="1" applyAlignment="1">
      <alignment horizontal="center"/>
    </xf>
    <xf numFmtId="0" fontId="55" fillId="13" borderId="7" xfId="0" applyFont="1" applyFill="1" applyBorder="1"/>
    <xf numFmtId="0" fontId="57" fillId="13" borderId="7" xfId="0" applyFont="1" applyFill="1" applyBorder="1" applyAlignment="1">
      <alignment horizontal="left"/>
    </xf>
    <xf numFmtId="0" fontId="59" fillId="13" borderId="7" xfId="0" applyFont="1" applyFill="1" applyBorder="1"/>
    <xf numFmtId="0" fontId="60" fillId="13" borderId="7" xfId="0" applyFont="1" applyFill="1" applyBorder="1" applyAlignment="1">
      <alignment horizontal="center" vertical="center" wrapText="1"/>
    </xf>
    <xf numFmtId="0" fontId="57" fillId="13" borderId="7" xfId="0" applyFont="1" applyFill="1" applyBorder="1"/>
    <xf numFmtId="0" fontId="56" fillId="13" borderId="10" xfId="0" applyFont="1" applyFill="1" applyBorder="1"/>
    <xf numFmtId="0" fontId="61" fillId="13" borderId="10" xfId="0" applyFont="1" applyFill="1" applyBorder="1" applyAlignment="1">
      <alignment horizontal="left"/>
    </xf>
    <xf numFmtId="0" fontId="62" fillId="13" borderId="10" xfId="0" applyFont="1" applyFill="1" applyBorder="1" applyAlignment="1"/>
    <xf numFmtId="0" fontId="60" fillId="13" borderId="10" xfId="0" applyFont="1" applyFill="1" applyBorder="1" applyAlignment="1">
      <alignment horizontal="center"/>
    </xf>
    <xf numFmtId="0" fontId="55" fillId="13" borderId="7" xfId="0" applyFont="1" applyFill="1" applyBorder="1" applyAlignment="1">
      <alignment horizontal="left"/>
    </xf>
    <xf numFmtId="0" fontId="62" fillId="13" borderId="7" xfId="0" applyFont="1" applyFill="1" applyBorder="1"/>
    <xf numFmtId="165" fontId="64" fillId="13" borderId="9" xfId="0" applyNumberFormat="1" applyFont="1" applyFill="1" applyBorder="1"/>
    <xf numFmtId="165" fontId="64" fillId="13" borderId="7" xfId="0" applyNumberFormat="1" applyFont="1" applyFill="1" applyBorder="1"/>
    <xf numFmtId="165" fontId="64" fillId="13" borderId="7" xfId="0" applyNumberFormat="1" applyFont="1" applyFill="1" applyBorder="1" applyAlignment="1"/>
    <xf numFmtId="165" fontId="60" fillId="13" borderId="9" xfId="0" applyNumberFormat="1" applyFont="1" applyFill="1" applyBorder="1"/>
    <xf numFmtId="165" fontId="60" fillId="13" borderId="9" xfId="0" applyNumberFormat="1" applyFont="1" applyFill="1" applyBorder="1" applyAlignment="1"/>
    <xf numFmtId="0" fontId="66" fillId="13" borderId="7" xfId="0" applyFont="1" applyFill="1" applyBorder="1" applyAlignment="1">
      <alignment horizontal="left"/>
    </xf>
    <xf numFmtId="0" fontId="64" fillId="13" borderId="9" xfId="0" applyFont="1" applyFill="1" applyBorder="1"/>
    <xf numFmtId="0" fontId="64" fillId="13" borderId="7" xfId="0" applyFont="1" applyFill="1" applyBorder="1"/>
    <xf numFmtId="0" fontId="56" fillId="13" borderId="0" xfId="0" applyFont="1" applyFill="1"/>
    <xf numFmtId="0" fontId="67" fillId="13" borderId="7" xfId="0" applyFont="1" applyFill="1" applyBorder="1"/>
    <xf numFmtId="0" fontId="55" fillId="13" borderId="7" xfId="0" applyFont="1" applyFill="1" applyBorder="1" applyAlignment="1">
      <alignment horizontal="right"/>
    </xf>
    <xf numFmtId="0" fontId="55" fillId="13" borderId="15" xfId="0" applyFont="1" applyFill="1" applyBorder="1"/>
    <xf numFmtId="0" fontId="57" fillId="13" borderId="16" xfId="0" applyFont="1" applyFill="1" applyBorder="1"/>
    <xf numFmtId="3" fontId="57" fillId="13" borderId="16" xfId="0" applyNumberFormat="1" applyFont="1" applyFill="1" applyBorder="1"/>
    <xf numFmtId="0" fontId="57" fillId="13" borderId="17" xfId="0" applyFont="1" applyFill="1" applyBorder="1"/>
    <xf numFmtId="3" fontId="55" fillId="13" borderId="7" xfId="0" applyNumberFormat="1" applyFont="1" applyFill="1" applyBorder="1"/>
    <xf numFmtId="3" fontId="57" fillId="13" borderId="7" xfId="0" applyNumberFormat="1" applyFont="1" applyFill="1" applyBorder="1" applyAlignment="1">
      <alignment horizontal="left"/>
    </xf>
    <xf numFmtId="3" fontId="59" fillId="13" borderId="7" xfId="0" applyNumberFormat="1" applyFont="1" applyFill="1" applyBorder="1"/>
    <xf numFmtId="0" fontId="58" fillId="13" borderId="18" xfId="0" applyFont="1" applyFill="1" applyBorder="1"/>
    <xf numFmtId="0" fontId="59" fillId="13" borderId="0" xfId="0" applyFont="1" applyFill="1"/>
    <xf numFmtId="0" fontId="58" fillId="13" borderId="14" xfId="0" applyFont="1" applyFill="1" applyBorder="1"/>
    <xf numFmtId="0" fontId="65" fillId="13" borderId="0" xfId="0" applyFont="1" applyFill="1" applyAlignment="1">
      <alignment horizontal="left"/>
    </xf>
    <xf numFmtId="14" fontId="59" fillId="13" borderId="0" xfId="0" applyNumberFormat="1" applyFont="1" applyFill="1"/>
    <xf numFmtId="165" fontId="58" fillId="13" borderId="0" xfId="0" applyNumberFormat="1" applyFont="1" applyFill="1"/>
    <xf numFmtId="165" fontId="57" fillId="13" borderId="0" xfId="0" applyNumberFormat="1" applyFont="1" applyFill="1"/>
    <xf numFmtId="165" fontId="57" fillId="13" borderId="0" xfId="0" applyNumberFormat="1" applyFont="1" applyFill="1" applyAlignment="1"/>
    <xf numFmtId="165" fontId="65" fillId="13" borderId="0" xfId="0" applyNumberFormat="1" applyFont="1" applyFill="1"/>
    <xf numFmtId="0" fontId="58" fillId="13" borderId="18" xfId="0" applyFont="1" applyFill="1" applyBorder="1" applyAlignment="1">
      <alignment horizontal="left"/>
    </xf>
    <xf numFmtId="0" fontId="58" fillId="13" borderId="0" xfId="0" applyFont="1" applyFill="1" applyBorder="1" applyAlignment="1">
      <alignment horizontal="left"/>
    </xf>
    <xf numFmtId="0" fontId="57" fillId="13" borderId="18" xfId="0" applyFont="1" applyFill="1" applyBorder="1" applyAlignment="1">
      <alignment horizontal="left"/>
    </xf>
    <xf numFmtId="0" fontId="57" fillId="13" borderId="0" xfId="0" applyFont="1" applyFill="1" applyBorder="1" applyAlignment="1">
      <alignment horizontal="left"/>
    </xf>
    <xf numFmtId="0" fontId="55" fillId="13" borderId="16" xfId="0" applyFont="1" applyFill="1" applyBorder="1"/>
    <xf numFmtId="0" fontId="57" fillId="13" borderId="0" xfId="0" applyFont="1" applyFill="1" applyBorder="1"/>
    <xf numFmtId="0" fontId="56" fillId="13" borderId="0" xfId="0" applyFont="1" applyFill="1" applyBorder="1" applyAlignment="1">
      <alignment horizontal="center"/>
    </xf>
    <xf numFmtId="0" fontId="55" fillId="13" borderId="11" xfId="0" applyFont="1" applyFill="1" applyBorder="1" applyAlignment="1">
      <alignment horizontal="left"/>
    </xf>
    <xf numFmtId="0" fontId="55" fillId="13" borderId="9" xfId="0" applyFont="1" applyFill="1" applyBorder="1" applyAlignment="1">
      <alignment horizontal="left"/>
    </xf>
    <xf numFmtId="0" fontId="56" fillId="13" borderId="18" xfId="0" applyFont="1" applyFill="1" applyBorder="1" applyAlignment="1">
      <alignment horizontal="left" vertical="center"/>
    </xf>
    <xf numFmtId="0" fontId="56" fillId="13" borderId="0" xfId="0" applyFont="1" applyFill="1" applyBorder="1" applyAlignment="1">
      <alignment horizontal="left" vertical="center"/>
    </xf>
    <xf numFmtId="0" fontId="56" fillId="13" borderId="0" xfId="0" applyFont="1" applyFill="1" applyBorder="1" applyAlignment="1">
      <alignment horizontal="center"/>
    </xf>
    <xf numFmtId="165" fontId="64" fillId="13" borderId="11" xfId="0" applyNumberFormat="1" applyFont="1" applyFill="1" applyBorder="1"/>
    <xf numFmtId="165" fontId="60" fillId="13" borderId="11" xfId="0" applyNumberFormat="1" applyFont="1" applyFill="1" applyBorder="1"/>
    <xf numFmtId="0" fontId="60" fillId="13" borderId="25" xfId="0" applyFont="1" applyFill="1" applyBorder="1" applyAlignment="1">
      <alignment horizontal="center"/>
    </xf>
    <xf numFmtId="0" fontId="60" fillId="13" borderId="7" xfId="0" applyFont="1" applyFill="1" applyBorder="1" applyAlignment="1">
      <alignment horizontal="center"/>
    </xf>
    <xf numFmtId="0" fontId="58" fillId="13" borderId="0" xfId="0" applyFont="1" applyFill="1" applyBorder="1"/>
    <xf numFmtId="0" fontId="1" fillId="3" borderId="2" xfId="0" applyFont="1" applyFill="1" applyBorder="1" applyAlignment="1">
      <alignment horizontal="center" vertical="center" wrapText="1"/>
    </xf>
    <xf numFmtId="165" fontId="57" fillId="13" borderId="0" xfId="0" applyNumberFormat="1" applyFont="1" applyFill="1" applyBorder="1"/>
    <xf numFmtId="0" fontId="63" fillId="13" borderId="7" xfId="0" applyFont="1" applyFill="1" applyBorder="1" applyAlignment="1">
      <alignment horizontal="center" vertical="center" wrapText="1"/>
    </xf>
    <xf numFmtId="0" fontId="0" fillId="3" borderId="0" xfId="0" applyFont="1" applyFill="1"/>
    <xf numFmtId="49" fontId="55" fillId="13" borderId="7" xfId="0" applyNumberFormat="1" applyFont="1" applyFill="1" applyBorder="1"/>
    <xf numFmtId="49" fontId="64" fillId="13" borderId="7" xfId="0" applyNumberFormat="1" applyFont="1" applyFill="1" applyBorder="1"/>
    <xf numFmtId="49" fontId="60" fillId="13" borderId="7" xfId="0" applyNumberFormat="1" applyFont="1" applyFill="1" applyBorder="1"/>
    <xf numFmtId="49" fontId="60" fillId="13" borderId="9" xfId="0" applyNumberFormat="1" applyFont="1" applyFill="1" applyBorder="1"/>
    <xf numFmtId="49" fontId="64" fillId="13" borderId="7" xfId="0" applyNumberFormat="1" applyFont="1" applyFill="1" applyBorder="1" applyAlignment="1"/>
    <xf numFmtId="49" fontId="64" fillId="13" borderId="9" xfId="0" applyNumberFormat="1" applyFont="1" applyFill="1" applyBorder="1"/>
    <xf numFmtId="49" fontId="57" fillId="13" borderId="0" xfId="0" applyNumberFormat="1" applyFont="1" applyFill="1"/>
    <xf numFmtId="49" fontId="55" fillId="13" borderId="0" xfId="0" applyNumberFormat="1" applyFont="1" applyFill="1"/>
    <xf numFmtId="0" fontId="55" fillId="0" borderId="9" xfId="0" applyFont="1" applyFill="1" applyBorder="1"/>
    <xf numFmtId="0" fontId="69" fillId="13" borderId="7" xfId="0" applyFont="1" applyFill="1" applyBorder="1"/>
    <xf numFmtId="165" fontId="60" fillId="13" borderId="29" xfId="0" applyNumberFormat="1" applyFont="1" applyFill="1" applyBorder="1"/>
    <xf numFmtId="165" fontId="60" fillId="13" borderId="15" xfId="0" applyNumberFormat="1" applyFont="1" applyFill="1" applyBorder="1"/>
    <xf numFmtId="165" fontId="60" fillId="13" borderId="30" xfId="0" applyNumberFormat="1" applyFont="1" applyFill="1" applyBorder="1"/>
    <xf numFmtId="0" fontId="55" fillId="13" borderId="35" xfId="0" applyFont="1" applyFill="1" applyBorder="1"/>
    <xf numFmtId="0" fontId="55" fillId="13" borderId="29" xfId="0" applyFont="1" applyFill="1" applyBorder="1"/>
    <xf numFmtId="0" fontId="55" fillId="13" borderId="19" xfId="0" applyFont="1" applyFill="1" applyBorder="1" applyAlignment="1">
      <alignment horizontal="left"/>
    </xf>
    <xf numFmtId="0" fontId="56" fillId="13" borderId="38" xfId="0" applyFont="1" applyFill="1" applyBorder="1"/>
    <xf numFmtId="0" fontId="55" fillId="13" borderId="10" xfId="0" applyFont="1" applyFill="1" applyBorder="1"/>
    <xf numFmtId="0" fontId="57" fillId="13" borderId="10" xfId="0" applyFont="1" applyFill="1" applyBorder="1" applyAlignment="1">
      <alignment horizontal="left"/>
    </xf>
    <xf numFmtId="0" fontId="59" fillId="13" borderId="10" xfId="0" applyFont="1" applyFill="1" applyBorder="1"/>
    <xf numFmtId="165" fontId="64" fillId="13" borderId="39" xfId="0" applyNumberFormat="1" applyFont="1" applyFill="1" applyBorder="1"/>
    <xf numFmtId="165" fontId="64" fillId="13" borderId="10" xfId="0" applyNumberFormat="1" applyFont="1" applyFill="1" applyBorder="1"/>
    <xf numFmtId="0" fontId="56" fillId="13" borderId="0" xfId="0" applyFont="1" applyFill="1" applyAlignment="1">
      <alignment horizontal="left"/>
    </xf>
    <xf numFmtId="0" fontId="55" fillId="13" borderId="20" xfId="0" applyFont="1" applyFill="1" applyBorder="1"/>
    <xf numFmtId="0" fontId="57" fillId="13" borderId="20" xfId="0" applyFont="1" applyFill="1" applyBorder="1" applyAlignment="1">
      <alignment horizontal="left"/>
    </xf>
    <xf numFmtId="0" fontId="23" fillId="10" borderId="20" xfId="0" applyFont="1" applyFill="1" applyBorder="1"/>
    <xf numFmtId="0" fontId="35" fillId="6" borderId="20" xfId="0" applyFont="1" applyFill="1" applyBorder="1" applyAlignment="1">
      <alignment horizontal="left"/>
    </xf>
    <xf numFmtId="0" fontId="37" fillId="6" borderId="7" xfId="0" applyFont="1" applyFill="1" applyBorder="1"/>
    <xf numFmtId="0" fontId="2" fillId="6" borderId="20" xfId="0" applyFont="1" applyFill="1" applyBorder="1"/>
    <xf numFmtId="0" fontId="23" fillId="10" borderId="7" xfId="0" applyFont="1" applyFill="1" applyBorder="1"/>
    <xf numFmtId="0" fontId="35" fillId="6" borderId="7" xfId="0" applyFont="1" applyFill="1" applyBorder="1" applyAlignment="1">
      <alignment horizontal="left"/>
    </xf>
    <xf numFmtId="0" fontId="37" fillId="6" borderId="20" xfId="0" applyFont="1" applyFill="1" applyBorder="1"/>
    <xf numFmtId="165" fontId="64" fillId="13" borderId="20" xfId="0" applyNumberFormat="1" applyFont="1" applyFill="1" applyBorder="1"/>
    <xf numFmtId="0" fontId="60" fillId="13" borderId="29" xfId="0" applyFont="1" applyFill="1" applyBorder="1"/>
    <xf numFmtId="0" fontId="55" fillId="13" borderId="30" xfId="0" applyFont="1" applyFill="1" applyBorder="1" applyAlignment="1">
      <alignment horizontal="left"/>
    </xf>
    <xf numFmtId="0" fontId="62" fillId="13" borderId="30" xfId="0" applyFont="1" applyFill="1" applyBorder="1"/>
    <xf numFmtId="0" fontId="55" fillId="13" borderId="0" xfId="0" applyFont="1" applyFill="1" applyAlignment="1">
      <alignment horizontal="left"/>
    </xf>
    <xf numFmtId="0" fontId="68" fillId="13" borderId="0" xfId="0" applyFont="1" applyFill="1" applyAlignment="1">
      <alignment horizontal="left"/>
    </xf>
    <xf numFmtId="0" fontId="59" fillId="13" borderId="20" xfId="0" applyFont="1" applyFill="1" applyBorder="1"/>
    <xf numFmtId="0" fontId="4" fillId="6" borderId="20" xfId="0" applyFont="1" applyFill="1" applyBorder="1" applyAlignment="1">
      <alignment horizontal="left"/>
    </xf>
    <xf numFmtId="165" fontId="64" fillId="13" borderId="40" xfId="0" applyNumberFormat="1" applyFont="1" applyFill="1" applyBorder="1"/>
    <xf numFmtId="0" fontId="56" fillId="13" borderId="29" xfId="0" applyFont="1" applyFill="1" applyBorder="1"/>
    <xf numFmtId="0" fontId="62" fillId="13" borderId="29" xfId="0" applyFont="1" applyFill="1" applyBorder="1"/>
    <xf numFmtId="0" fontId="54" fillId="6" borderId="10" xfId="0" applyFont="1" applyFill="1" applyBorder="1"/>
    <xf numFmtId="0" fontId="54" fillId="6" borderId="20" xfId="0" applyFont="1" applyFill="1" applyBorder="1"/>
    <xf numFmtId="0" fontId="57" fillId="13" borderId="30" xfId="0" applyFont="1" applyFill="1" applyBorder="1" applyAlignment="1">
      <alignment horizontal="left"/>
    </xf>
    <xf numFmtId="0" fontId="55" fillId="13" borderId="30" xfId="0" applyFont="1" applyFill="1" applyBorder="1"/>
    <xf numFmtId="165" fontId="60" fillId="13" borderId="5" xfId="0" applyNumberFormat="1" applyFont="1" applyFill="1" applyBorder="1"/>
    <xf numFmtId="0" fontId="55" fillId="13" borderId="10" xfId="0" applyFont="1" applyFill="1" applyBorder="1" applyAlignment="1">
      <alignment horizontal="right"/>
    </xf>
    <xf numFmtId="0" fontId="55" fillId="13" borderId="10" xfId="0" applyFont="1" applyFill="1" applyBorder="1" applyAlignment="1">
      <alignment horizontal="left"/>
    </xf>
    <xf numFmtId="0" fontId="55" fillId="13" borderId="20" xfId="0" applyFont="1" applyFill="1" applyBorder="1" applyAlignment="1">
      <alignment horizontal="right"/>
    </xf>
    <xf numFmtId="0" fontId="23" fillId="10" borderId="7" xfId="0" applyFont="1" applyFill="1" applyBorder="1" applyAlignment="1">
      <alignment horizontal="left"/>
    </xf>
    <xf numFmtId="0" fontId="70" fillId="6" borderId="7" xfId="0" applyFont="1" applyFill="1" applyBorder="1"/>
    <xf numFmtId="0" fontId="59" fillId="13" borderId="19" xfId="0" applyFont="1" applyFill="1" applyBorder="1"/>
    <xf numFmtId="0" fontId="6" fillId="5" borderId="11" xfId="0" applyFont="1" applyFill="1" applyBorder="1" applyAlignment="1"/>
    <xf numFmtId="0" fontId="51" fillId="10" borderId="11" xfId="0" applyFont="1" applyFill="1" applyBorder="1" applyAlignment="1"/>
    <xf numFmtId="0" fontId="6" fillId="5" borderId="9" xfId="0" applyFont="1" applyFill="1" applyBorder="1" applyAlignment="1"/>
    <xf numFmtId="0" fontId="51" fillId="10" borderId="9" xfId="0" applyFont="1" applyFill="1" applyBorder="1" applyAlignment="1"/>
    <xf numFmtId="49" fontId="72" fillId="13" borderId="0" xfId="0" applyNumberFormat="1" applyFont="1" applyFill="1"/>
    <xf numFmtId="0" fontId="62" fillId="14" borderId="7" xfId="0" applyFont="1" applyFill="1" applyBorder="1"/>
    <xf numFmtId="165" fontId="63" fillId="14" borderId="7" xfId="0" applyNumberFormat="1" applyFont="1" applyFill="1" applyBorder="1"/>
    <xf numFmtId="165" fontId="63" fillId="14" borderId="9" xfId="0" applyNumberFormat="1" applyFont="1" applyFill="1" applyBorder="1"/>
    <xf numFmtId="165" fontId="60" fillId="14" borderId="9" xfId="0" applyNumberFormat="1" applyFont="1" applyFill="1" applyBorder="1"/>
    <xf numFmtId="165" fontId="60" fillId="14" borderId="7" xfId="0" applyNumberFormat="1" applyFont="1" applyFill="1" applyBorder="1"/>
    <xf numFmtId="165" fontId="64" fillId="14" borderId="7" xfId="0" applyNumberFormat="1" applyFont="1" applyFill="1" applyBorder="1"/>
    <xf numFmtId="0" fontId="73" fillId="13" borderId="7" xfId="0" applyFont="1" applyFill="1" applyBorder="1"/>
    <xf numFmtId="49" fontId="71" fillId="13" borderId="7" xfId="0" applyNumberFormat="1" applyFont="1" applyFill="1" applyBorder="1"/>
    <xf numFmtId="49" fontId="51" fillId="10" borderId="7" xfId="0" applyNumberFormat="1" applyFont="1" applyFill="1" applyBorder="1"/>
    <xf numFmtId="49" fontId="6" fillId="5" borderId="7" xfId="0" applyNumberFormat="1" applyFont="1" applyFill="1" applyBorder="1"/>
    <xf numFmtId="165" fontId="36" fillId="3" borderId="7" xfId="0" applyNumberFormat="1" applyFont="1" applyFill="1" applyBorder="1"/>
    <xf numFmtId="0" fontId="35" fillId="6" borderId="0" xfId="0" applyFont="1" applyFill="1"/>
    <xf numFmtId="0" fontId="35" fillId="0" borderId="0" xfId="0" applyFont="1"/>
    <xf numFmtId="0" fontId="2" fillId="10" borderId="7" xfId="0" applyFont="1" applyFill="1" applyBorder="1"/>
    <xf numFmtId="165" fontId="51" fillId="10" borderId="7" xfId="0" applyNumberFormat="1" applyFont="1" applyFill="1" applyBorder="1"/>
    <xf numFmtId="164" fontId="75" fillId="10" borderId="7" xfId="0" applyNumberFormat="1" applyFont="1" applyFill="1" applyBorder="1"/>
    <xf numFmtId="49" fontId="64" fillId="13" borderId="20" xfId="0" applyNumberFormat="1" applyFont="1" applyFill="1" applyBorder="1"/>
    <xf numFmtId="0" fontId="55" fillId="13" borderId="36" xfId="0" applyFont="1" applyFill="1" applyBorder="1"/>
    <xf numFmtId="0" fontId="55" fillId="13" borderId="37" xfId="0" applyFont="1" applyFill="1" applyBorder="1" applyAlignment="1">
      <alignment horizontal="left"/>
    </xf>
    <xf numFmtId="0" fontId="58" fillId="13" borderId="0" xfId="0" applyFont="1" applyFill="1" applyAlignment="1"/>
    <xf numFmtId="165" fontId="64" fillId="13" borderId="9" xfId="0" applyNumberFormat="1" applyFont="1" applyFill="1" applyBorder="1" applyAlignment="1"/>
    <xf numFmtId="0" fontId="64" fillId="13" borderId="7" xfId="0" applyFont="1" applyFill="1" applyBorder="1" applyAlignment="1"/>
    <xf numFmtId="165" fontId="60" fillId="13" borderId="7" xfId="0" applyNumberFormat="1" applyFont="1" applyFill="1" applyBorder="1" applyAlignment="1"/>
    <xf numFmtId="165" fontId="74" fillId="13" borderId="9" xfId="0" applyNumberFormat="1" applyFont="1" applyFill="1" applyBorder="1" applyAlignment="1"/>
    <xf numFmtId="165" fontId="64" fillId="13" borderId="40" xfId="0" applyNumberFormat="1" applyFont="1" applyFill="1" applyBorder="1" applyAlignment="1"/>
    <xf numFmtId="165" fontId="64" fillId="13" borderId="10" xfId="0" applyNumberFormat="1" applyFont="1" applyFill="1" applyBorder="1" applyAlignment="1"/>
    <xf numFmtId="165" fontId="64" fillId="13" borderId="20" xfId="0" applyNumberFormat="1" applyFont="1" applyFill="1" applyBorder="1" applyAlignment="1"/>
    <xf numFmtId="164" fontId="64" fillId="13" borderId="7" xfId="0" applyNumberFormat="1" applyFont="1" applyFill="1" applyBorder="1" applyAlignment="1"/>
    <xf numFmtId="164" fontId="64" fillId="13" borderId="9" xfId="0" applyNumberFormat="1" applyFont="1" applyFill="1" applyBorder="1" applyAlignment="1"/>
    <xf numFmtId="165" fontId="64" fillId="13" borderId="21" xfId="0" applyNumberFormat="1" applyFont="1" applyFill="1" applyBorder="1" applyAlignment="1"/>
    <xf numFmtId="165" fontId="60" fillId="13" borderId="15" xfId="0" applyNumberFormat="1" applyFont="1" applyFill="1" applyBorder="1" applyAlignment="1"/>
    <xf numFmtId="165" fontId="60" fillId="13" borderId="22" xfId="0" applyNumberFormat="1" applyFont="1" applyFill="1" applyBorder="1"/>
    <xf numFmtId="0" fontId="64" fillId="13" borderId="11" xfId="0" applyFont="1" applyFill="1" applyBorder="1"/>
    <xf numFmtId="165" fontId="64" fillId="13" borderId="11" xfId="0" applyNumberFormat="1" applyFont="1" applyFill="1" applyBorder="1" applyAlignment="1"/>
    <xf numFmtId="165" fontId="64" fillId="13" borderId="41" xfId="0" applyNumberFormat="1" applyFont="1" applyFill="1" applyBorder="1"/>
    <xf numFmtId="165" fontId="64" fillId="13" borderId="24" xfId="0" applyNumberFormat="1" applyFont="1" applyFill="1" applyBorder="1"/>
    <xf numFmtId="164" fontId="64" fillId="13" borderId="7" xfId="0" applyNumberFormat="1" applyFont="1" applyFill="1" applyBorder="1"/>
    <xf numFmtId="0" fontId="57" fillId="14" borderId="14" xfId="0" applyFont="1" applyFill="1" applyBorder="1"/>
    <xf numFmtId="0" fontId="55" fillId="14" borderId="7" xfId="0" applyFont="1" applyFill="1" applyBorder="1"/>
    <xf numFmtId="0" fontId="55" fillId="14" borderId="7" xfId="0" applyFont="1" applyFill="1" applyBorder="1" applyAlignment="1">
      <alignment horizontal="left"/>
    </xf>
    <xf numFmtId="165" fontId="60" fillId="14" borderId="9" xfId="0" applyNumberFormat="1" applyFont="1" applyFill="1" applyBorder="1" applyAlignment="1"/>
    <xf numFmtId="165" fontId="60" fillId="14" borderId="22" xfId="0" applyNumberFormat="1" applyFont="1" applyFill="1" applyBorder="1"/>
    <xf numFmtId="49" fontId="57" fillId="14" borderId="0" xfId="0" applyNumberFormat="1" applyFont="1" applyFill="1"/>
    <xf numFmtId="0" fontId="58" fillId="14" borderId="0" xfId="0" applyFont="1" applyFill="1"/>
    <xf numFmtId="0" fontId="55" fillId="14" borderId="14" xfId="0" applyFont="1" applyFill="1" applyBorder="1"/>
    <xf numFmtId="165" fontId="63" fillId="14" borderId="9" xfId="0" applyNumberFormat="1" applyFont="1" applyFill="1" applyBorder="1" applyAlignment="1"/>
    <xf numFmtId="0" fontId="66" fillId="14" borderId="14" xfId="0" applyFont="1" applyFill="1" applyBorder="1"/>
    <xf numFmtId="0" fontId="61" fillId="14" borderId="7" xfId="0" applyFont="1" applyFill="1" applyBorder="1"/>
    <xf numFmtId="0" fontId="57" fillId="14" borderId="7" xfId="0" applyFont="1" applyFill="1" applyBorder="1" applyAlignment="1">
      <alignment horizontal="left"/>
    </xf>
    <xf numFmtId="49" fontId="55" fillId="14" borderId="7" xfId="0" applyNumberFormat="1" applyFont="1" applyFill="1" applyBorder="1"/>
    <xf numFmtId="49" fontId="55" fillId="14" borderId="0" xfId="0" applyNumberFormat="1" applyFont="1" applyFill="1"/>
    <xf numFmtId="0" fontId="56" fillId="14" borderId="0" xfId="0" applyFont="1" applyFill="1"/>
    <xf numFmtId="0" fontId="55" fillId="14" borderId="11" xfId="0" applyFont="1" applyFill="1" applyBorder="1" applyAlignment="1"/>
    <xf numFmtId="0" fontId="58" fillId="14" borderId="9" xfId="0" applyFont="1" applyFill="1" applyBorder="1" applyAlignment="1"/>
    <xf numFmtId="0" fontId="55" fillId="14" borderId="9" xfId="0" applyFont="1" applyFill="1" applyBorder="1" applyAlignment="1"/>
    <xf numFmtId="49" fontId="60" fillId="14" borderId="9" xfId="0" applyNumberFormat="1" applyFont="1" applyFill="1" applyBorder="1"/>
    <xf numFmtId="0" fontId="55" fillId="14" borderId="26" xfId="0" applyFont="1" applyFill="1" applyBorder="1"/>
    <xf numFmtId="0" fontId="55" fillId="14" borderId="27" xfId="0" applyFont="1" applyFill="1" applyBorder="1" applyAlignment="1">
      <alignment horizontal="left"/>
    </xf>
    <xf numFmtId="0" fontId="55" fillId="14" borderId="28" xfId="0" applyFont="1" applyFill="1" applyBorder="1"/>
    <xf numFmtId="165" fontId="60" fillId="14" borderId="29" xfId="0" applyNumberFormat="1" applyFont="1" applyFill="1" applyBorder="1"/>
    <xf numFmtId="165" fontId="60" fillId="14" borderId="15" xfId="0" applyNumberFormat="1" applyFont="1" applyFill="1" applyBorder="1"/>
    <xf numFmtId="0" fontId="55" fillId="14" borderId="32" xfId="0" applyFont="1" applyFill="1" applyBorder="1"/>
    <xf numFmtId="0" fontId="55" fillId="14" borderId="33" xfId="0" applyFont="1" applyFill="1" applyBorder="1" applyAlignment="1">
      <alignment horizontal="left"/>
    </xf>
    <xf numFmtId="0" fontId="55" fillId="14" borderId="34" xfId="0" applyFont="1" applyFill="1" applyBorder="1"/>
    <xf numFmtId="0" fontId="55" fillId="14" borderId="35" xfId="0" applyFont="1" applyFill="1" applyBorder="1"/>
    <xf numFmtId="165" fontId="60" fillId="14" borderId="30" xfId="0" applyNumberFormat="1" applyFont="1" applyFill="1" applyBorder="1"/>
    <xf numFmtId="0" fontId="56" fillId="14" borderId="7" xfId="0" applyFont="1" applyFill="1" applyBorder="1"/>
    <xf numFmtId="0" fontId="57" fillId="14" borderId="16" xfId="0" applyFont="1" applyFill="1" applyBorder="1"/>
    <xf numFmtId="0" fontId="60" fillId="14" borderId="7" xfId="0" applyFont="1" applyFill="1" applyBorder="1"/>
    <xf numFmtId="0" fontId="60" fillId="14" borderId="9" xfId="0" applyFont="1" applyFill="1" applyBorder="1"/>
    <xf numFmtId="0" fontId="60" fillId="14" borderId="7" xfId="0" applyFont="1" applyFill="1" applyBorder="1" applyAlignment="1"/>
    <xf numFmtId="0" fontId="60" fillId="14" borderId="11" xfId="0" applyFont="1" applyFill="1" applyBorder="1"/>
    <xf numFmtId="165" fontId="60" fillId="13" borderId="31" xfId="0" applyNumberFormat="1" applyFont="1" applyFill="1" applyBorder="1"/>
    <xf numFmtId="165" fontId="60" fillId="14" borderId="11" xfId="0" applyNumberFormat="1" applyFont="1" applyFill="1" applyBorder="1"/>
    <xf numFmtId="165" fontId="63" fillId="14" borderId="7" xfId="0" applyNumberFormat="1" applyFont="1" applyFill="1" applyBorder="1" applyAlignment="1"/>
    <xf numFmtId="165" fontId="63" fillId="14" borderId="11" xfId="0" applyNumberFormat="1" applyFont="1" applyFill="1" applyBorder="1"/>
    <xf numFmtId="49" fontId="4" fillId="3" borderId="7" xfId="0" applyNumberFormat="1" applyFont="1" applyFill="1" applyBorder="1"/>
    <xf numFmtId="165" fontId="74" fillId="13" borderId="7" xfId="0" applyNumberFormat="1" applyFont="1" applyFill="1" applyBorder="1"/>
    <xf numFmtId="165" fontId="65" fillId="13" borderId="0" xfId="0" applyNumberFormat="1" applyFont="1" applyFill="1" applyBorder="1"/>
    <xf numFmtId="165" fontId="76" fillId="10" borderId="7" xfId="0" applyNumberFormat="1" applyFont="1" applyFill="1" applyBorder="1"/>
    <xf numFmtId="0" fontId="60" fillId="13" borderId="11" xfId="0" applyFont="1" applyFill="1" applyBorder="1" applyAlignment="1">
      <alignment horizontal="center" vertical="center" wrapText="1"/>
    </xf>
    <xf numFmtId="0" fontId="60" fillId="13" borderId="11" xfId="0" applyFont="1" applyFill="1" applyBorder="1" applyAlignment="1">
      <alignment horizontal="center"/>
    </xf>
    <xf numFmtId="165" fontId="64" fillId="0" borderId="11" xfId="0" applyNumberFormat="1" applyFont="1" applyFill="1" applyBorder="1"/>
    <xf numFmtId="165" fontId="60" fillId="14" borderId="22" xfId="0" applyNumberFormat="1" applyFont="1" applyFill="1" applyBorder="1" applyAlignment="1"/>
    <xf numFmtId="165" fontId="60" fillId="14" borderId="1" xfId="0" applyNumberFormat="1" applyFont="1" applyFill="1" applyBorder="1"/>
    <xf numFmtId="165" fontId="60" fillId="13" borderId="19" xfId="0" applyNumberFormat="1" applyFont="1" applyFill="1" applyBorder="1"/>
    <xf numFmtId="0" fontId="0" fillId="0" borderId="7" xfId="0" applyBorder="1"/>
    <xf numFmtId="0" fontId="58" fillId="14" borderId="7" xfId="0" applyFont="1" applyFill="1" applyBorder="1"/>
    <xf numFmtId="0" fontId="0" fillId="0" borderId="0" xfId="0" applyBorder="1"/>
    <xf numFmtId="0" fontId="77" fillId="0" borderId="10" xfId="0" applyFont="1" applyBorder="1" applyAlignment="1">
      <alignment horizontal="center" vertical="center" wrapText="1"/>
    </xf>
    <xf numFmtId="0" fontId="0" fillId="0" borderId="25" xfId="0" applyBorder="1"/>
    <xf numFmtId="0" fontId="60" fillId="13" borderId="9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0" fillId="0" borderId="20" xfId="0" applyBorder="1"/>
    <xf numFmtId="165" fontId="0" fillId="0" borderId="0" xfId="0" applyNumberFormat="1"/>
    <xf numFmtId="0" fontId="72" fillId="13" borderId="14" xfId="0" applyFont="1" applyFill="1" applyBorder="1"/>
    <xf numFmtId="0" fontId="78" fillId="0" borderId="0" xfId="0" applyFont="1"/>
    <xf numFmtId="0" fontId="79" fillId="13" borderId="0" xfId="0" applyFont="1" applyFill="1"/>
    <xf numFmtId="0" fontId="5" fillId="0" borderId="0" xfId="0" applyFont="1"/>
    <xf numFmtId="165" fontId="5" fillId="0" borderId="0" xfId="0" applyNumberFormat="1" applyFont="1"/>
    <xf numFmtId="0" fontId="80" fillId="0" borderId="7" xfId="0" applyFont="1" applyBorder="1"/>
    <xf numFmtId="165" fontId="64" fillId="0" borderId="7" xfId="0" applyNumberFormat="1" applyFont="1" applyFill="1" applyBorder="1"/>
    <xf numFmtId="165" fontId="60" fillId="14" borderId="7" xfId="0" applyNumberFormat="1" applyFont="1" applyFill="1" applyBorder="1" applyAlignment="1"/>
    <xf numFmtId="165" fontId="60" fillId="13" borderId="1" xfId="0" applyNumberFormat="1" applyFont="1" applyFill="1" applyBorder="1"/>
    <xf numFmtId="165" fontId="60" fillId="13" borderId="38" xfId="0" applyNumberFormat="1" applyFont="1" applyFill="1" applyBorder="1"/>
    <xf numFmtId="165" fontId="60" fillId="14" borderId="38" xfId="0" applyNumberFormat="1" applyFont="1" applyFill="1" applyBorder="1"/>
    <xf numFmtId="165" fontId="60" fillId="14" borderId="42" xfId="0" applyNumberFormat="1" applyFont="1" applyFill="1" applyBorder="1"/>
    <xf numFmtId="165" fontId="60" fillId="13" borderId="42" xfId="0" applyNumberFormat="1" applyFont="1" applyFill="1" applyBorder="1"/>
    <xf numFmtId="165" fontId="2" fillId="0" borderId="0" xfId="0" applyNumberFormat="1" applyFont="1"/>
    <xf numFmtId="165" fontId="58" fillId="14" borderId="0" xfId="0" applyNumberFormat="1" applyFont="1" applyFill="1"/>
    <xf numFmtId="165" fontId="5" fillId="13" borderId="18" xfId="0" applyNumberFormat="1" applyFont="1" applyFill="1" applyBorder="1"/>
    <xf numFmtId="49" fontId="57" fillId="13" borderId="0" xfId="0" applyNumberFormat="1" applyFont="1" applyFill="1" applyBorder="1"/>
    <xf numFmtId="0" fontId="59" fillId="14" borderId="7" xfId="0" applyFont="1" applyFill="1" applyBorder="1"/>
    <xf numFmtId="165" fontId="64" fillId="11" borderId="9" xfId="0" applyNumberFormat="1" applyFont="1" applyFill="1" applyBorder="1"/>
    <xf numFmtId="0" fontId="57" fillId="13" borderId="0" xfId="0" applyFont="1" applyFill="1" applyAlignment="1">
      <alignment horizontal="left" vertical="center"/>
    </xf>
    <xf numFmtId="165" fontId="64" fillId="11" borderId="7" xfId="0" applyNumberFormat="1" applyFont="1" applyFill="1" applyBorder="1"/>
    <xf numFmtId="0" fontId="2" fillId="3" borderId="2" xfId="0" applyFont="1" applyFill="1" applyBorder="1" applyAlignment="1"/>
    <xf numFmtId="0" fontId="0" fillId="0" borderId="1" xfId="0" applyBorder="1" applyAlignment="1"/>
    <xf numFmtId="0" fontId="0" fillId="0" borderId="5" xfId="0" applyBorder="1" applyAlignment="1"/>
    <xf numFmtId="0" fontId="35" fillId="3" borderId="4" xfId="0" applyFont="1" applyFill="1" applyBorder="1" applyAlignment="1">
      <alignment horizontal="center"/>
    </xf>
    <xf numFmtId="49" fontId="6" fillId="5" borderId="11" xfId="0" applyNumberFormat="1" applyFont="1" applyFill="1" applyBorder="1" applyAlignment="1"/>
    <xf numFmtId="49" fontId="0" fillId="0" borderId="9" xfId="0" applyNumberFormat="1" applyBorder="1" applyAlignment="1"/>
    <xf numFmtId="0" fontId="0" fillId="0" borderId="9" xfId="0" applyBorder="1" applyAlignment="1"/>
    <xf numFmtId="49" fontId="40" fillId="10" borderId="11" xfId="0" applyNumberFormat="1" applyFont="1" applyFill="1" applyBorder="1" applyAlignment="1">
      <alignment horizontal="left" vertical="center"/>
    </xf>
    <xf numFmtId="49" fontId="52" fillId="0" borderId="9" xfId="0" applyNumberFormat="1" applyFont="1" applyBorder="1" applyAlignment="1">
      <alignment horizontal="left" vertical="center"/>
    </xf>
    <xf numFmtId="49" fontId="55" fillId="14" borderId="11" xfId="0" applyNumberFormat="1" applyFont="1" applyFill="1" applyBorder="1" applyAlignment="1">
      <alignment horizontal="left" vertical="center"/>
    </xf>
    <xf numFmtId="49" fontId="0" fillId="0" borderId="9" xfId="0" applyNumberFormat="1" applyFont="1" applyBorder="1" applyAlignment="1">
      <alignment horizontal="left" vertical="center"/>
    </xf>
    <xf numFmtId="0" fontId="1" fillId="3" borderId="4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0" fillId="10" borderId="11" xfId="0" applyFont="1" applyFill="1" applyBorder="1" applyAlignment="1"/>
    <xf numFmtId="0" fontId="52" fillId="10" borderId="9" xfId="0" applyFont="1" applyFill="1" applyBorder="1" applyAlignment="1"/>
    <xf numFmtId="0" fontId="6" fillId="5" borderId="11" xfId="0" applyFont="1" applyFill="1" applyBorder="1" applyAlignment="1"/>
    <xf numFmtId="0" fontId="6" fillId="5" borderId="9" xfId="0" applyFont="1" applyFill="1" applyBorder="1" applyAlignment="1"/>
    <xf numFmtId="0" fontId="53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9"/>
  <sheetViews>
    <sheetView topLeftCell="B1" workbookViewId="0">
      <pane ySplit="3" topLeftCell="A175" activePane="bottomLeft" state="frozen"/>
      <selection activeCell="A3" sqref="A3"/>
      <selection pane="bottomLeft" activeCell="C46" sqref="C46"/>
    </sheetView>
  </sheetViews>
  <sheetFormatPr defaultRowHeight="11.25" x14ac:dyDescent="0.2"/>
  <cols>
    <col min="1" max="1" width="1.42578125" style="2" hidden="1" customWidth="1"/>
    <col min="2" max="2" width="4.140625" style="1" customWidth="1"/>
    <col min="3" max="3" width="7" style="2" customWidth="1"/>
    <col min="4" max="4" width="31.42578125" style="2" customWidth="1"/>
    <col min="5" max="5" width="7.140625" style="2" customWidth="1"/>
    <col min="6" max="7" width="6.42578125" style="2" customWidth="1"/>
    <col min="8" max="8" width="7.7109375" style="2" customWidth="1"/>
    <col min="9" max="12" width="6.42578125" style="2" customWidth="1"/>
    <col min="13" max="16384" width="9.140625" style="2"/>
  </cols>
  <sheetData>
    <row r="1" spans="1:12" ht="24" customHeight="1" x14ac:dyDescent="0.2">
      <c r="A1" s="20"/>
      <c r="B1" s="22" t="s">
        <v>897</v>
      </c>
      <c r="C1" s="17"/>
      <c r="D1" s="17"/>
      <c r="E1" s="17"/>
      <c r="F1" s="19"/>
      <c r="G1" s="19"/>
      <c r="H1" s="19"/>
      <c r="I1" s="19"/>
      <c r="J1" s="19"/>
      <c r="K1" s="19"/>
      <c r="L1" s="19"/>
    </row>
    <row r="2" spans="1:12" ht="13.5" thickBot="1" x14ac:dyDescent="0.25">
      <c r="A2" s="19"/>
      <c r="B2" s="20" t="s">
        <v>440</v>
      </c>
      <c r="C2" s="21"/>
      <c r="D2" s="19"/>
      <c r="E2" s="19"/>
      <c r="F2" s="19"/>
      <c r="G2" s="56"/>
      <c r="H2" s="56"/>
      <c r="I2" s="460"/>
      <c r="J2" s="460"/>
      <c r="K2" s="280"/>
      <c r="L2" s="280" t="s">
        <v>761</v>
      </c>
    </row>
    <row r="3" spans="1:12" ht="49.5" customHeight="1" thickBot="1" x14ac:dyDescent="0.25">
      <c r="A3" s="17"/>
      <c r="B3" s="457"/>
      <c r="C3" s="458"/>
      <c r="D3" s="459"/>
      <c r="E3" s="277" t="s">
        <v>782</v>
      </c>
      <c r="F3" s="432">
        <v>2013</v>
      </c>
      <c r="G3" s="432">
        <v>2014</v>
      </c>
      <c r="H3" s="433" t="s">
        <v>893</v>
      </c>
      <c r="I3" s="433" t="s">
        <v>896</v>
      </c>
      <c r="J3" s="433" t="s">
        <v>876</v>
      </c>
      <c r="K3" s="433" t="s">
        <v>877</v>
      </c>
      <c r="L3" s="433" t="s">
        <v>895</v>
      </c>
    </row>
    <row r="4" spans="1:12" s="3" customFormat="1" ht="18" customHeight="1" x14ac:dyDescent="0.25">
      <c r="A4" s="14"/>
      <c r="B4" s="134" t="s">
        <v>441</v>
      </c>
      <c r="C4" s="28"/>
      <c r="D4" s="29"/>
      <c r="E4" s="211"/>
      <c r="F4" s="211"/>
      <c r="G4" s="211"/>
      <c r="H4" s="211"/>
      <c r="I4" s="211"/>
      <c r="J4" s="211"/>
      <c r="K4" s="211"/>
      <c r="L4" s="211"/>
    </row>
    <row r="5" spans="1:12" s="3" customFormat="1" ht="15" customHeight="1" x14ac:dyDescent="0.2">
      <c r="A5" s="14"/>
      <c r="B5" s="23"/>
      <c r="C5" s="23"/>
      <c r="D5" s="23" t="s">
        <v>329</v>
      </c>
      <c r="E5" s="26"/>
      <c r="F5" s="26">
        <f>Príloha_2016!F5</f>
        <v>4976.3999999999996</v>
      </c>
      <c r="G5" s="26">
        <f>Príloha_2016!G5</f>
        <v>5143</v>
      </c>
      <c r="H5" s="26">
        <f>SUM(Príloha_2016!H5)</f>
        <v>5101.3999999999996</v>
      </c>
      <c r="I5" s="26">
        <f>SUM(Príloha_2016!I5)</f>
        <v>5148.6000000000004</v>
      </c>
      <c r="J5" s="26">
        <f>Príloha_2016!J5</f>
        <v>5420.2999999999993</v>
      </c>
      <c r="K5" s="26">
        <f>Príloha_2016!K5</f>
        <v>5394.6999999999989</v>
      </c>
      <c r="L5" s="26">
        <f>Príloha_2016!L5</f>
        <v>5471.4</v>
      </c>
    </row>
    <row r="6" spans="1:12" s="1" customFormat="1" ht="15" customHeight="1" x14ac:dyDescent="0.2">
      <c r="A6" s="14"/>
      <c r="B6" s="23">
        <v>100</v>
      </c>
      <c r="C6" s="23"/>
      <c r="D6" s="23" t="s">
        <v>1</v>
      </c>
      <c r="E6" s="26"/>
      <c r="F6" s="26">
        <f>Príloha_2016!F6</f>
        <v>2172.5</v>
      </c>
      <c r="G6" s="26">
        <f>Príloha_2016!G6</f>
        <v>2198.8000000000002</v>
      </c>
      <c r="H6" s="26">
        <f>Príloha_2016!H6</f>
        <v>2351.6999999999998</v>
      </c>
      <c r="I6" s="26">
        <f>SUM(Príloha_2016!I6)</f>
        <v>2351.6999999999998</v>
      </c>
      <c r="J6" s="26">
        <f>SUM(J7:J9)</f>
        <v>2545</v>
      </c>
      <c r="K6" s="26">
        <f>Príloha_2016!K6</f>
        <v>2443.1</v>
      </c>
      <c r="L6" s="26">
        <f>Príloha_2016!L6</f>
        <v>2463.1</v>
      </c>
    </row>
    <row r="7" spans="1:12" s="1" customFormat="1" x14ac:dyDescent="0.2">
      <c r="A7" s="7"/>
      <c r="B7" s="24">
        <v>110</v>
      </c>
      <c r="C7" s="24"/>
      <c r="D7" s="25" t="s">
        <v>2</v>
      </c>
      <c r="E7" s="39"/>
      <c r="F7" s="39">
        <f>Príloha_2016!F8</f>
        <v>1812</v>
      </c>
      <c r="G7" s="39">
        <f>Príloha_2016!G8</f>
        <v>1854.9</v>
      </c>
      <c r="H7" s="39">
        <f>Príloha_2016!H8</f>
        <v>1994</v>
      </c>
      <c r="I7" s="39">
        <f>SUM(Príloha_2016!I8)</f>
        <v>1994</v>
      </c>
      <c r="J7" s="39">
        <f>Príloha_2016!J8</f>
        <v>2181.9</v>
      </c>
      <c r="K7" s="39">
        <f>Príloha_2016!K8</f>
        <v>2080</v>
      </c>
      <c r="L7" s="39">
        <f>Príloha_2016!L8</f>
        <v>2100</v>
      </c>
    </row>
    <row r="8" spans="1:12" s="1" customFormat="1" x14ac:dyDescent="0.2">
      <c r="A8" s="7"/>
      <c r="B8" s="24">
        <v>120</v>
      </c>
      <c r="C8" s="24"/>
      <c r="D8" s="25" t="s">
        <v>3</v>
      </c>
      <c r="E8" s="39"/>
      <c r="F8" s="39">
        <f>Príloha_2016!F10</f>
        <v>165.1</v>
      </c>
      <c r="G8" s="39">
        <f>Príloha_2016!G10</f>
        <v>152.70000000000002</v>
      </c>
      <c r="H8" s="39">
        <f>Príloha_2016!H10</f>
        <v>155</v>
      </c>
      <c r="I8" s="39">
        <f>SUM(Príloha_2016!I10)</f>
        <v>155</v>
      </c>
      <c r="J8" s="39">
        <f>Príloha_2016!J10</f>
        <v>155</v>
      </c>
      <c r="K8" s="39">
        <f>Príloha_2016!K10</f>
        <v>155</v>
      </c>
      <c r="L8" s="39">
        <f>Príloha_2016!L10</f>
        <v>155</v>
      </c>
    </row>
    <row r="9" spans="1:12" s="1" customFormat="1" x14ac:dyDescent="0.2">
      <c r="A9" s="7"/>
      <c r="B9" s="24">
        <v>130</v>
      </c>
      <c r="C9" s="24"/>
      <c r="D9" s="25" t="s">
        <v>4</v>
      </c>
      <c r="E9" s="39"/>
      <c r="F9" s="39">
        <f>Príloha_2016!F18</f>
        <v>195.4</v>
      </c>
      <c r="G9" s="39">
        <f>Príloha_2016!G18</f>
        <v>191.20000000000002</v>
      </c>
      <c r="H9" s="39">
        <f>Príloha_2016!H18</f>
        <v>202.7</v>
      </c>
      <c r="I9" s="39">
        <f>SUM(Príloha_2016!I18)</f>
        <v>202.7</v>
      </c>
      <c r="J9" s="39">
        <f>Príloha_2016!J18</f>
        <v>208.1</v>
      </c>
      <c r="K9" s="39">
        <f>Príloha_2016!K18</f>
        <v>208.1</v>
      </c>
      <c r="L9" s="39">
        <f>Príloha_2016!L18</f>
        <v>208.1</v>
      </c>
    </row>
    <row r="10" spans="1:12" ht="11.25" customHeight="1" x14ac:dyDescent="0.2">
      <c r="A10" s="6"/>
      <c r="B10" s="24"/>
      <c r="C10" s="25"/>
      <c r="D10" s="25"/>
      <c r="E10" s="148"/>
      <c r="F10" s="148"/>
      <c r="G10" s="148"/>
      <c r="H10" s="148"/>
      <c r="I10" s="148"/>
      <c r="J10" s="148"/>
      <c r="K10" s="148"/>
      <c r="L10" s="148"/>
    </row>
    <row r="11" spans="1:12" s="1" customFormat="1" x14ac:dyDescent="0.2">
      <c r="A11" s="13"/>
      <c r="B11" s="23">
        <v>200</v>
      </c>
      <c r="C11" s="23"/>
      <c r="D11" s="23" t="s">
        <v>7</v>
      </c>
      <c r="E11" s="26"/>
      <c r="F11" s="26">
        <f>Príloha_2016!F27</f>
        <v>723.6</v>
      </c>
      <c r="G11" s="26">
        <f>Príloha_2016!G27</f>
        <v>956.80000000000007</v>
      </c>
      <c r="H11" s="26">
        <f>Príloha_2016!H27</f>
        <v>676.1</v>
      </c>
      <c r="I11" s="26">
        <f>SUM(Príloha_2016!I27)</f>
        <v>676.1</v>
      </c>
      <c r="J11" s="26">
        <f>Príloha_2016!J27</f>
        <v>629</v>
      </c>
      <c r="K11" s="26">
        <f>Príloha_2016!K27</f>
        <v>625.1</v>
      </c>
      <c r="L11" s="26">
        <f>Príloha_2016!L27</f>
        <v>625.1</v>
      </c>
    </row>
    <row r="12" spans="1:12" ht="11.25" customHeight="1" x14ac:dyDescent="0.2">
      <c r="A12" s="6"/>
      <c r="B12" s="24"/>
      <c r="C12" s="25"/>
      <c r="D12" s="25"/>
      <c r="E12" s="148"/>
      <c r="F12" s="148"/>
      <c r="G12" s="148"/>
      <c r="H12" s="148"/>
      <c r="I12" s="148"/>
      <c r="J12" s="148"/>
      <c r="K12" s="148"/>
      <c r="L12" s="148"/>
    </row>
    <row r="13" spans="1:12" s="1" customFormat="1" x14ac:dyDescent="0.2">
      <c r="A13" s="7"/>
      <c r="B13" s="24">
        <v>210</v>
      </c>
      <c r="C13" s="24"/>
      <c r="D13" s="25" t="s">
        <v>8</v>
      </c>
      <c r="E13" s="39"/>
      <c r="F13" s="39">
        <f>Príloha_2016!F28</f>
        <v>494.09999999999997</v>
      </c>
      <c r="G13" s="39">
        <f>Príloha_2016!G28</f>
        <v>745.2</v>
      </c>
      <c r="H13" s="39">
        <f>Príloha_2016!H28</f>
        <v>450</v>
      </c>
      <c r="I13" s="39">
        <f>SUM(Príloha_2016!I28)</f>
        <v>450</v>
      </c>
      <c r="J13" s="39">
        <f>Príloha_2016!J28</f>
        <v>423.4</v>
      </c>
      <c r="K13" s="39">
        <f>Príloha_2016!K28</f>
        <v>420</v>
      </c>
      <c r="L13" s="39">
        <f>Príloha_2016!L28</f>
        <v>420</v>
      </c>
    </row>
    <row r="14" spans="1:12" s="1" customFormat="1" x14ac:dyDescent="0.2">
      <c r="A14" s="7"/>
      <c r="B14" s="24">
        <v>220</v>
      </c>
      <c r="C14" s="24"/>
      <c r="D14" s="25" t="s">
        <v>9</v>
      </c>
      <c r="E14" s="39"/>
      <c r="F14" s="39">
        <f>Príloha_2016!F36</f>
        <v>67.699999999999989</v>
      </c>
      <c r="G14" s="39">
        <f>Príloha_2016!G36</f>
        <v>78.2</v>
      </c>
      <c r="H14" s="39">
        <f>Príloha_2016!H36</f>
        <v>80</v>
      </c>
      <c r="I14" s="39">
        <f>SUM(Príloha_2016!I36)</f>
        <v>80</v>
      </c>
      <c r="J14" s="39">
        <f>Príloha_2016!J36</f>
        <v>81</v>
      </c>
      <c r="K14" s="39">
        <f>Príloha_2016!K36</f>
        <v>81</v>
      </c>
      <c r="L14" s="39">
        <f>Príloha_2016!L36</f>
        <v>81</v>
      </c>
    </row>
    <row r="15" spans="1:12" s="1" customFormat="1" x14ac:dyDescent="0.2">
      <c r="A15" s="7"/>
      <c r="B15" s="24">
        <v>222</v>
      </c>
      <c r="C15" s="24"/>
      <c r="D15" s="25" t="s">
        <v>15</v>
      </c>
      <c r="E15" s="39"/>
      <c r="F15" s="39">
        <f>Príloha_2016!F41</f>
        <v>4.4000000000000004</v>
      </c>
      <c r="G15" s="39">
        <f>Príloha_2016!G41</f>
        <v>2.1</v>
      </c>
      <c r="H15" s="39">
        <f>Príloha_2016!H41</f>
        <v>2</v>
      </c>
      <c r="I15" s="39">
        <f>SUM(Príloha_2016!I41)</f>
        <v>2</v>
      </c>
      <c r="J15" s="39">
        <f>Príloha_2016!J41</f>
        <v>2</v>
      </c>
      <c r="K15" s="39">
        <f>Príloha_2016!K41</f>
        <v>2</v>
      </c>
      <c r="L15" s="39">
        <f>Príloha_2016!L41</f>
        <v>2</v>
      </c>
    </row>
    <row r="16" spans="1:12" s="1" customFormat="1" x14ac:dyDescent="0.2">
      <c r="A16" s="7"/>
      <c r="B16" s="24">
        <v>223</v>
      </c>
      <c r="C16" s="27"/>
      <c r="D16" s="25" t="s">
        <v>16</v>
      </c>
      <c r="E16" s="39"/>
      <c r="F16" s="39">
        <f>Príloha_2016!F43</f>
        <v>83.2</v>
      </c>
      <c r="G16" s="39">
        <f>Príloha_2016!G43</f>
        <v>85.3</v>
      </c>
      <c r="H16" s="39">
        <f>Príloha_2016!H43</f>
        <v>88.6</v>
      </c>
      <c r="I16" s="39">
        <f>SUM(Príloha_2016!I43)</f>
        <v>88.6</v>
      </c>
      <c r="J16" s="39">
        <f>Príloha_2016!J43</f>
        <v>84</v>
      </c>
      <c r="K16" s="39">
        <f>Príloha_2016!K43</f>
        <v>83.5</v>
      </c>
      <c r="L16" s="39">
        <f>Príloha_2016!L43</f>
        <v>83.5</v>
      </c>
    </row>
    <row r="17" spans="1:13" s="1" customFormat="1" x14ac:dyDescent="0.2">
      <c r="A17" s="7"/>
      <c r="B17" s="24">
        <v>240</v>
      </c>
      <c r="C17" s="24"/>
      <c r="D17" s="25" t="s">
        <v>24</v>
      </c>
      <c r="E17" s="39"/>
      <c r="F17" s="39">
        <f>Príloha_2016!F66</f>
        <v>1.2</v>
      </c>
      <c r="G17" s="39">
        <f>Príloha_2016!G66</f>
        <v>0.5</v>
      </c>
      <c r="H17" s="39">
        <f>Príloha_2016!H66</f>
        <v>0.5</v>
      </c>
      <c r="I17" s="39">
        <f>SUM(Príloha_2016!I66)</f>
        <v>0.5</v>
      </c>
      <c r="J17" s="39">
        <f>Príloha_2016!J66</f>
        <v>0.1</v>
      </c>
      <c r="K17" s="39">
        <f>Príloha_2016!K66</f>
        <v>0.1</v>
      </c>
      <c r="L17" s="39">
        <f>Príloha_2016!L66</f>
        <v>0.1</v>
      </c>
    </row>
    <row r="18" spans="1:13" ht="11.25" customHeight="1" x14ac:dyDescent="0.2">
      <c r="A18" s="6"/>
      <c r="B18" s="24">
        <v>290</v>
      </c>
      <c r="C18" s="24"/>
      <c r="D18" s="25" t="s">
        <v>26</v>
      </c>
      <c r="E18" s="39"/>
      <c r="F18" s="39">
        <f>Príloha_2016!F68</f>
        <v>73</v>
      </c>
      <c r="G18" s="39">
        <f>Príloha_2016!G68</f>
        <v>45.5</v>
      </c>
      <c r="H18" s="39">
        <f>Príloha_2016!H68</f>
        <v>55</v>
      </c>
      <c r="I18" s="39">
        <f>SUM(Príloha_2016!I68)</f>
        <v>55</v>
      </c>
      <c r="J18" s="39">
        <f>Príloha_2016!J68</f>
        <v>38.5</v>
      </c>
      <c r="K18" s="39">
        <f>Príloha_2016!K68</f>
        <v>38.5</v>
      </c>
      <c r="L18" s="39">
        <f>Príloha_2016!L68</f>
        <v>38.5</v>
      </c>
    </row>
    <row r="19" spans="1:13" s="1" customFormat="1" x14ac:dyDescent="0.2">
      <c r="A19" s="13"/>
      <c r="B19" s="23">
        <v>300</v>
      </c>
      <c r="C19" s="23"/>
      <c r="D19" s="23" t="s">
        <v>29</v>
      </c>
      <c r="E19" s="149"/>
      <c r="F19" s="149">
        <f>Príloha_2016!F77</f>
        <v>2080.3000000000002</v>
      </c>
      <c r="G19" s="149">
        <f>Príloha_2016!G77</f>
        <v>1987.3999999999999</v>
      </c>
      <c r="H19" s="149">
        <f>Príloha_2016!H77</f>
        <v>2073.6</v>
      </c>
      <c r="I19" s="149">
        <f>Príloha_2016!I77</f>
        <v>2120.8000000000002</v>
      </c>
      <c r="J19" s="149">
        <f>Príloha_2016!J77</f>
        <v>2246.2999999999993</v>
      </c>
      <c r="K19" s="149">
        <f>Príloha_2016!K77</f>
        <v>2326.4999999999995</v>
      </c>
      <c r="L19" s="149">
        <f>Príloha_2016!L77</f>
        <v>2383.1999999999994</v>
      </c>
      <c r="M19" s="449"/>
    </row>
    <row r="20" spans="1:13" ht="11.25" customHeight="1" x14ac:dyDescent="0.2">
      <c r="A20" s="6"/>
      <c r="B20" s="7"/>
      <c r="C20" s="6"/>
      <c r="D20" s="6"/>
      <c r="E20" s="150"/>
      <c r="F20" s="150"/>
      <c r="G20" s="150"/>
      <c r="H20" s="150"/>
      <c r="I20" s="150"/>
      <c r="J20" s="150"/>
      <c r="K20" s="148"/>
      <c r="L20" s="148"/>
    </row>
    <row r="21" spans="1:13" x14ac:dyDescent="0.2">
      <c r="A21" s="6"/>
      <c r="B21" s="24"/>
      <c r="C21" s="25">
        <v>3113</v>
      </c>
      <c r="D21" s="25" t="s">
        <v>30</v>
      </c>
      <c r="E21" s="39"/>
      <c r="F21" s="39">
        <f>Príloha_2016!F78</f>
        <v>28.5</v>
      </c>
      <c r="G21" s="39">
        <f>Príloha_2016!G78</f>
        <v>28.7</v>
      </c>
      <c r="H21" s="39">
        <f>Príloha_2016!H78</f>
        <v>29</v>
      </c>
      <c r="I21" s="39">
        <f>Príloha_2016!I78</f>
        <v>29</v>
      </c>
      <c r="J21" s="39">
        <f>Príloha_2016!J78</f>
        <v>31.4</v>
      </c>
      <c r="K21" s="39">
        <f>Príloha_2016!K78</f>
        <v>32.5</v>
      </c>
      <c r="L21" s="39">
        <f>Príloha_2016!L78</f>
        <v>34</v>
      </c>
    </row>
    <row r="22" spans="1:13" x14ac:dyDescent="0.2">
      <c r="A22" s="6"/>
      <c r="B22" s="24"/>
      <c r="C22" s="25">
        <v>31110</v>
      </c>
      <c r="D22" s="25" t="s">
        <v>426</v>
      </c>
      <c r="E22" s="39"/>
      <c r="F22" s="39">
        <f>Príloha_2016!F79</f>
        <v>0.4</v>
      </c>
      <c r="G22" s="39">
        <f>Príloha_2016!G79</f>
        <v>0.4</v>
      </c>
      <c r="H22" s="39">
        <f>Príloha_2016!H79</f>
        <v>0.4</v>
      </c>
      <c r="I22" s="39">
        <f>Príloha_2016!I79</f>
        <v>0.4</v>
      </c>
      <c r="J22" s="39">
        <f>Príloha_2016!J79</f>
        <v>0.4</v>
      </c>
      <c r="K22" s="39">
        <f>Príloha_2016!K79</f>
        <v>0.4</v>
      </c>
      <c r="L22" s="39">
        <f>Príloha_2016!L79</f>
        <v>0.4</v>
      </c>
      <c r="M22" s="213"/>
    </row>
    <row r="23" spans="1:13" x14ac:dyDescent="0.2">
      <c r="A23" s="6"/>
      <c r="B23" s="24"/>
      <c r="C23" s="25">
        <v>31111</v>
      </c>
      <c r="D23" s="25" t="s">
        <v>326</v>
      </c>
      <c r="E23" s="39"/>
      <c r="F23" s="39">
        <f>Príloha_2016!F80</f>
        <v>0</v>
      </c>
      <c r="G23" s="39">
        <f>Príloha_2016!G80</f>
        <v>1.6</v>
      </c>
      <c r="H23" s="39">
        <f>Príloha_2016!H80</f>
        <v>1.6</v>
      </c>
      <c r="I23" s="39">
        <f>Príloha_2016!I80</f>
        <v>1.6</v>
      </c>
      <c r="J23" s="39">
        <f>Príloha_2016!J80</f>
        <v>6</v>
      </c>
      <c r="K23" s="39">
        <f>Príloha_2016!K80</f>
        <v>6</v>
      </c>
      <c r="L23" s="39">
        <f>Príloha_2016!L80</f>
        <v>6</v>
      </c>
    </row>
    <row r="24" spans="1:13" x14ac:dyDescent="0.2">
      <c r="A24" s="6"/>
      <c r="B24" s="24"/>
      <c r="C24" s="25">
        <v>312012</v>
      </c>
      <c r="D24" s="25" t="s">
        <v>295</v>
      </c>
      <c r="E24" s="39"/>
      <c r="F24" s="39">
        <f>Príloha_2016!F81</f>
        <v>1.9</v>
      </c>
      <c r="G24" s="39">
        <f>Príloha_2016!G81</f>
        <v>2.6</v>
      </c>
      <c r="H24" s="39">
        <f>Príloha_2016!H81</f>
        <v>2.6</v>
      </c>
      <c r="I24" s="39">
        <f>Príloha_2016!I81</f>
        <v>2.6</v>
      </c>
      <c r="J24" s="39">
        <f>Príloha_2016!J81</f>
        <v>2.6</v>
      </c>
      <c r="K24" s="39">
        <f>Príloha_2016!K81</f>
        <v>2.6</v>
      </c>
      <c r="L24" s="39">
        <f>Príloha_2016!L81</f>
        <v>2.6</v>
      </c>
    </row>
    <row r="25" spans="1:13" x14ac:dyDescent="0.2">
      <c r="A25" s="6"/>
      <c r="B25" s="24"/>
      <c r="C25" s="25">
        <v>312001</v>
      </c>
      <c r="D25" s="25" t="s">
        <v>31</v>
      </c>
      <c r="E25" s="39"/>
      <c r="F25" s="39">
        <f>Príloha_2016!F82</f>
        <v>20.7</v>
      </c>
      <c r="G25" s="39">
        <f>Príloha_2016!G82</f>
        <v>19.399999999999999</v>
      </c>
      <c r="H25" s="39">
        <f>Príloha_2016!H82</f>
        <v>20</v>
      </c>
      <c r="I25" s="39">
        <f>Príloha_2016!I82</f>
        <v>20</v>
      </c>
      <c r="J25" s="39">
        <f>Príloha_2016!J82</f>
        <v>45.2</v>
      </c>
      <c r="K25" s="39">
        <f>Príloha_2016!K82</f>
        <v>40</v>
      </c>
      <c r="L25" s="39">
        <f>Príloha_2016!L82</f>
        <v>40</v>
      </c>
    </row>
    <row r="26" spans="1:13" x14ac:dyDescent="0.2">
      <c r="A26" s="6"/>
      <c r="B26" s="24"/>
      <c r="C26" s="25">
        <v>312001</v>
      </c>
      <c r="D26" s="25" t="s">
        <v>889</v>
      </c>
      <c r="E26" s="52"/>
      <c r="F26" s="52">
        <f>SUM(Príloha_2016!F83)</f>
        <v>0</v>
      </c>
      <c r="G26" s="52">
        <f>SUM(Príloha_2016!G83)</f>
        <v>0</v>
      </c>
      <c r="H26" s="39">
        <f>Príloha_2016!H83</f>
        <v>75</v>
      </c>
      <c r="I26" s="39">
        <f>Príloha_2016!I83</f>
        <v>75</v>
      </c>
      <c r="J26" s="52">
        <f>SUM(Príloha_2016!J83)</f>
        <v>105</v>
      </c>
      <c r="K26" s="52">
        <f>SUM(Príloha_2016!K83)</f>
        <v>105</v>
      </c>
      <c r="L26" s="52">
        <f>SUM(Príloha_2016!L83)</f>
        <v>105</v>
      </c>
    </row>
    <row r="27" spans="1:13" x14ac:dyDescent="0.2">
      <c r="A27" s="6"/>
      <c r="B27" s="24"/>
      <c r="C27" s="25">
        <v>312001</v>
      </c>
      <c r="D27" s="25" t="s">
        <v>33</v>
      </c>
      <c r="E27" s="39"/>
      <c r="F27" s="39">
        <f>Príloha_2016!F84</f>
        <v>206.8</v>
      </c>
      <c r="G27" s="39">
        <f>Príloha_2016!G84</f>
        <v>241.4</v>
      </c>
      <c r="H27" s="39">
        <f>Príloha_2016!H84</f>
        <v>245</v>
      </c>
      <c r="I27" s="39">
        <f>Príloha_2016!I84</f>
        <v>245</v>
      </c>
      <c r="J27" s="39">
        <f>Príloha_2016!J84</f>
        <v>245</v>
      </c>
      <c r="K27" s="39">
        <f>Príloha_2016!K84</f>
        <v>245</v>
      </c>
      <c r="L27" s="39">
        <f>Príloha_2016!L84</f>
        <v>245</v>
      </c>
    </row>
    <row r="28" spans="1:13" x14ac:dyDescent="0.2">
      <c r="A28" s="6"/>
      <c r="B28" s="24"/>
      <c r="C28" s="25">
        <v>312001</v>
      </c>
      <c r="D28" s="25" t="s">
        <v>34</v>
      </c>
      <c r="E28" s="39"/>
      <c r="F28" s="39">
        <f>Príloha_2016!F85</f>
        <v>12</v>
      </c>
      <c r="G28" s="39">
        <f>Príloha_2016!G85</f>
        <v>11.6</v>
      </c>
      <c r="H28" s="39">
        <f>Príloha_2016!H85</f>
        <v>12.5</v>
      </c>
      <c r="I28" s="39">
        <f>Príloha_2016!I85</f>
        <v>12.5</v>
      </c>
      <c r="J28" s="39">
        <f>Príloha_2016!J85</f>
        <v>12.8</v>
      </c>
      <c r="K28" s="39">
        <f>Príloha_2016!K85</f>
        <v>12.8</v>
      </c>
      <c r="L28" s="39">
        <f>Príloha_2016!L85</f>
        <v>12.8</v>
      </c>
    </row>
    <row r="29" spans="1:13" x14ac:dyDescent="0.2">
      <c r="A29" s="6"/>
      <c r="B29" s="24"/>
      <c r="C29" s="25">
        <v>312001</v>
      </c>
      <c r="D29" s="25" t="s">
        <v>35</v>
      </c>
      <c r="E29" s="39"/>
      <c r="F29" s="39">
        <f>Príloha_2016!F86</f>
        <v>55.9</v>
      </c>
      <c r="G29" s="39">
        <f>Príloha_2016!G86</f>
        <v>51.4</v>
      </c>
      <c r="H29" s="39">
        <f>Príloha_2016!H86</f>
        <v>68.099999999999994</v>
      </c>
      <c r="I29" s="39">
        <f>Príloha_2016!I86</f>
        <v>68.099999999999994</v>
      </c>
      <c r="J29" s="39">
        <f>Príloha_2016!J86</f>
        <v>69.2</v>
      </c>
      <c r="K29" s="39">
        <f>Príloha_2016!K86</f>
        <v>69.2</v>
      </c>
      <c r="L29" s="39">
        <f>Príloha_2016!L86</f>
        <v>69.2</v>
      </c>
    </row>
    <row r="30" spans="1:13" x14ac:dyDescent="0.2">
      <c r="A30" s="6"/>
      <c r="B30" s="24"/>
      <c r="C30" s="25">
        <v>3120011</v>
      </c>
      <c r="D30" s="25" t="s">
        <v>913</v>
      </c>
      <c r="E30" s="39"/>
      <c r="F30" s="39">
        <f>SUM(Príloha_2016!F87)</f>
        <v>120.7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</row>
    <row r="31" spans="1:13" x14ac:dyDescent="0.2">
      <c r="A31" s="6"/>
      <c r="B31" s="24"/>
      <c r="C31" s="25">
        <v>312001</v>
      </c>
      <c r="D31" s="25" t="s">
        <v>885</v>
      </c>
      <c r="E31" s="52"/>
      <c r="F31" s="52">
        <f>SUM(Príloha_2016!F88)</f>
        <v>0</v>
      </c>
      <c r="G31" s="52">
        <f>SUM(Príloha_2016!G88)</f>
        <v>0</v>
      </c>
      <c r="H31" s="39">
        <f>SUM(Príloha_2016!H88)</f>
        <v>29.1</v>
      </c>
      <c r="I31" s="39">
        <f>SUM(Príloha_2016!I88)</f>
        <v>29.1</v>
      </c>
      <c r="J31" s="52">
        <f>SUM(Príloha_2016!J88)</f>
        <v>0</v>
      </c>
      <c r="K31" s="52">
        <f>SUM(Príloha_2016!K88)</f>
        <v>0</v>
      </c>
      <c r="L31" s="52">
        <f>SUM(Príloha_2016!L88)</f>
        <v>0</v>
      </c>
    </row>
    <row r="32" spans="1:13" x14ac:dyDescent="0.2">
      <c r="A32" s="6"/>
      <c r="B32" s="24"/>
      <c r="C32" s="25">
        <v>312012</v>
      </c>
      <c r="D32" s="25" t="s">
        <v>400</v>
      </c>
      <c r="E32" s="52"/>
      <c r="F32" s="52">
        <f>SUM(Príloha_2016!F89)</f>
        <v>1558</v>
      </c>
      <c r="G32" s="52">
        <f>SUM(Príloha_2016!G89)</f>
        <v>1559.1</v>
      </c>
      <c r="H32" s="39">
        <f>SUM(Príloha_2016!H89)</f>
        <v>770.4</v>
      </c>
      <c r="I32" s="39">
        <f>SUM(Príloha_2016!I89)</f>
        <v>770.4</v>
      </c>
      <c r="J32" s="39">
        <f>SUM(Príloha_2016!J89)</f>
        <v>818.4</v>
      </c>
      <c r="K32" s="39">
        <f>SUM(Príloha_2016!K89)</f>
        <v>853</v>
      </c>
      <c r="L32" s="39">
        <f>SUM(Príloha_2016!L89)</f>
        <v>889</v>
      </c>
    </row>
    <row r="33" spans="1:13" x14ac:dyDescent="0.2">
      <c r="A33" s="6"/>
      <c r="B33" s="24"/>
      <c r="C33" s="25">
        <v>312012</v>
      </c>
      <c r="D33" s="25" t="s">
        <v>914</v>
      </c>
      <c r="E33" s="52"/>
      <c r="F33" s="52">
        <f>SUM(Príloha_2016!F90)</f>
        <v>0</v>
      </c>
      <c r="G33" s="52">
        <f>SUM(Príloha_2016!G90)</f>
        <v>0</v>
      </c>
      <c r="H33" s="39">
        <f>SUM(Príloha_2016!H90)</f>
        <v>52.8</v>
      </c>
      <c r="I33" s="39">
        <f>SUM(Príloha_2016!I90)</f>
        <v>52.8</v>
      </c>
      <c r="J33" s="39">
        <f>SUM(Príloha_2016!J90)</f>
        <v>89.9</v>
      </c>
      <c r="K33" s="39">
        <f>SUM(Príloha_2016!K90)</f>
        <v>93.2</v>
      </c>
      <c r="L33" s="39">
        <f>SUM(Príloha_2016!L90)</f>
        <v>96.6</v>
      </c>
    </row>
    <row r="34" spans="1:13" x14ac:dyDescent="0.2">
      <c r="A34" s="6"/>
      <c r="B34" s="24"/>
      <c r="C34" s="25">
        <v>312012</v>
      </c>
      <c r="D34" s="25" t="s">
        <v>402</v>
      </c>
      <c r="E34" s="52"/>
      <c r="F34" s="52">
        <f>SUM(Príloha_2016!F91)</f>
        <v>0</v>
      </c>
      <c r="G34" s="52">
        <f>SUM(Príloha_2016!G91)</f>
        <v>0</v>
      </c>
      <c r="H34" s="39">
        <f>SUM(Príloha_2016!H91)</f>
        <v>674.9</v>
      </c>
      <c r="I34" s="39">
        <f>SUM(Príloha_2016!I91)</f>
        <v>674.9</v>
      </c>
      <c r="J34" s="39">
        <f>SUM(Príloha_2016!J91)</f>
        <v>731.8</v>
      </c>
      <c r="K34" s="39">
        <f>SUM(Príloha_2016!K91)</f>
        <v>784.2</v>
      </c>
      <c r="L34" s="39">
        <f>SUM(Príloha_2016!L91)</f>
        <v>800</v>
      </c>
    </row>
    <row r="35" spans="1:13" x14ac:dyDescent="0.2">
      <c r="A35" s="6"/>
      <c r="B35" s="24"/>
      <c r="C35" s="25">
        <v>312012</v>
      </c>
      <c r="D35" s="25" t="s">
        <v>915</v>
      </c>
      <c r="E35" s="52"/>
      <c r="F35" s="52">
        <f>SUM(Príloha_2016!F92)</f>
        <v>0</v>
      </c>
      <c r="G35" s="52">
        <f>SUM(Príloha_2016!G92)</f>
        <v>0</v>
      </c>
      <c r="H35" s="39">
        <f>SUM(Príloha_2016!H92)</f>
        <v>30.5</v>
      </c>
      <c r="I35" s="39">
        <f>SUM(Príloha_2016!I92)</f>
        <v>30.5</v>
      </c>
      <c r="J35" s="39">
        <f>SUM(Príloha_2016!J92)</f>
        <v>31.6</v>
      </c>
      <c r="K35" s="39">
        <f>SUM(Príloha_2016!K92)</f>
        <v>32.6</v>
      </c>
      <c r="L35" s="39">
        <f>SUM(Príloha_2016!L92)</f>
        <v>32.6</v>
      </c>
    </row>
    <row r="36" spans="1:13" x14ac:dyDescent="0.2">
      <c r="A36" s="6"/>
      <c r="B36" s="24"/>
      <c r="C36" s="25">
        <v>312012</v>
      </c>
      <c r="D36" s="25" t="s">
        <v>916</v>
      </c>
      <c r="E36" s="52"/>
      <c r="F36" s="52">
        <f>SUM(Príloha_2016!F93)</f>
        <v>8.4</v>
      </c>
      <c r="G36" s="52">
        <f>SUM(Príloha_2016!G93)</f>
        <v>11.9</v>
      </c>
      <c r="H36" s="39">
        <f>SUM(Príloha_2016!H93)</f>
        <v>12.9</v>
      </c>
      <c r="I36" s="39">
        <f>SUM(Príloha_2016!I93)</f>
        <v>12.9</v>
      </c>
      <c r="J36" s="39">
        <f>SUM(Príloha_2016!J93)</f>
        <v>13.1</v>
      </c>
      <c r="K36" s="39">
        <f>SUM(Príloha_2016!K93)</f>
        <v>13.1</v>
      </c>
      <c r="L36" s="39">
        <f>SUM(Príloha_2016!L93)</f>
        <v>13.1</v>
      </c>
    </row>
    <row r="37" spans="1:13" x14ac:dyDescent="0.2">
      <c r="A37" s="6"/>
      <c r="B37" s="24"/>
      <c r="C37" s="25">
        <v>312012</v>
      </c>
      <c r="D37" s="25" t="s">
        <v>36</v>
      </c>
      <c r="E37" s="39"/>
      <c r="F37" s="39">
        <f>SUM(Príloha_2016!F94)</f>
        <v>16.399999999999999</v>
      </c>
      <c r="G37" s="39">
        <f>SUM(Príloha_2016!G94)</f>
        <v>16.8</v>
      </c>
      <c r="H37" s="39">
        <f>SUM(Príloha_2016!H94)</f>
        <v>16</v>
      </c>
      <c r="I37" s="39">
        <f>SUM(Príloha_2016!I94)</f>
        <v>16</v>
      </c>
      <c r="J37" s="39">
        <f>SUM(Príloha_2016!J94)</f>
        <v>16</v>
      </c>
      <c r="K37" s="39">
        <f>SUM(Príloha_2016!K94)</f>
        <v>17</v>
      </c>
      <c r="L37" s="39">
        <f>SUM(Príloha_2016!L94)</f>
        <v>17</v>
      </c>
    </row>
    <row r="38" spans="1:13" x14ac:dyDescent="0.2">
      <c r="A38" s="6"/>
      <c r="B38" s="24"/>
      <c r="C38" s="25">
        <v>312012</v>
      </c>
      <c r="D38" s="25" t="s">
        <v>37</v>
      </c>
      <c r="E38" s="39"/>
      <c r="F38" s="39">
        <f>Príloha_2016!F95</f>
        <v>0.7</v>
      </c>
      <c r="G38" s="39">
        <f>Príloha_2016!G95</f>
        <v>0.7</v>
      </c>
      <c r="H38" s="39">
        <f>Príloha_2016!H95</f>
        <v>0.7</v>
      </c>
      <c r="I38" s="39">
        <f>Príloha_2016!I95</f>
        <v>0.7</v>
      </c>
      <c r="J38" s="39">
        <f>Príloha_2016!J95</f>
        <v>0.7</v>
      </c>
      <c r="K38" s="39">
        <f>Príloha_2016!K95</f>
        <v>0.7</v>
      </c>
      <c r="L38" s="39">
        <f>Príloha_2016!L95</f>
        <v>0.7</v>
      </c>
    </row>
    <row r="39" spans="1:13" x14ac:dyDescent="0.2">
      <c r="A39" s="6"/>
      <c r="B39" s="24"/>
      <c r="C39" s="25">
        <v>3120015</v>
      </c>
      <c r="D39" s="25" t="s">
        <v>912</v>
      </c>
      <c r="E39" s="39"/>
      <c r="F39" s="39">
        <v>0</v>
      </c>
      <c r="G39" s="39">
        <v>0</v>
      </c>
      <c r="H39" s="39">
        <v>0</v>
      </c>
      <c r="I39" s="39">
        <f>SUM(Príloha_2016!I96)</f>
        <v>47.2</v>
      </c>
      <c r="J39" s="39">
        <v>0</v>
      </c>
      <c r="K39" s="39">
        <v>0</v>
      </c>
      <c r="L39" s="39">
        <v>0</v>
      </c>
    </row>
    <row r="40" spans="1:13" x14ac:dyDescent="0.2">
      <c r="A40" s="6"/>
      <c r="B40" s="24"/>
      <c r="C40" s="25">
        <v>312012</v>
      </c>
      <c r="D40" s="25" t="s">
        <v>38</v>
      </c>
      <c r="E40" s="39"/>
      <c r="F40" s="39">
        <f>Príloha_2016!F97</f>
        <v>3.8</v>
      </c>
      <c r="G40" s="39">
        <f>Príloha_2016!G97</f>
        <v>0</v>
      </c>
      <c r="H40" s="39">
        <f>Príloha_2016!H97</f>
        <v>0.4</v>
      </c>
      <c r="I40" s="39">
        <f>Príloha_2016!I97</f>
        <v>0.4</v>
      </c>
      <c r="J40" s="39">
        <f>Príloha_2016!J97</f>
        <v>0.4</v>
      </c>
      <c r="K40" s="39">
        <f>Príloha_2016!K97</f>
        <v>0.4</v>
      </c>
      <c r="L40" s="39">
        <f>Príloha_2016!L97</f>
        <v>0.4</v>
      </c>
    </row>
    <row r="41" spans="1:13" x14ac:dyDescent="0.2">
      <c r="A41" s="6"/>
      <c r="B41" s="24"/>
      <c r="C41" s="25">
        <v>312012</v>
      </c>
      <c r="D41" s="25" t="s">
        <v>259</v>
      </c>
      <c r="E41" s="39"/>
      <c r="F41" s="39">
        <f>Príloha_2016!F98</f>
        <v>2.6</v>
      </c>
      <c r="G41" s="39">
        <f>Príloha_2016!G98</f>
        <v>2.5</v>
      </c>
      <c r="H41" s="39">
        <f>Príloha_2016!H98</f>
        <v>2.6</v>
      </c>
      <c r="I41" s="39">
        <f>Príloha_2016!I98</f>
        <v>2.6</v>
      </c>
      <c r="J41" s="39">
        <f>Príloha_2016!J98</f>
        <v>2.6</v>
      </c>
      <c r="K41" s="39">
        <f>Príloha_2016!K98</f>
        <v>2.6</v>
      </c>
      <c r="L41" s="39">
        <f>Príloha_2016!L98</f>
        <v>2.6</v>
      </c>
    </row>
    <row r="42" spans="1:13" x14ac:dyDescent="0.2">
      <c r="A42" s="6"/>
      <c r="B42" s="24"/>
      <c r="C42" s="25">
        <v>3120016</v>
      </c>
      <c r="D42" s="25" t="s">
        <v>345</v>
      </c>
      <c r="E42" s="39"/>
      <c r="F42" s="39">
        <f>Príloha_2016!F99</f>
        <v>8</v>
      </c>
      <c r="G42" s="39">
        <f>Príloha_2016!G99</f>
        <v>25.9</v>
      </c>
      <c r="H42" s="39">
        <f>Príloha_2016!H99</f>
        <v>5</v>
      </c>
      <c r="I42" s="39">
        <f>Príloha_2016!I99</f>
        <v>5</v>
      </c>
      <c r="J42" s="39">
        <f>Príloha_2016!J99</f>
        <v>8</v>
      </c>
      <c r="K42" s="39">
        <f>Príloha_2016!K99</f>
        <v>0</v>
      </c>
      <c r="L42" s="39">
        <f>Príloha_2016!L99</f>
        <v>0</v>
      </c>
    </row>
    <row r="43" spans="1:13" x14ac:dyDescent="0.2">
      <c r="A43" s="6"/>
      <c r="B43" s="24"/>
      <c r="C43" s="25">
        <v>3112</v>
      </c>
      <c r="D43" s="208" t="s">
        <v>823</v>
      </c>
      <c r="E43" s="39"/>
      <c r="F43" s="39">
        <f>Príloha_2016!F100</f>
        <v>24.5</v>
      </c>
      <c r="G43" s="39">
        <f>Príloha_2016!G100</f>
        <v>6</v>
      </c>
      <c r="H43" s="39">
        <f>Príloha_2016!H100</f>
        <v>6</v>
      </c>
      <c r="I43" s="39">
        <f>Príloha_2016!I100</f>
        <v>6</v>
      </c>
      <c r="J43" s="39">
        <f>Príloha_2016!J100</f>
        <v>3.6</v>
      </c>
      <c r="K43" s="39">
        <f>Príloha_2016!K100</f>
        <v>3.6</v>
      </c>
      <c r="L43" s="39">
        <f>Príloha_2016!L100</f>
        <v>3.6</v>
      </c>
    </row>
    <row r="44" spans="1:13" x14ac:dyDescent="0.2">
      <c r="A44" s="6"/>
      <c r="B44" s="24">
        <v>311</v>
      </c>
      <c r="C44" s="25">
        <v>3112</v>
      </c>
      <c r="D44" s="25" t="s">
        <v>286</v>
      </c>
      <c r="E44" s="39"/>
      <c r="F44" s="39">
        <f>Príloha_2016!F101</f>
        <v>0</v>
      </c>
      <c r="G44" s="39">
        <f>Príloha_2016!G101</f>
        <v>4.5</v>
      </c>
      <c r="H44" s="39">
        <f>Príloha_2016!H101</f>
        <v>5</v>
      </c>
      <c r="I44" s="39">
        <f>Príloha_2016!I101</f>
        <v>5</v>
      </c>
      <c r="J44" s="39">
        <f>Príloha_2016!J101</f>
        <v>5</v>
      </c>
      <c r="K44" s="39">
        <f>Príloha_2016!K101</f>
        <v>5</v>
      </c>
      <c r="L44" s="39">
        <f>Príloha_2016!L101</f>
        <v>5</v>
      </c>
      <c r="M44" s="213"/>
    </row>
    <row r="45" spans="1:13" x14ac:dyDescent="0.2">
      <c r="A45" s="6"/>
      <c r="B45" s="24"/>
      <c r="C45" s="25">
        <v>312012</v>
      </c>
      <c r="D45" s="25" t="s">
        <v>648</v>
      </c>
      <c r="E45" s="39"/>
      <c r="F45" s="39">
        <f>Príloha_2016!F102</f>
        <v>0.1</v>
      </c>
      <c r="G45" s="39">
        <f>Príloha_2016!G102</f>
        <v>0.1</v>
      </c>
      <c r="H45" s="39">
        <f>Príloha_2016!H102</f>
        <v>0.1</v>
      </c>
      <c r="I45" s="39">
        <f>Príloha_2016!I102</f>
        <v>0.1</v>
      </c>
      <c r="J45" s="39">
        <f>Príloha_2016!J102</f>
        <v>0.1</v>
      </c>
      <c r="K45" s="39">
        <f>Príloha_2016!K102</f>
        <v>0.1</v>
      </c>
      <c r="L45" s="39">
        <f>Príloha_2016!L102</f>
        <v>0.1</v>
      </c>
    </row>
    <row r="46" spans="1:13" x14ac:dyDescent="0.2">
      <c r="A46" s="6"/>
      <c r="B46" s="24">
        <v>331</v>
      </c>
      <c r="C46" s="25">
        <v>331002</v>
      </c>
      <c r="D46" s="25" t="s">
        <v>39</v>
      </c>
      <c r="E46" s="39"/>
      <c r="F46" s="39">
        <f>SUM(Príloha_2016!F103:F104)</f>
        <v>10.9</v>
      </c>
      <c r="G46" s="39">
        <f>SUM(Príloha_2016!G103:G104)</f>
        <v>2.8</v>
      </c>
      <c r="H46" s="39">
        <f>SUM(Príloha_2016!H103:H104)</f>
        <v>13</v>
      </c>
      <c r="I46" s="39">
        <f>SUM(Príloha_2016!I103:I104)</f>
        <v>13</v>
      </c>
      <c r="J46" s="39">
        <f>SUM(Príloha_2016!J103:J104)</f>
        <v>7.5</v>
      </c>
      <c r="K46" s="39">
        <f>SUM(Príloha_2016!K103:K104)</f>
        <v>7.5</v>
      </c>
      <c r="L46" s="39">
        <f>SUM(Príloha_2016!L103:L104)</f>
        <v>7.5</v>
      </c>
    </row>
    <row r="47" spans="1:13" x14ac:dyDescent="0.2">
      <c r="A47" s="6"/>
      <c r="B47" s="23"/>
      <c r="C47" s="23"/>
      <c r="D47" s="23" t="s">
        <v>40</v>
      </c>
      <c r="E47" s="26"/>
      <c r="F47" s="26">
        <f>Príloha_2016!F105</f>
        <v>1113.2</v>
      </c>
      <c r="G47" s="26">
        <f>Príloha_2016!G105</f>
        <v>1074.1999999999998</v>
      </c>
      <c r="H47" s="26">
        <f>Príloha_2016!H105</f>
        <v>366.2</v>
      </c>
      <c r="I47" s="26">
        <f>Príloha_2016!I105</f>
        <v>929.2</v>
      </c>
      <c r="J47" s="26">
        <f>Príloha_2016!J105</f>
        <v>549.6</v>
      </c>
      <c r="K47" s="26">
        <f>Príloha_2016!K105</f>
        <v>349.6</v>
      </c>
      <c r="L47" s="26">
        <f>Príloha_2016!L105</f>
        <v>349.6</v>
      </c>
    </row>
    <row r="48" spans="1:13" s="1" customFormat="1" x14ac:dyDescent="0.2">
      <c r="A48" s="13"/>
      <c r="B48" s="24">
        <v>400</v>
      </c>
      <c r="C48" s="24"/>
      <c r="D48" s="25" t="s">
        <v>250</v>
      </c>
      <c r="E48" s="39"/>
      <c r="F48" s="39">
        <f>Príloha_2016!F106</f>
        <v>440.1</v>
      </c>
      <c r="G48" s="39">
        <f>Príloha_2016!G106</f>
        <v>492.29999999999995</v>
      </c>
      <c r="H48" s="39">
        <f>Príloha_2016!H106</f>
        <v>199.7</v>
      </c>
      <c r="I48" s="39">
        <f>SUM(Príloha_2016!I106)</f>
        <v>199.7</v>
      </c>
      <c r="J48" s="39">
        <f>Príloha_2016!J106</f>
        <v>199.6</v>
      </c>
      <c r="K48" s="39">
        <f>Príloha_2016!K106</f>
        <v>199.6</v>
      </c>
      <c r="L48" s="39">
        <f>Príloha_2016!L106</f>
        <v>199.6</v>
      </c>
    </row>
    <row r="49" spans="1:12" s="1" customFormat="1" x14ac:dyDescent="0.2">
      <c r="A49" s="7"/>
      <c r="B49" s="24">
        <v>500</v>
      </c>
      <c r="C49" s="24"/>
      <c r="D49" s="25" t="s">
        <v>278</v>
      </c>
      <c r="E49" s="39"/>
      <c r="F49" s="39">
        <f>Príloha_2016!F113</f>
        <v>673.1</v>
      </c>
      <c r="G49" s="39">
        <f>Príloha_2016!G113</f>
        <v>581.89999999999986</v>
      </c>
      <c r="H49" s="39">
        <f>Príloha_2016!H113</f>
        <v>166.5</v>
      </c>
      <c r="I49" s="39">
        <f>SUM(Príloha_2016!I113)</f>
        <v>729.5</v>
      </c>
      <c r="J49" s="39">
        <f>Príloha_2016!J113</f>
        <v>350</v>
      </c>
      <c r="K49" s="39">
        <f>Príloha_2016!K113</f>
        <v>150</v>
      </c>
      <c r="L49" s="39">
        <f>Príloha_2016!L113</f>
        <v>150</v>
      </c>
    </row>
    <row r="50" spans="1:12" s="1" customFormat="1" x14ac:dyDescent="0.2">
      <c r="A50" s="7"/>
      <c r="B50" s="24"/>
      <c r="C50" s="25"/>
      <c r="D50" s="25"/>
      <c r="E50" s="151"/>
      <c r="F50" s="151"/>
      <c r="G50" s="151"/>
      <c r="H50" s="151"/>
      <c r="I50" s="151"/>
      <c r="J50" s="151"/>
      <c r="K50" s="151"/>
      <c r="L50" s="151"/>
    </row>
    <row r="51" spans="1:12" ht="11.25" customHeight="1" x14ac:dyDescent="0.2">
      <c r="A51" s="6"/>
      <c r="B51" s="23"/>
      <c r="C51" s="23"/>
      <c r="D51" s="23" t="s">
        <v>41</v>
      </c>
      <c r="E51" s="26"/>
      <c r="F51" s="26">
        <f>Príloha_2016!F120</f>
        <v>74</v>
      </c>
      <c r="G51" s="26">
        <f>Príloha_2016!G120</f>
        <v>41.3</v>
      </c>
      <c r="H51" s="26">
        <f>Príloha_2016!H120</f>
        <v>34.1</v>
      </c>
      <c r="I51" s="26">
        <f>Príloha_2016!I120</f>
        <v>316.10000000000002</v>
      </c>
      <c r="J51" s="26">
        <f>Príloha_2016!J120</f>
        <v>358</v>
      </c>
      <c r="K51" s="26">
        <f>Príloha_2016!K120</f>
        <v>2</v>
      </c>
      <c r="L51" s="26">
        <f>Príloha_2016!L120</f>
        <v>2</v>
      </c>
    </row>
    <row r="52" spans="1:12" s="1" customFormat="1" ht="11.25" customHeight="1" x14ac:dyDescent="0.2">
      <c r="A52" s="13"/>
      <c r="B52" s="24">
        <v>230</v>
      </c>
      <c r="C52" s="24"/>
      <c r="D52" s="25" t="s">
        <v>42</v>
      </c>
      <c r="E52" s="39"/>
      <c r="F52" s="39">
        <f>Príloha_2016!F121</f>
        <v>15.399999999999999</v>
      </c>
      <c r="G52" s="39">
        <f>Príloha_2016!G121</f>
        <v>35.299999999999997</v>
      </c>
      <c r="H52" s="39">
        <f>Príloha_2016!H121</f>
        <v>5</v>
      </c>
      <c r="I52" s="39">
        <f>Príloha_2016!I121</f>
        <v>287</v>
      </c>
      <c r="J52" s="39">
        <f>Príloha_2016!J121</f>
        <v>2</v>
      </c>
      <c r="K52" s="39">
        <f>Príloha_2016!K121</f>
        <v>2</v>
      </c>
      <c r="L52" s="39">
        <f>Príloha_2016!L121</f>
        <v>2</v>
      </c>
    </row>
    <row r="53" spans="1:12" s="1" customFormat="1" x14ac:dyDescent="0.2">
      <c r="A53" s="7"/>
      <c r="B53" s="24">
        <v>300</v>
      </c>
      <c r="C53" s="24"/>
      <c r="D53" s="25" t="s">
        <v>44</v>
      </c>
      <c r="E53" s="39"/>
      <c r="F53" s="39">
        <f>Príloha_2016!F124</f>
        <v>58.6</v>
      </c>
      <c r="G53" s="39">
        <f>Príloha_2016!G124</f>
        <v>6</v>
      </c>
      <c r="H53" s="39">
        <f>Príloha_2016!H124</f>
        <v>29.1</v>
      </c>
      <c r="I53" s="39">
        <f>Príloha_2016!I124</f>
        <v>29.1</v>
      </c>
      <c r="J53" s="39">
        <f>Príloha_2016!J124</f>
        <v>356</v>
      </c>
      <c r="K53" s="39">
        <f>Príloha_2016!K124</f>
        <v>0</v>
      </c>
      <c r="L53" s="39">
        <f>Príloha_2016!L124</f>
        <v>0</v>
      </c>
    </row>
    <row r="54" spans="1:12" s="1" customFormat="1" x14ac:dyDescent="0.2">
      <c r="A54" s="7"/>
      <c r="B54" s="24"/>
      <c r="C54" s="25"/>
      <c r="D54" s="25"/>
      <c r="E54" s="152"/>
      <c r="F54" s="152"/>
      <c r="G54" s="152"/>
      <c r="H54" s="152"/>
      <c r="I54" s="152"/>
      <c r="J54" s="152"/>
      <c r="K54" s="152"/>
      <c r="L54" s="152"/>
    </row>
    <row r="55" spans="1:12" ht="11.25" customHeight="1" x14ac:dyDescent="0.2">
      <c r="A55" s="6"/>
      <c r="B55" s="23"/>
      <c r="C55" s="23"/>
      <c r="D55" s="23" t="s">
        <v>269</v>
      </c>
      <c r="E55" s="26"/>
      <c r="F55" s="26">
        <f>Príloha_2016!F131</f>
        <v>34.6</v>
      </c>
      <c r="G55" s="26">
        <f>Príloha_2016!G131</f>
        <v>0</v>
      </c>
      <c r="H55" s="26">
        <f>Príloha_2016!H131</f>
        <v>0</v>
      </c>
      <c r="I55" s="26">
        <f>Príloha_2016!I131</f>
        <v>0</v>
      </c>
      <c r="J55" s="26">
        <f>Príloha_2016!J131</f>
        <v>0</v>
      </c>
      <c r="K55" s="26">
        <f>Príloha_2016!K131</f>
        <v>0</v>
      </c>
      <c r="L55" s="26">
        <f>Príloha_2016!L131</f>
        <v>0</v>
      </c>
    </row>
    <row r="56" spans="1:12" s="1" customFormat="1" ht="11.25" customHeight="1" x14ac:dyDescent="0.2">
      <c r="A56" s="13"/>
      <c r="B56" s="24"/>
      <c r="C56" s="25"/>
      <c r="D56" s="208" t="s">
        <v>671</v>
      </c>
      <c r="E56" s="52"/>
      <c r="F56" s="52">
        <f>SUM(Príloha_2016!F132)</f>
        <v>34.6</v>
      </c>
      <c r="G56" s="52">
        <f>SUM(Príloha_2016!G132)</f>
        <v>0</v>
      </c>
      <c r="H56" s="52">
        <f>SUM(Príloha_2016!H132)</f>
        <v>0</v>
      </c>
      <c r="I56" s="52">
        <f>SUM(Príloha_2016!I132)</f>
        <v>0</v>
      </c>
      <c r="J56" s="52">
        <f>SUM(Príloha_2016!J132)</f>
        <v>0</v>
      </c>
      <c r="K56" s="52">
        <f>SUM(Príloha_2016!K132)</f>
        <v>0</v>
      </c>
      <c r="L56" s="52">
        <f>SUM(Príloha_2016!L132)</f>
        <v>0</v>
      </c>
    </row>
    <row r="57" spans="1:12" x14ac:dyDescent="0.2">
      <c r="A57" s="6"/>
      <c r="B57" s="24"/>
      <c r="C57" s="25"/>
      <c r="D57" s="25"/>
      <c r="E57" s="151"/>
      <c r="F57" s="151"/>
      <c r="G57" s="151"/>
      <c r="H57" s="151"/>
      <c r="I57" s="151"/>
      <c r="J57" s="151"/>
      <c r="K57" s="151"/>
      <c r="L57" s="151"/>
    </row>
    <row r="58" spans="1:12" ht="15" customHeight="1" x14ac:dyDescent="0.25">
      <c r="B58" s="33" t="s">
        <v>46</v>
      </c>
      <c r="C58" s="34"/>
      <c r="D58" s="34"/>
      <c r="E58" s="153"/>
      <c r="F58" s="153"/>
      <c r="G58" s="153"/>
      <c r="H58" s="153"/>
      <c r="I58" s="153"/>
      <c r="J58" s="153"/>
      <c r="K58" s="153"/>
      <c r="L58" s="153"/>
    </row>
    <row r="59" spans="1:12" ht="15" x14ac:dyDescent="0.2">
      <c r="A59" s="12"/>
      <c r="B59" s="35"/>
      <c r="C59" s="35"/>
      <c r="D59" s="35" t="s">
        <v>330</v>
      </c>
      <c r="E59" s="36"/>
      <c r="F59" s="36">
        <f>Príloha_2016!F134</f>
        <v>2703.9</v>
      </c>
      <c r="G59" s="36">
        <f>Príloha_2016!G134</f>
        <v>2730.7000000000012</v>
      </c>
      <c r="H59" s="36">
        <f>Príloha_2016!H134</f>
        <v>2476.8000000000002</v>
      </c>
      <c r="I59" s="36">
        <f>Príloha_2016!I134</f>
        <v>3045.2999999999997</v>
      </c>
      <c r="J59" s="36">
        <f>Príloha_2016!J134</f>
        <v>2471.0999999999995</v>
      </c>
      <c r="K59" s="36">
        <f>Príloha_2016!K134</f>
        <v>2350.9</v>
      </c>
      <c r="L59" s="36">
        <f>Príloha_2016!L134</f>
        <v>2377.0000000000005</v>
      </c>
    </row>
    <row r="60" spans="1:12" s="1" customFormat="1" ht="15" customHeight="1" x14ac:dyDescent="0.2">
      <c r="A60" s="8"/>
      <c r="B60" s="35"/>
      <c r="C60" s="35"/>
      <c r="D60" s="35" t="s">
        <v>48</v>
      </c>
      <c r="E60" s="36" t="str">
        <f>Príloha_2016!E136</f>
        <v>01.1.1</v>
      </c>
      <c r="F60" s="36">
        <f>Príloha_2016!F135</f>
        <v>839.7</v>
      </c>
      <c r="G60" s="36">
        <f>Príloha_2016!G135</f>
        <v>955.60000000000014</v>
      </c>
      <c r="H60" s="36">
        <f>Príloha_2016!H135</f>
        <v>589</v>
      </c>
      <c r="I60" s="36">
        <f>Príloha_2016!I135</f>
        <v>1085</v>
      </c>
      <c r="J60" s="36">
        <f>Príloha_2016!J135</f>
        <v>584.4</v>
      </c>
      <c r="K60" s="36">
        <f>Príloha_2016!K135</f>
        <v>589.4</v>
      </c>
      <c r="L60" s="36">
        <f>Príloha_2016!L135</f>
        <v>598.59999999999991</v>
      </c>
    </row>
    <row r="61" spans="1:12" s="1" customFormat="1" ht="15" customHeight="1" x14ac:dyDescent="0.2">
      <c r="A61" s="8"/>
      <c r="B61" s="37"/>
      <c r="C61" s="37"/>
      <c r="D61" s="37" t="s">
        <v>49</v>
      </c>
      <c r="E61" s="154"/>
      <c r="F61" s="154">
        <f t="shared" ref="F61:G61" si="0">SUM(F62:F63)</f>
        <v>290</v>
      </c>
      <c r="G61" s="154">
        <f t="shared" si="0"/>
        <v>298.60000000000002</v>
      </c>
      <c r="H61" s="154">
        <f t="shared" ref="H61:I61" si="1">SUM(H62:H63)</f>
        <v>330.6</v>
      </c>
      <c r="I61" s="154">
        <f t="shared" si="1"/>
        <v>330.6</v>
      </c>
      <c r="J61" s="154">
        <f t="shared" ref="J61" si="2">SUM(J62:J63)</f>
        <v>345.5</v>
      </c>
      <c r="K61" s="154">
        <f t="shared" ref="K61:L61" si="3">SUM(K62:K63)</f>
        <v>350</v>
      </c>
      <c r="L61" s="154">
        <f t="shared" si="3"/>
        <v>358</v>
      </c>
    </row>
    <row r="62" spans="1:12" s="1" customFormat="1" ht="11.25" customHeight="1" x14ac:dyDescent="0.2">
      <c r="A62" s="9"/>
      <c r="B62" s="37">
        <v>610</v>
      </c>
      <c r="C62" s="38"/>
      <c r="D62" s="38" t="s">
        <v>332</v>
      </c>
      <c r="E62" s="39"/>
      <c r="F62" s="39">
        <f>Príloha_2016!F137</f>
        <v>203.4</v>
      </c>
      <c r="G62" s="39">
        <f>Príloha_2016!G137</f>
        <v>209.1</v>
      </c>
      <c r="H62" s="39">
        <f>Príloha_2016!H137</f>
        <v>234.1</v>
      </c>
      <c r="I62" s="39">
        <f>Príloha_2016!I137</f>
        <v>234.1</v>
      </c>
      <c r="J62" s="39">
        <f>Príloha_2016!J137</f>
        <v>254</v>
      </c>
      <c r="K62" s="39">
        <f>Príloha_2016!K137</f>
        <v>260</v>
      </c>
      <c r="L62" s="39">
        <f>Príloha_2016!L137</f>
        <v>265</v>
      </c>
    </row>
    <row r="63" spans="1:12" x14ac:dyDescent="0.2">
      <c r="A63" s="10"/>
      <c r="B63" s="37">
        <v>620</v>
      </c>
      <c r="C63" s="38"/>
      <c r="D63" s="38" t="s">
        <v>333</v>
      </c>
      <c r="E63" s="39"/>
      <c r="F63" s="39">
        <f>Príloha_2016!F138</f>
        <v>86.6</v>
      </c>
      <c r="G63" s="39">
        <f>Príloha_2016!G138</f>
        <v>89.5</v>
      </c>
      <c r="H63" s="39">
        <f>Príloha_2016!H138</f>
        <v>96.5</v>
      </c>
      <c r="I63" s="39">
        <f>Príloha_2016!I138</f>
        <v>96.5</v>
      </c>
      <c r="J63" s="39">
        <f>Príloha_2016!J138</f>
        <v>91.5</v>
      </c>
      <c r="K63" s="39">
        <f>Príloha_2016!K138</f>
        <v>90</v>
      </c>
      <c r="L63" s="39">
        <f>Príloha_2016!L138</f>
        <v>93</v>
      </c>
    </row>
    <row r="64" spans="1:12" x14ac:dyDescent="0.2">
      <c r="A64" s="10"/>
      <c r="B64" s="37">
        <v>631</v>
      </c>
      <c r="C64" s="37"/>
      <c r="D64" s="38" t="s">
        <v>52</v>
      </c>
      <c r="E64" s="39"/>
      <c r="F64" s="39">
        <f>Príloha_2016!F139</f>
        <v>1.9</v>
      </c>
      <c r="G64" s="39">
        <f>Príloha_2016!G139</f>
        <v>2.1</v>
      </c>
      <c r="H64" s="39">
        <f>Príloha_2016!H139</f>
        <v>2.6</v>
      </c>
      <c r="I64" s="39">
        <f>Príloha_2016!I139</f>
        <v>2.6</v>
      </c>
      <c r="J64" s="39">
        <f>Príloha_2016!J139</f>
        <v>3.1</v>
      </c>
      <c r="K64" s="39">
        <f>Príloha_2016!K139</f>
        <v>3.1</v>
      </c>
      <c r="L64" s="39">
        <f>Príloha_2016!L139</f>
        <v>3.1</v>
      </c>
    </row>
    <row r="65" spans="1:12" s="1" customFormat="1" x14ac:dyDescent="0.2">
      <c r="A65" s="9"/>
      <c r="B65" s="37">
        <v>632</v>
      </c>
      <c r="C65" s="37"/>
      <c r="D65" s="38" t="s">
        <v>55</v>
      </c>
      <c r="E65" s="39"/>
      <c r="F65" s="39">
        <f>Príloha_2016!F142</f>
        <v>55.900000000000006</v>
      </c>
      <c r="G65" s="39">
        <f>Príloha_2016!G142</f>
        <v>51.3</v>
      </c>
      <c r="H65" s="39">
        <f>Príloha_2016!H142</f>
        <v>55.599999999999994</v>
      </c>
      <c r="I65" s="39">
        <f>Príloha_2016!I142</f>
        <v>55.599999999999994</v>
      </c>
      <c r="J65" s="39">
        <f>Príloha_2016!J142</f>
        <v>55.599999999999994</v>
      </c>
      <c r="K65" s="39">
        <f>Príloha_2016!K142</f>
        <v>55.599999999999994</v>
      </c>
      <c r="L65" s="39">
        <f>Príloha_2016!L142</f>
        <v>55.599999999999994</v>
      </c>
    </row>
    <row r="66" spans="1:12" s="1" customFormat="1" x14ac:dyDescent="0.2">
      <c r="A66" s="9"/>
      <c r="B66" s="37">
        <v>633</v>
      </c>
      <c r="C66" s="37"/>
      <c r="D66" s="38" t="s">
        <v>63</v>
      </c>
      <c r="E66" s="39"/>
      <c r="F66" s="39">
        <f>Príloha_2016!F150</f>
        <v>18.799999999999997</v>
      </c>
      <c r="G66" s="39">
        <f>Príloha_2016!G150</f>
        <v>14.7</v>
      </c>
      <c r="H66" s="39">
        <f>Príloha_2016!H150</f>
        <v>37.799999999999997</v>
      </c>
      <c r="I66" s="39">
        <f>Príloha_2016!I150</f>
        <v>37.799999999999997</v>
      </c>
      <c r="J66" s="39">
        <f>Príloha_2016!J150</f>
        <v>31.2</v>
      </c>
      <c r="K66" s="39">
        <f>Príloha_2016!K150</f>
        <v>30.2</v>
      </c>
      <c r="L66" s="39">
        <f>Príloha_2016!L150</f>
        <v>30.2</v>
      </c>
    </row>
    <row r="67" spans="1:12" s="1" customFormat="1" x14ac:dyDescent="0.2">
      <c r="A67" s="9"/>
      <c r="B67" s="37">
        <v>634</v>
      </c>
      <c r="C67" s="37"/>
      <c r="D67" s="38" t="s">
        <v>76</v>
      </c>
      <c r="E67" s="39"/>
      <c r="F67" s="39">
        <f>Príloha_2016!F166</f>
        <v>5.1000000000000005</v>
      </c>
      <c r="G67" s="39">
        <f>Príloha_2016!G166</f>
        <v>7.5000000000000009</v>
      </c>
      <c r="H67" s="39">
        <f>Príloha_2016!H166</f>
        <v>10</v>
      </c>
      <c r="I67" s="39">
        <f>Príloha_2016!I166</f>
        <v>10</v>
      </c>
      <c r="J67" s="39">
        <f>Príloha_2016!J166</f>
        <v>9.1999999999999993</v>
      </c>
      <c r="K67" s="39">
        <f>Príloha_2016!K166</f>
        <v>9.1999999999999993</v>
      </c>
      <c r="L67" s="39">
        <f>Príloha_2016!L166</f>
        <v>9.1999999999999993</v>
      </c>
    </row>
    <row r="68" spans="1:12" s="1" customFormat="1" x14ac:dyDescent="0.2">
      <c r="A68" s="9"/>
      <c r="B68" s="37">
        <v>635</v>
      </c>
      <c r="C68" s="37"/>
      <c r="D68" s="38" t="s">
        <v>82</v>
      </c>
      <c r="E68" s="39"/>
      <c r="F68" s="39">
        <f>Príloha_2016!F173</f>
        <v>4.6999999999999993</v>
      </c>
      <c r="G68" s="39">
        <f>Príloha_2016!G173</f>
        <v>1.4</v>
      </c>
      <c r="H68" s="39">
        <f>Príloha_2016!H173</f>
        <v>5.9</v>
      </c>
      <c r="I68" s="39">
        <f>Príloha_2016!I173</f>
        <v>5.9</v>
      </c>
      <c r="J68" s="39">
        <f>Príloha_2016!J173</f>
        <v>4.4000000000000004</v>
      </c>
      <c r="K68" s="39">
        <f>Príloha_2016!K173</f>
        <v>4.4000000000000004</v>
      </c>
      <c r="L68" s="39">
        <f>Príloha_2016!L173</f>
        <v>4.4000000000000004</v>
      </c>
    </row>
    <row r="69" spans="1:12" s="1" customFormat="1" x14ac:dyDescent="0.2">
      <c r="A69" s="9"/>
      <c r="B69" s="37">
        <v>637</v>
      </c>
      <c r="C69" s="37"/>
      <c r="D69" s="38" t="s">
        <v>88</v>
      </c>
      <c r="E69" s="39"/>
      <c r="F69" s="39">
        <f>Príloha_2016!F180</f>
        <v>458.70000000000005</v>
      </c>
      <c r="G69" s="39">
        <f>Príloha_2016!G180</f>
        <v>321.00000000000006</v>
      </c>
      <c r="H69" s="39">
        <f>Príloha_2016!H180</f>
        <v>126.5</v>
      </c>
      <c r="I69" s="39">
        <f>Príloha_2016!I180</f>
        <v>126.5</v>
      </c>
      <c r="J69" s="39">
        <f>Príloha_2016!J180</f>
        <v>123.30000000000001</v>
      </c>
      <c r="K69" s="39">
        <f>Príloha_2016!K180</f>
        <v>125.60000000000001</v>
      </c>
      <c r="L69" s="39">
        <f>Príloha_2016!L180</f>
        <v>126.80000000000001</v>
      </c>
    </row>
    <row r="70" spans="1:12" s="1" customFormat="1" x14ac:dyDescent="0.2">
      <c r="A70" s="9"/>
      <c r="B70" s="37">
        <v>642</v>
      </c>
      <c r="C70" s="37"/>
      <c r="D70" s="38" t="s">
        <v>107</v>
      </c>
      <c r="E70" s="39"/>
      <c r="F70" s="39">
        <f>Príloha_2016!F216</f>
        <v>4.6000000000000005</v>
      </c>
      <c r="G70" s="39">
        <f>Príloha_2016!G216</f>
        <v>5.6000000000000005</v>
      </c>
      <c r="H70" s="39">
        <f>Príloha_2016!H216</f>
        <v>20</v>
      </c>
      <c r="I70" s="39">
        <f>Príloha_2016!I216</f>
        <v>20</v>
      </c>
      <c r="J70" s="39">
        <f>Príloha_2016!J216</f>
        <v>12.100000000000001</v>
      </c>
      <c r="K70" s="39">
        <f>Príloha_2016!K216</f>
        <v>11.3</v>
      </c>
      <c r="L70" s="39">
        <f>Príloha_2016!L216</f>
        <v>11.3</v>
      </c>
    </row>
    <row r="71" spans="1:12" s="1" customFormat="1" x14ac:dyDescent="0.2">
      <c r="A71" s="9"/>
      <c r="B71" s="37">
        <v>651</v>
      </c>
      <c r="C71" s="37"/>
      <c r="D71" s="38" t="s">
        <v>824</v>
      </c>
      <c r="E71" s="39"/>
      <c r="F71" s="39">
        <f>Príloha_2016!F226</f>
        <v>0</v>
      </c>
      <c r="G71" s="39">
        <f>Príloha_2016!G226</f>
        <v>253.4</v>
      </c>
      <c r="H71" s="39">
        <f>Príloha_2016!H226</f>
        <v>0</v>
      </c>
      <c r="I71" s="39">
        <f>Príloha_2016!I226</f>
        <v>496</v>
      </c>
      <c r="J71" s="39">
        <f>Príloha_2016!J226</f>
        <v>0</v>
      </c>
      <c r="K71" s="39">
        <f>Príloha_2016!K226</f>
        <v>0</v>
      </c>
      <c r="L71" s="39">
        <f>Príloha_2016!L226</f>
        <v>0</v>
      </c>
    </row>
    <row r="72" spans="1:12" s="1" customFormat="1" x14ac:dyDescent="0.2">
      <c r="A72" s="9"/>
      <c r="B72" s="35"/>
      <c r="C72" s="35"/>
      <c r="D72" s="35" t="s">
        <v>114</v>
      </c>
      <c r="E72" s="36" t="str">
        <f>Príloha_2016!E228</f>
        <v>01.3.3</v>
      </c>
      <c r="F72" s="36">
        <f>Príloha_2016!F228</f>
        <v>25.7</v>
      </c>
      <c r="G72" s="36">
        <f>Príloha_2016!G228</f>
        <v>26.700000000000003</v>
      </c>
      <c r="H72" s="36">
        <f>Príloha_2016!H228</f>
        <v>31.3</v>
      </c>
      <c r="I72" s="36">
        <f>Príloha_2016!I228</f>
        <v>31.3</v>
      </c>
      <c r="J72" s="36">
        <f>Príloha_2016!J228</f>
        <v>31.3</v>
      </c>
      <c r="K72" s="36">
        <f>Príloha_2016!K228</f>
        <v>31.599999999999998</v>
      </c>
      <c r="L72" s="36">
        <f>Príloha_2016!L228</f>
        <v>32.200000000000003</v>
      </c>
    </row>
    <row r="73" spans="1:12" s="1" customFormat="1" x14ac:dyDescent="0.2">
      <c r="A73" s="8"/>
      <c r="B73" s="37">
        <v>610</v>
      </c>
      <c r="C73" s="38"/>
      <c r="D73" s="38" t="s">
        <v>280</v>
      </c>
      <c r="E73" s="52"/>
      <c r="F73" s="52">
        <f>Príloha_2016!F229</f>
        <v>15.6</v>
      </c>
      <c r="G73" s="52">
        <f>Príloha_2016!G229</f>
        <v>15.9</v>
      </c>
      <c r="H73" s="52">
        <f>Príloha_2016!H229</f>
        <v>19</v>
      </c>
      <c r="I73" s="52">
        <f>Príloha_2016!I229</f>
        <v>19</v>
      </c>
      <c r="J73" s="52">
        <f>Príloha_2016!J229</f>
        <v>19</v>
      </c>
      <c r="K73" s="52">
        <f>Príloha_2016!K229</f>
        <v>19.5</v>
      </c>
      <c r="L73" s="52">
        <f>Príloha_2016!L229</f>
        <v>20</v>
      </c>
    </row>
    <row r="74" spans="1:12" x14ac:dyDescent="0.2">
      <c r="A74" s="10"/>
      <c r="B74" s="37">
        <v>620</v>
      </c>
      <c r="C74" s="38"/>
      <c r="D74" s="38" t="s">
        <v>279</v>
      </c>
      <c r="E74" s="52"/>
      <c r="F74" s="52">
        <f>Príloha_2016!F230</f>
        <v>5.6</v>
      </c>
      <c r="G74" s="52">
        <f>Príloha_2016!G230</f>
        <v>5.7</v>
      </c>
      <c r="H74" s="52">
        <f>Príloha_2016!H230</f>
        <v>6.8</v>
      </c>
      <c r="I74" s="52">
        <f>Príloha_2016!I230</f>
        <v>6.8</v>
      </c>
      <c r="J74" s="52">
        <f>Príloha_2016!J230</f>
        <v>6.8</v>
      </c>
      <c r="K74" s="52">
        <f>Príloha_2016!K230</f>
        <v>6.9</v>
      </c>
      <c r="L74" s="52">
        <f>Príloha_2016!L230</f>
        <v>7</v>
      </c>
    </row>
    <row r="75" spans="1:12" x14ac:dyDescent="0.2">
      <c r="A75" s="10"/>
      <c r="B75" s="37">
        <v>630</v>
      </c>
      <c r="C75" s="38"/>
      <c r="D75" s="38" t="s">
        <v>162</v>
      </c>
      <c r="E75" s="52"/>
      <c r="F75" s="52">
        <f>Príloha_2016!F231</f>
        <v>4.5</v>
      </c>
      <c r="G75" s="52">
        <f>Príloha_2016!G231</f>
        <v>5.0999999999999996</v>
      </c>
      <c r="H75" s="52">
        <f>Príloha_2016!H231</f>
        <v>5</v>
      </c>
      <c r="I75" s="52">
        <f>Príloha_2016!I231</f>
        <v>5</v>
      </c>
      <c r="J75" s="52">
        <f>Príloha_2016!J231</f>
        <v>5</v>
      </c>
      <c r="K75" s="52">
        <f>Príloha_2016!K231</f>
        <v>5</v>
      </c>
      <c r="L75" s="52">
        <f>Príloha_2016!L231</f>
        <v>5</v>
      </c>
    </row>
    <row r="76" spans="1:12" x14ac:dyDescent="0.2">
      <c r="A76" s="10"/>
      <c r="B76" s="37">
        <v>642</v>
      </c>
      <c r="C76" s="38"/>
      <c r="D76" s="38" t="s">
        <v>334</v>
      </c>
      <c r="E76" s="52"/>
      <c r="F76" s="52">
        <f>Príloha_2016!F232</f>
        <v>0</v>
      </c>
      <c r="G76" s="52">
        <f>Príloha_2016!G232</f>
        <v>0</v>
      </c>
      <c r="H76" s="52">
        <f>Príloha_2016!H232</f>
        <v>0.5</v>
      </c>
      <c r="I76" s="52">
        <f>Príloha_2016!I232</f>
        <v>0.5</v>
      </c>
      <c r="J76" s="52">
        <f>Príloha_2016!J232</f>
        <v>0.5</v>
      </c>
      <c r="K76" s="52">
        <f>Príloha_2016!K232</f>
        <v>0.2</v>
      </c>
      <c r="L76" s="52">
        <f>Príloha_2016!L232</f>
        <v>0.2</v>
      </c>
    </row>
    <row r="77" spans="1:12" x14ac:dyDescent="0.2">
      <c r="A77" s="10"/>
      <c r="B77" s="40"/>
      <c r="C77" s="40"/>
      <c r="D77" s="40" t="s">
        <v>119</v>
      </c>
      <c r="E77" s="41" t="str">
        <f>Príloha_2016!E233</f>
        <v>01.6.0</v>
      </c>
      <c r="F77" s="41">
        <f>Príloha_2016!F233</f>
        <v>8.3000000000000007</v>
      </c>
      <c r="G77" s="41">
        <f>Príloha_2016!G233</f>
        <v>25.8</v>
      </c>
      <c r="H77" s="41">
        <f>Príloha_2016!H233</f>
        <v>5</v>
      </c>
      <c r="I77" s="41">
        <f>Príloha_2016!I233</f>
        <v>5</v>
      </c>
      <c r="J77" s="41">
        <f>Príloha_2016!J233</f>
        <v>8</v>
      </c>
      <c r="K77" s="41">
        <f>Príloha_2016!K233</f>
        <v>0</v>
      </c>
      <c r="L77" s="41">
        <f>Príloha_2016!L233</f>
        <v>0</v>
      </c>
    </row>
    <row r="78" spans="1:12" s="1" customFormat="1" x14ac:dyDescent="0.2">
      <c r="A78" s="11"/>
      <c r="B78" s="37">
        <v>630</v>
      </c>
      <c r="C78" s="38"/>
      <c r="D78" s="38" t="s">
        <v>335</v>
      </c>
      <c r="E78" s="52"/>
      <c r="F78" s="52">
        <f>Príloha_2016!F234</f>
        <v>8.3000000000000007</v>
      </c>
      <c r="G78" s="52">
        <f>Príloha_2016!G234</f>
        <v>25.8</v>
      </c>
      <c r="H78" s="52">
        <f>Príloha_2016!H234</f>
        <v>5</v>
      </c>
      <c r="I78" s="52">
        <f>Príloha_2016!I234</f>
        <v>5</v>
      </c>
      <c r="J78" s="52">
        <f>Príloha_2016!J234</f>
        <v>8</v>
      </c>
      <c r="K78" s="52">
        <f>Príloha_2016!K234</f>
        <v>0</v>
      </c>
      <c r="L78" s="52">
        <f>Príloha_2016!L234</f>
        <v>0</v>
      </c>
    </row>
    <row r="79" spans="1:12" x14ac:dyDescent="0.2">
      <c r="A79" s="10"/>
      <c r="B79" s="40"/>
      <c r="C79" s="40"/>
      <c r="D79" s="40" t="s">
        <v>122</v>
      </c>
      <c r="E79" s="41" t="str">
        <f>Príloha_2016!E235</f>
        <v>01.7.0</v>
      </c>
      <c r="F79" s="41">
        <f>Príloha_2016!F235</f>
        <v>26.2</v>
      </c>
      <c r="G79" s="41">
        <f>Príloha_2016!G235</f>
        <v>34.700000000000003</v>
      </c>
      <c r="H79" s="41">
        <f>Príloha_2016!H235</f>
        <v>40</v>
      </c>
      <c r="I79" s="41">
        <f>Príloha_2016!I235</f>
        <v>40</v>
      </c>
      <c r="J79" s="41">
        <f>Príloha_2016!J235</f>
        <v>23</v>
      </c>
      <c r="K79" s="41">
        <f>Príloha_2016!K235</f>
        <v>15</v>
      </c>
      <c r="L79" s="41">
        <f>Príloha_2016!L235</f>
        <v>10</v>
      </c>
    </row>
    <row r="80" spans="1:12" s="1" customFormat="1" x14ac:dyDescent="0.2">
      <c r="A80" s="11"/>
      <c r="B80" s="37"/>
      <c r="C80" s="38">
        <v>651002</v>
      </c>
      <c r="D80" s="38" t="s">
        <v>281</v>
      </c>
      <c r="E80" s="52"/>
      <c r="F80" s="52">
        <f>Príloha_2016!F236</f>
        <v>24</v>
      </c>
      <c r="G80" s="52">
        <f>Príloha_2016!G236</f>
        <v>30.6</v>
      </c>
      <c r="H80" s="52">
        <f>Príloha_2016!H236</f>
        <v>36</v>
      </c>
      <c r="I80" s="52">
        <f>Príloha_2016!I236</f>
        <v>36</v>
      </c>
      <c r="J80" s="52">
        <f>Príloha_2016!J236</f>
        <v>20</v>
      </c>
      <c r="K80" s="52">
        <f>Príloha_2016!K236</f>
        <v>15</v>
      </c>
      <c r="L80" s="52">
        <f>Príloha_2016!L236</f>
        <v>10</v>
      </c>
    </row>
    <row r="81" spans="1:12" x14ac:dyDescent="0.2">
      <c r="A81" s="10"/>
      <c r="B81" s="37"/>
      <c r="C81" s="38">
        <v>653001</v>
      </c>
      <c r="D81" s="38" t="s">
        <v>322</v>
      </c>
      <c r="E81" s="52"/>
      <c r="F81" s="52">
        <f>Príloha_2016!F237</f>
        <v>2.2000000000000002</v>
      </c>
      <c r="G81" s="52">
        <f>Príloha_2016!G237</f>
        <v>4.0999999999999996</v>
      </c>
      <c r="H81" s="52">
        <f>Príloha_2016!H237</f>
        <v>4</v>
      </c>
      <c r="I81" s="52">
        <f>Príloha_2016!I237</f>
        <v>4</v>
      </c>
      <c r="J81" s="52">
        <f>Príloha_2016!J237</f>
        <v>3</v>
      </c>
      <c r="K81" s="52">
        <f>Príloha_2016!K237</f>
        <v>0</v>
      </c>
      <c r="L81" s="52">
        <f>Príloha_2016!L237</f>
        <v>0</v>
      </c>
    </row>
    <row r="82" spans="1:12" x14ac:dyDescent="0.2">
      <c r="A82" s="10"/>
      <c r="B82" s="35"/>
      <c r="C82" s="35"/>
      <c r="D82" s="35" t="s">
        <v>125</v>
      </c>
      <c r="E82" s="41" t="str">
        <f>Príloha_2016!E238</f>
        <v>01.8.0</v>
      </c>
      <c r="F82" s="41">
        <f>Príloha_2016!F238</f>
        <v>3.5</v>
      </c>
      <c r="G82" s="41">
        <f>Príloha_2016!G238</f>
        <v>4.7</v>
      </c>
      <c r="H82" s="41">
        <f>Príloha_2016!H238</f>
        <v>4.8</v>
      </c>
      <c r="I82" s="41">
        <f>Príloha_2016!I238</f>
        <v>4.8</v>
      </c>
      <c r="J82" s="41">
        <f>Príloha_2016!J238</f>
        <v>1.5</v>
      </c>
      <c r="K82" s="41">
        <f>Príloha_2016!K238</f>
        <v>0</v>
      </c>
      <c r="L82" s="41">
        <f>Príloha_2016!L238</f>
        <v>0</v>
      </c>
    </row>
    <row r="83" spans="1:12" s="1" customFormat="1" x14ac:dyDescent="0.2">
      <c r="A83" s="8"/>
      <c r="B83" s="37"/>
      <c r="C83" s="38">
        <v>6410011</v>
      </c>
      <c r="D83" s="38" t="s">
        <v>126</v>
      </c>
      <c r="E83" s="52"/>
      <c r="F83" s="52">
        <f>Príloha_2016!F239</f>
        <v>0</v>
      </c>
      <c r="G83" s="52">
        <f>Príloha_2016!G239</f>
        <v>0.3</v>
      </c>
      <c r="H83" s="52">
        <f>Príloha_2016!H239</f>
        <v>0</v>
      </c>
      <c r="I83" s="52">
        <f>Príloha_2016!I239</f>
        <v>0</v>
      </c>
      <c r="J83" s="52">
        <f>Príloha_2016!J239</f>
        <v>0</v>
      </c>
      <c r="K83" s="52">
        <f>Príloha_2016!K239</f>
        <v>0</v>
      </c>
      <c r="L83" s="52">
        <f>Príloha_2016!L239</f>
        <v>0</v>
      </c>
    </row>
    <row r="84" spans="1:12" x14ac:dyDescent="0.2">
      <c r="A84" s="10"/>
      <c r="B84" s="37"/>
      <c r="C84" s="38">
        <v>6410013</v>
      </c>
      <c r="D84" s="38" t="s">
        <v>271</v>
      </c>
      <c r="E84" s="52"/>
      <c r="F84" s="52">
        <f>Príloha_2016!F241</f>
        <v>3.2</v>
      </c>
      <c r="G84" s="52">
        <f>Príloha_2016!G241</f>
        <v>3.9</v>
      </c>
      <c r="H84" s="52">
        <f>Príloha_2016!H241</f>
        <v>4.8</v>
      </c>
      <c r="I84" s="52">
        <f>Príloha_2016!I241</f>
        <v>4.8</v>
      </c>
      <c r="J84" s="52">
        <f>Príloha_2016!J241</f>
        <v>1.5</v>
      </c>
      <c r="K84" s="52">
        <f>Príloha_2016!K241</f>
        <v>0</v>
      </c>
      <c r="L84" s="52">
        <f>Príloha_2016!L241</f>
        <v>0</v>
      </c>
    </row>
    <row r="85" spans="1:12" x14ac:dyDescent="0.2">
      <c r="A85" s="10"/>
      <c r="B85" s="37"/>
      <c r="C85" s="38">
        <v>6410012</v>
      </c>
      <c r="D85" s="38" t="s">
        <v>292</v>
      </c>
      <c r="E85" s="52"/>
      <c r="F85" s="52">
        <f>Príloha_2016!F240</f>
        <v>0.3</v>
      </c>
      <c r="G85" s="52">
        <f>Príloha_2016!G240</f>
        <v>0.5</v>
      </c>
      <c r="H85" s="52">
        <f>Príloha_2016!H240</f>
        <v>0</v>
      </c>
      <c r="I85" s="52">
        <f>Príloha_2016!I240</f>
        <v>0</v>
      </c>
      <c r="J85" s="52">
        <f>Príloha_2016!J240</f>
        <v>0</v>
      </c>
      <c r="K85" s="52">
        <f>Príloha_2016!K240</f>
        <v>0</v>
      </c>
      <c r="L85" s="52">
        <f>Príloha_2016!L240</f>
        <v>0</v>
      </c>
    </row>
    <row r="86" spans="1:12" x14ac:dyDescent="0.2">
      <c r="A86" s="10"/>
      <c r="B86" s="35"/>
      <c r="C86" s="35"/>
      <c r="D86" s="35" t="s">
        <v>128</v>
      </c>
      <c r="E86" s="41" t="str">
        <f>Príloha_2016!E242</f>
        <v>03.1.0</v>
      </c>
      <c r="F86" s="41">
        <f>Príloha_2016!F242</f>
        <v>178.5</v>
      </c>
      <c r="G86" s="41">
        <f>Príloha_2016!G242</f>
        <v>182.79999999999998</v>
      </c>
      <c r="H86" s="41">
        <f>Príloha_2016!H242</f>
        <v>184.6</v>
      </c>
      <c r="I86" s="41">
        <f>Príloha_2016!I242</f>
        <v>190.2</v>
      </c>
      <c r="J86" s="41">
        <f>Príloha_2016!J242</f>
        <v>176.79999999999998</v>
      </c>
      <c r="K86" s="41">
        <f>Príloha_2016!K242</f>
        <v>181.6</v>
      </c>
      <c r="L86" s="41">
        <f>Príloha_2016!L242</f>
        <v>188.6</v>
      </c>
    </row>
    <row r="87" spans="1:12" s="1" customFormat="1" x14ac:dyDescent="0.2">
      <c r="A87" s="9"/>
      <c r="B87" s="37">
        <v>610</v>
      </c>
      <c r="C87" s="38"/>
      <c r="D87" s="38" t="s">
        <v>115</v>
      </c>
      <c r="E87" s="52"/>
      <c r="F87" s="52">
        <f>Príloha_2016!F243</f>
        <v>117.1</v>
      </c>
      <c r="G87" s="52">
        <f>Príloha_2016!G243</f>
        <v>119.1</v>
      </c>
      <c r="H87" s="52">
        <f>Príloha_2016!H243</f>
        <v>120</v>
      </c>
      <c r="I87" s="52">
        <f>Príloha_2016!I243</f>
        <v>120</v>
      </c>
      <c r="J87" s="52">
        <f>Príloha_2016!J243</f>
        <v>116.5</v>
      </c>
      <c r="K87" s="52">
        <f>Príloha_2016!K243</f>
        <v>120</v>
      </c>
      <c r="L87" s="52">
        <f>Príloha_2016!L243</f>
        <v>125</v>
      </c>
    </row>
    <row r="88" spans="1:12" x14ac:dyDescent="0.2">
      <c r="A88" s="10"/>
      <c r="B88" s="37">
        <v>620</v>
      </c>
      <c r="C88" s="38"/>
      <c r="D88" s="38" t="s">
        <v>116</v>
      </c>
      <c r="E88" s="52"/>
      <c r="F88" s="52">
        <f>Príloha_2016!F244</f>
        <v>41.9</v>
      </c>
      <c r="G88" s="52">
        <f>Príloha_2016!G244</f>
        <v>43</v>
      </c>
      <c r="H88" s="52">
        <f>Príloha_2016!H244</f>
        <v>45</v>
      </c>
      <c r="I88" s="52">
        <f>Príloha_2016!I244</f>
        <v>45</v>
      </c>
      <c r="J88" s="52">
        <f>Príloha_2016!J244</f>
        <v>40.700000000000003</v>
      </c>
      <c r="K88" s="52">
        <f>Príloha_2016!K244</f>
        <v>42</v>
      </c>
      <c r="L88" s="52">
        <f>Príloha_2016!L244</f>
        <v>44</v>
      </c>
    </row>
    <row r="89" spans="1:12" x14ac:dyDescent="0.2">
      <c r="A89" s="10"/>
      <c r="B89" s="37">
        <v>630</v>
      </c>
      <c r="C89" s="38"/>
      <c r="D89" s="38" t="s">
        <v>117</v>
      </c>
      <c r="E89" s="52"/>
      <c r="F89" s="52">
        <f>Príloha_2016!F245</f>
        <v>19.499999999999996</v>
      </c>
      <c r="G89" s="52">
        <f>Príloha_2016!G245</f>
        <v>20.7</v>
      </c>
      <c r="H89" s="52">
        <f>Príloha_2016!H245</f>
        <v>19.600000000000001</v>
      </c>
      <c r="I89" s="52">
        <f>Príloha_2016!I245</f>
        <v>25.200000000000003</v>
      </c>
      <c r="J89" s="52">
        <f>Príloha_2016!J245</f>
        <v>19.600000000000001</v>
      </c>
      <c r="K89" s="52">
        <f>Príloha_2016!K245</f>
        <v>19.600000000000001</v>
      </c>
      <c r="L89" s="52">
        <f>Príloha_2016!L245</f>
        <v>19.600000000000001</v>
      </c>
    </row>
    <row r="90" spans="1:12" x14ac:dyDescent="0.2">
      <c r="A90" s="10"/>
      <c r="B90" s="35"/>
      <c r="C90" s="35"/>
      <c r="D90" s="35" t="s">
        <v>140</v>
      </c>
      <c r="E90" s="41" t="str">
        <f>Príloha_2016!E269</f>
        <v>03.2.0</v>
      </c>
      <c r="F90" s="41">
        <f>Príloha_2016!F269</f>
        <v>0.7</v>
      </c>
      <c r="G90" s="41">
        <f>Príloha_2016!G269</f>
        <v>1</v>
      </c>
      <c r="H90" s="41">
        <f>Príloha_2016!H269</f>
        <v>1</v>
      </c>
      <c r="I90" s="41">
        <f>Príloha_2016!I269</f>
        <v>1</v>
      </c>
      <c r="J90" s="41">
        <f>Príloha_2016!J269</f>
        <v>1</v>
      </c>
      <c r="K90" s="41">
        <f>Príloha_2016!K269</f>
        <v>1</v>
      </c>
      <c r="L90" s="41">
        <f>Príloha_2016!L269</f>
        <v>1</v>
      </c>
    </row>
    <row r="91" spans="1:12" s="1" customFormat="1" x14ac:dyDescent="0.2">
      <c r="A91" s="8"/>
      <c r="B91" s="37"/>
      <c r="C91" s="38">
        <v>637005</v>
      </c>
      <c r="D91" s="38" t="s">
        <v>141</v>
      </c>
      <c r="E91" s="52"/>
      <c r="F91" s="52">
        <f>Príloha_2016!F270</f>
        <v>0.7</v>
      </c>
      <c r="G91" s="52">
        <f>Príloha_2016!G270</f>
        <v>1</v>
      </c>
      <c r="H91" s="52">
        <f>Príloha_2016!H270</f>
        <v>1</v>
      </c>
      <c r="I91" s="52">
        <f>Príloha_2016!I270</f>
        <v>1</v>
      </c>
      <c r="J91" s="52">
        <f>Príloha_2016!J270</f>
        <v>1</v>
      </c>
      <c r="K91" s="52">
        <f>Príloha_2016!K270</f>
        <v>1</v>
      </c>
      <c r="L91" s="52">
        <f>Príloha_2016!L270</f>
        <v>1</v>
      </c>
    </row>
    <row r="92" spans="1:12" x14ac:dyDescent="0.2">
      <c r="A92" s="10"/>
      <c r="B92" s="35"/>
      <c r="C92" s="35"/>
      <c r="D92" s="35" t="s">
        <v>143</v>
      </c>
      <c r="E92" s="41" t="str">
        <f>Príloha_2016!E271</f>
        <v>04.1.2</v>
      </c>
      <c r="F92" s="41">
        <f>Príloha_2016!F271</f>
        <v>45.900000000000006</v>
      </c>
      <c r="G92" s="41">
        <f>Príloha_2016!G271</f>
        <v>45.6</v>
      </c>
      <c r="H92" s="41">
        <f>Príloha_2016!H271</f>
        <v>126</v>
      </c>
      <c r="I92" s="41">
        <f>Príloha_2016!I271</f>
        <v>141</v>
      </c>
      <c r="J92" s="41">
        <f>Príloha_2016!J271</f>
        <v>172</v>
      </c>
      <c r="K92" s="41">
        <f>Príloha_2016!K271</f>
        <v>60.5</v>
      </c>
      <c r="L92" s="41">
        <f>Príloha_2016!L271</f>
        <v>61.5</v>
      </c>
    </row>
    <row r="93" spans="1:12" s="1" customFormat="1" x14ac:dyDescent="0.2">
      <c r="A93" s="8"/>
      <c r="B93" s="37"/>
      <c r="C93" s="37"/>
      <c r="D93" s="103" t="s">
        <v>144</v>
      </c>
      <c r="E93" s="155"/>
      <c r="F93" s="155">
        <f>Príloha_2016!F272</f>
        <v>32.400000000000006</v>
      </c>
      <c r="G93" s="155">
        <f>Príloha_2016!G272</f>
        <v>45.6</v>
      </c>
      <c r="H93" s="155">
        <f>Príloha_2016!H272</f>
        <v>47</v>
      </c>
      <c r="I93" s="155">
        <f>Príloha_2016!I272</f>
        <v>47</v>
      </c>
      <c r="J93" s="155">
        <f>Príloha_2016!J272</f>
        <v>60</v>
      </c>
      <c r="K93" s="155">
        <f>Príloha_2016!K272</f>
        <v>60.5</v>
      </c>
      <c r="L93" s="155">
        <f>Príloha_2016!L272</f>
        <v>61.5</v>
      </c>
    </row>
    <row r="94" spans="1:12" s="1" customFormat="1" x14ac:dyDescent="0.2">
      <c r="A94" s="9"/>
      <c r="B94" s="37">
        <v>610</v>
      </c>
      <c r="C94" s="38"/>
      <c r="D94" s="38" t="s">
        <v>115</v>
      </c>
      <c r="E94" s="52"/>
      <c r="F94" s="52">
        <f>Príloha_2016!F273</f>
        <v>14.2</v>
      </c>
      <c r="G94" s="52">
        <f>Príloha_2016!G273</f>
        <v>17.2</v>
      </c>
      <c r="H94" s="52">
        <f>Príloha_2016!H273</f>
        <v>18</v>
      </c>
      <c r="I94" s="52">
        <f>Príloha_2016!I273</f>
        <v>18</v>
      </c>
      <c r="J94" s="52">
        <f>Príloha_2016!J273</f>
        <v>20</v>
      </c>
      <c r="K94" s="52">
        <f>Príloha_2016!K273</f>
        <v>20.5</v>
      </c>
      <c r="L94" s="52">
        <f>Príloha_2016!L273</f>
        <v>21</v>
      </c>
    </row>
    <row r="95" spans="1:12" x14ac:dyDescent="0.2">
      <c r="A95" s="10"/>
      <c r="B95" s="37">
        <v>620</v>
      </c>
      <c r="C95" s="38"/>
      <c r="D95" s="38" t="s">
        <v>116</v>
      </c>
      <c r="E95" s="52"/>
      <c r="F95" s="52">
        <f>Príloha_2016!F274</f>
        <v>4.9000000000000004</v>
      </c>
      <c r="G95" s="52">
        <f>Príloha_2016!G274</f>
        <v>6</v>
      </c>
      <c r="H95" s="52">
        <f>Príloha_2016!H274</f>
        <v>6</v>
      </c>
      <c r="I95" s="52">
        <f>Príloha_2016!I274</f>
        <v>6</v>
      </c>
      <c r="J95" s="52">
        <f>Príloha_2016!J274</f>
        <v>7</v>
      </c>
      <c r="K95" s="52">
        <f>Príloha_2016!K274</f>
        <v>7</v>
      </c>
      <c r="L95" s="52">
        <f>Príloha_2016!L274</f>
        <v>7.5</v>
      </c>
    </row>
    <row r="96" spans="1:12" x14ac:dyDescent="0.2">
      <c r="A96" s="10"/>
      <c r="B96" s="37">
        <v>630</v>
      </c>
      <c r="C96" s="38"/>
      <c r="D96" s="38" t="s">
        <v>117</v>
      </c>
      <c r="E96" s="52"/>
      <c r="F96" s="52">
        <f>Príloha_2016!F275+Príloha_2016!F276</f>
        <v>13.3</v>
      </c>
      <c r="G96" s="52">
        <f>Príloha_2016!G275+Príloha_2016!G276</f>
        <v>22.4</v>
      </c>
      <c r="H96" s="52">
        <f>Príloha_2016!H275+Príloha_2016!G276</f>
        <v>22.7</v>
      </c>
      <c r="I96" s="52">
        <f>Príloha_2016!I275+Príloha_2016!H276</f>
        <v>23</v>
      </c>
      <c r="J96" s="52">
        <f>Príloha_2016!J275+Príloha_2016!J276</f>
        <v>33</v>
      </c>
      <c r="K96" s="52">
        <f>Príloha_2016!K275+Príloha_2016!K276</f>
        <v>33</v>
      </c>
      <c r="L96" s="52">
        <f>Príloha_2016!L275+Príloha_2016!L276</f>
        <v>33</v>
      </c>
    </row>
    <row r="97" spans="1:12" x14ac:dyDescent="0.2">
      <c r="A97" s="10"/>
      <c r="B97" s="37"/>
      <c r="C97" s="38"/>
      <c r="D97" s="103" t="s">
        <v>888</v>
      </c>
      <c r="E97" s="155"/>
      <c r="F97" s="52">
        <f>Príloha_2016!F277</f>
        <v>13.5</v>
      </c>
      <c r="G97" s="52">
        <f>Príloha_2016!G277</f>
        <v>0</v>
      </c>
      <c r="H97" s="52">
        <f>Príloha_2016!H277</f>
        <v>79</v>
      </c>
      <c r="I97" s="52">
        <f>Príloha_2016!I277</f>
        <v>94</v>
      </c>
      <c r="J97" s="52">
        <f>Príloha_2016!J277</f>
        <v>112</v>
      </c>
      <c r="K97" s="52">
        <f>Príloha_2016!K277</f>
        <v>0</v>
      </c>
      <c r="L97" s="52">
        <f>Príloha_2016!L277</f>
        <v>0</v>
      </c>
    </row>
    <row r="98" spans="1:12" x14ac:dyDescent="0.2">
      <c r="A98" s="10"/>
      <c r="B98" s="37">
        <v>610</v>
      </c>
      <c r="C98" s="38"/>
      <c r="D98" s="38" t="s">
        <v>115</v>
      </c>
      <c r="E98" s="52"/>
      <c r="F98" s="52">
        <f>Príloha_2016!F278</f>
        <v>7.8</v>
      </c>
      <c r="G98" s="52">
        <f>Príloha_2016!G278</f>
        <v>0</v>
      </c>
      <c r="H98" s="52">
        <f>Príloha_2016!H278</f>
        <v>57</v>
      </c>
      <c r="I98" s="52">
        <f>Príloha_2016!I278</f>
        <v>68.099999999999994</v>
      </c>
      <c r="J98" s="52">
        <f>Príloha_2016!J278</f>
        <v>82</v>
      </c>
      <c r="K98" s="52">
        <f>Príloha_2016!K278</f>
        <v>0</v>
      </c>
      <c r="L98" s="52">
        <f>Príloha_2016!L278</f>
        <v>0</v>
      </c>
    </row>
    <row r="99" spans="1:12" x14ac:dyDescent="0.2">
      <c r="A99" s="10"/>
      <c r="B99" s="37">
        <v>620</v>
      </c>
      <c r="C99" s="38"/>
      <c r="D99" s="38" t="s">
        <v>116</v>
      </c>
      <c r="E99" s="52"/>
      <c r="F99" s="52">
        <f>Príloha_2016!F279</f>
        <v>3.4</v>
      </c>
      <c r="G99" s="52">
        <f>Príloha_2016!G279</f>
        <v>0</v>
      </c>
      <c r="H99" s="52">
        <f>Príloha_2016!H279</f>
        <v>20</v>
      </c>
      <c r="I99" s="52">
        <f>Príloha_2016!I279</f>
        <v>23.9</v>
      </c>
      <c r="J99" s="52">
        <f>Príloha_2016!J279</f>
        <v>28</v>
      </c>
      <c r="K99" s="52">
        <f>Príloha_2016!K279</f>
        <v>0</v>
      </c>
      <c r="L99" s="52">
        <f>Príloha_2016!L279</f>
        <v>0</v>
      </c>
    </row>
    <row r="100" spans="1:12" x14ac:dyDescent="0.2">
      <c r="A100" s="10"/>
      <c r="B100" s="37">
        <v>630</v>
      </c>
      <c r="C100" s="38"/>
      <c r="D100" s="38" t="s">
        <v>117</v>
      </c>
      <c r="E100" s="52"/>
      <c r="F100" s="52">
        <f>Príloha_2016!F280</f>
        <v>2.2999999999999998</v>
      </c>
      <c r="G100" s="52">
        <f>Príloha_2016!G280</f>
        <v>0</v>
      </c>
      <c r="H100" s="52">
        <f>Príloha_2016!H280</f>
        <v>2</v>
      </c>
      <c r="I100" s="52">
        <f>Príloha_2016!I280</f>
        <v>2</v>
      </c>
      <c r="J100" s="52">
        <f>Príloha_2016!J280</f>
        <v>2</v>
      </c>
      <c r="K100" s="52">
        <f>Príloha_2016!K280</f>
        <v>0</v>
      </c>
      <c r="L100" s="52">
        <f>Príloha_2016!L280</f>
        <v>0</v>
      </c>
    </row>
    <row r="101" spans="1:12" x14ac:dyDescent="0.2">
      <c r="A101" s="10"/>
      <c r="B101" s="35"/>
      <c r="C101" s="35"/>
      <c r="D101" s="35" t="s">
        <v>147</v>
      </c>
      <c r="E101" s="41" t="str">
        <f>Príloha_2016!E281</f>
        <v>04.4.3</v>
      </c>
      <c r="F101" s="41">
        <f>Príloha_2016!F281</f>
        <v>28.5</v>
      </c>
      <c r="G101" s="41">
        <f>Príloha_2016!G281</f>
        <v>28.4</v>
      </c>
      <c r="H101" s="41">
        <f>Príloha_2016!H281</f>
        <v>29</v>
      </c>
      <c r="I101" s="41">
        <f>Príloha_2016!I281</f>
        <v>29</v>
      </c>
      <c r="J101" s="41">
        <f>Príloha_2016!J281</f>
        <v>31.400000000000002</v>
      </c>
      <c r="K101" s="41">
        <f>Príloha_2016!K281</f>
        <v>32.5</v>
      </c>
      <c r="L101" s="41">
        <f>Príloha_2016!L281</f>
        <v>34</v>
      </c>
    </row>
    <row r="102" spans="1:12" s="1" customFormat="1" x14ac:dyDescent="0.2">
      <c r="A102" s="8"/>
      <c r="B102" s="37">
        <v>610</v>
      </c>
      <c r="C102" s="38"/>
      <c r="D102" s="38" t="s">
        <v>115</v>
      </c>
      <c r="E102" s="52"/>
      <c r="F102" s="52">
        <f>Príloha_2016!F282</f>
        <v>14.2</v>
      </c>
      <c r="G102" s="52">
        <f>Príloha_2016!G282</f>
        <v>17.3</v>
      </c>
      <c r="H102" s="52">
        <f>Príloha_2016!H282</f>
        <v>16</v>
      </c>
      <c r="I102" s="52">
        <f>Príloha_2016!I282</f>
        <v>16</v>
      </c>
      <c r="J102" s="52">
        <f>Príloha_2016!J282</f>
        <v>18.100000000000001</v>
      </c>
      <c r="K102" s="52">
        <f>Príloha_2016!K282</f>
        <v>19</v>
      </c>
      <c r="L102" s="52">
        <f>Príloha_2016!L282</f>
        <v>20</v>
      </c>
    </row>
    <row r="103" spans="1:12" x14ac:dyDescent="0.2">
      <c r="A103" s="10"/>
      <c r="B103" s="37">
        <v>620</v>
      </c>
      <c r="C103" s="38"/>
      <c r="D103" s="38" t="s">
        <v>116</v>
      </c>
      <c r="E103" s="52"/>
      <c r="F103" s="52">
        <f>Príloha_2016!F283</f>
        <v>5</v>
      </c>
      <c r="G103" s="52">
        <f>Príloha_2016!G283</f>
        <v>6</v>
      </c>
      <c r="H103" s="52">
        <f>Príloha_2016!H283</f>
        <v>6</v>
      </c>
      <c r="I103" s="52">
        <f>Príloha_2016!I283</f>
        <v>6</v>
      </c>
      <c r="J103" s="52">
        <f>Príloha_2016!J283</f>
        <v>6.3</v>
      </c>
      <c r="K103" s="52">
        <f>Príloha_2016!K283</f>
        <v>6.5</v>
      </c>
      <c r="L103" s="52">
        <f>Príloha_2016!L283</f>
        <v>7</v>
      </c>
    </row>
    <row r="104" spans="1:12" x14ac:dyDescent="0.2">
      <c r="A104" s="10"/>
      <c r="B104" s="37">
        <v>630</v>
      </c>
      <c r="C104" s="38"/>
      <c r="D104" s="38" t="s">
        <v>117</v>
      </c>
      <c r="E104" s="52"/>
      <c r="F104" s="52">
        <f>Príloha_2016!F284</f>
        <v>9.3000000000000007</v>
      </c>
      <c r="G104" s="52">
        <f>Príloha_2016!G284</f>
        <v>5.0999999999999996</v>
      </c>
      <c r="H104" s="52">
        <f>Príloha_2016!H284</f>
        <v>7</v>
      </c>
      <c r="I104" s="52">
        <f>Príloha_2016!I284</f>
        <v>7</v>
      </c>
      <c r="J104" s="52">
        <f>Príloha_2016!J284</f>
        <v>7</v>
      </c>
      <c r="K104" s="52">
        <f>Príloha_2016!K284</f>
        <v>7</v>
      </c>
      <c r="L104" s="52">
        <f>Príloha_2016!L284</f>
        <v>7</v>
      </c>
    </row>
    <row r="105" spans="1:12" s="1" customFormat="1" ht="12.75" x14ac:dyDescent="0.2">
      <c r="A105" s="8"/>
      <c r="B105" s="461"/>
      <c r="C105" s="462"/>
      <c r="D105" s="35" t="s">
        <v>149</v>
      </c>
      <c r="E105" s="349" t="s">
        <v>779</v>
      </c>
      <c r="F105" s="41">
        <f>Príloha_2016!F285</f>
        <v>26.599999999999998</v>
      </c>
      <c r="G105" s="41">
        <f>Príloha_2016!G285</f>
        <v>14.399999999999999</v>
      </c>
      <c r="H105" s="41">
        <f>Príloha_2016!H285</f>
        <v>29.9</v>
      </c>
      <c r="I105" s="41">
        <f>Príloha_2016!I285</f>
        <v>29.9</v>
      </c>
      <c r="J105" s="41">
        <f>Príloha_2016!J285</f>
        <v>35.500000000000007</v>
      </c>
      <c r="K105" s="41">
        <f>Príloha_2016!K285</f>
        <v>39.900000000000006</v>
      </c>
      <c r="L105" s="41">
        <f>Príloha_2016!L285</f>
        <v>44.900000000000006</v>
      </c>
    </row>
    <row r="106" spans="1:12" s="1" customFormat="1" x14ac:dyDescent="0.2">
      <c r="A106" s="8"/>
      <c r="B106" s="37">
        <v>630</v>
      </c>
      <c r="C106" s="38"/>
      <c r="D106" s="38" t="s">
        <v>846</v>
      </c>
      <c r="E106" s="52"/>
      <c r="F106" s="52">
        <f>Príloha_2016!F285</f>
        <v>26.599999999999998</v>
      </c>
      <c r="G106" s="52">
        <f>Príloha_2016!G285</f>
        <v>14.399999999999999</v>
      </c>
      <c r="H106" s="52">
        <f>SUM(Príloha_2016!H285)</f>
        <v>29.9</v>
      </c>
      <c r="I106" s="52">
        <f>SUM(Príloha_2016!I285)</f>
        <v>29.9</v>
      </c>
      <c r="J106" s="52">
        <f>Príloha_2016!J285</f>
        <v>35.500000000000007</v>
      </c>
      <c r="K106" s="52">
        <f>Príloha_2016!K285</f>
        <v>39.900000000000006</v>
      </c>
      <c r="L106" s="52">
        <f>Príloha_2016!L285</f>
        <v>44.900000000000006</v>
      </c>
    </row>
    <row r="107" spans="1:12" ht="12.75" x14ac:dyDescent="0.2">
      <c r="A107" s="10"/>
      <c r="B107" s="461"/>
      <c r="C107" s="463"/>
      <c r="D107" s="40" t="s">
        <v>847</v>
      </c>
      <c r="E107" s="41" t="str">
        <f>Príloha_2016!E299</f>
        <v>05.1.0</v>
      </c>
      <c r="F107" s="41">
        <f>Príloha_2016!F299</f>
        <v>206.3</v>
      </c>
      <c r="G107" s="41">
        <f>Príloha_2016!G299</f>
        <v>261.2</v>
      </c>
      <c r="H107" s="41">
        <f>Príloha_2016!H299</f>
        <v>219.2</v>
      </c>
      <c r="I107" s="41">
        <f>Príloha_2016!I299</f>
        <v>268.8</v>
      </c>
      <c r="J107" s="41">
        <f>Príloha_2016!J299</f>
        <v>189.39999999999998</v>
      </c>
      <c r="K107" s="41">
        <f>Príloha_2016!K299</f>
        <v>190.49999999999997</v>
      </c>
      <c r="L107" s="41">
        <f>Príloha_2016!L299</f>
        <v>191.99999999999997</v>
      </c>
    </row>
    <row r="108" spans="1:12" s="1" customFormat="1" x14ac:dyDescent="0.2">
      <c r="A108" s="8"/>
      <c r="B108" s="37">
        <v>610</v>
      </c>
      <c r="C108" s="38"/>
      <c r="D108" s="38" t="s">
        <v>115</v>
      </c>
      <c r="E108" s="52"/>
      <c r="F108" s="52">
        <f>Príloha_2016!F300</f>
        <v>13.4</v>
      </c>
      <c r="G108" s="52">
        <f>Príloha_2016!G300</f>
        <v>14.7</v>
      </c>
      <c r="H108" s="52">
        <f>Príloha_2016!H300</f>
        <v>16.8</v>
      </c>
      <c r="I108" s="52">
        <f>Príloha_2016!I300</f>
        <v>16.8</v>
      </c>
      <c r="J108" s="52">
        <f>Príloha_2016!J300</f>
        <v>16.2</v>
      </c>
      <c r="K108" s="52">
        <f>Príloha_2016!K300</f>
        <v>17</v>
      </c>
      <c r="L108" s="52">
        <f>Príloha_2016!L300</f>
        <v>18</v>
      </c>
    </row>
    <row r="109" spans="1:12" x14ac:dyDescent="0.2">
      <c r="A109" s="10"/>
      <c r="B109" s="37">
        <v>620</v>
      </c>
      <c r="C109" s="38"/>
      <c r="D109" s="38" t="s">
        <v>116</v>
      </c>
      <c r="E109" s="52"/>
      <c r="F109" s="52">
        <f>Príloha_2016!F301</f>
        <v>4.8</v>
      </c>
      <c r="G109" s="52">
        <f>Príloha_2016!G301</f>
        <v>5.4</v>
      </c>
      <c r="H109" s="52">
        <f>Príloha_2016!H301</f>
        <v>5.9</v>
      </c>
      <c r="I109" s="52">
        <f>Príloha_2016!I301</f>
        <v>5.9</v>
      </c>
      <c r="J109" s="52">
        <f>Príloha_2016!J301</f>
        <v>5.7</v>
      </c>
      <c r="K109" s="52">
        <f>Príloha_2016!K301</f>
        <v>6</v>
      </c>
      <c r="L109" s="52">
        <f>Príloha_2016!L301</f>
        <v>6.5</v>
      </c>
    </row>
    <row r="110" spans="1:12" x14ac:dyDescent="0.2">
      <c r="A110" s="10"/>
      <c r="B110" s="37">
        <v>630</v>
      </c>
      <c r="C110" s="38"/>
      <c r="D110" s="38" t="s">
        <v>117</v>
      </c>
      <c r="E110" s="52"/>
      <c r="F110" s="52">
        <f>SUM(Príloha_2016!F302:F319)</f>
        <v>188.10000000000002</v>
      </c>
      <c r="G110" s="52">
        <f>SUM(Príloha_2016!G302:G319)</f>
        <v>241.1</v>
      </c>
      <c r="H110" s="52">
        <f>SUM(Príloha_2016!H302:H319)</f>
        <v>196.49999999999997</v>
      </c>
      <c r="I110" s="52">
        <f>SUM(Príloha_2016!I302:I319)</f>
        <v>246.09999999999997</v>
      </c>
      <c r="J110" s="52">
        <f>SUM(Príloha_2016!J302:J319)</f>
        <v>167.49999999999997</v>
      </c>
      <c r="K110" s="52">
        <f>SUM(Príloha_2016!K302:K319)</f>
        <v>167.49999999999997</v>
      </c>
      <c r="L110" s="52">
        <f>SUM(Príloha_2016!L302:L319)</f>
        <v>167.49999999999997</v>
      </c>
    </row>
    <row r="111" spans="1:12" x14ac:dyDescent="0.2">
      <c r="A111" s="10"/>
      <c r="B111" s="35"/>
      <c r="C111" s="35"/>
      <c r="D111" s="35" t="s">
        <v>156</v>
      </c>
      <c r="E111" s="41" t="str">
        <f>Príloha_2016!E320</f>
        <v>05.2</v>
      </c>
      <c r="F111" s="41">
        <f>Príloha_2016!F320</f>
        <v>42.7</v>
      </c>
      <c r="G111" s="41">
        <f>Príloha_2016!G320</f>
        <v>44.500000000000007</v>
      </c>
      <c r="H111" s="41">
        <f>Príloha_2016!H320</f>
        <v>42.7</v>
      </c>
      <c r="I111" s="41">
        <f>Príloha_2016!I320</f>
        <v>42.7</v>
      </c>
      <c r="J111" s="41">
        <f>Príloha_2016!J320</f>
        <v>43.2</v>
      </c>
      <c r="K111" s="41">
        <f>Príloha_2016!K320</f>
        <v>42.7</v>
      </c>
      <c r="L111" s="41">
        <f>Príloha_2016!L320</f>
        <v>42.7</v>
      </c>
    </row>
    <row r="112" spans="1:12" s="1" customFormat="1" x14ac:dyDescent="0.2">
      <c r="A112" s="8"/>
      <c r="B112" s="37">
        <v>630</v>
      </c>
      <c r="C112" s="38"/>
      <c r="D112" s="38" t="s">
        <v>117</v>
      </c>
      <c r="E112" s="39"/>
      <c r="F112" s="39">
        <f>Príloha_2016!F320</f>
        <v>42.7</v>
      </c>
      <c r="G112" s="39">
        <f>Príloha_2016!G320</f>
        <v>44.500000000000007</v>
      </c>
      <c r="H112" s="39">
        <f>Príloha_2016!H320</f>
        <v>42.7</v>
      </c>
      <c r="I112" s="39">
        <f>Príloha_2016!I320</f>
        <v>42.7</v>
      </c>
      <c r="J112" s="39">
        <f>Príloha_2016!J320</f>
        <v>43.2</v>
      </c>
      <c r="K112" s="39">
        <f>Príloha_2016!K320</f>
        <v>42.7</v>
      </c>
      <c r="L112" s="39">
        <f>Príloha_2016!L320</f>
        <v>42.7</v>
      </c>
    </row>
    <row r="113" spans="1:12" s="1" customFormat="1" x14ac:dyDescent="0.2">
      <c r="A113" s="8"/>
      <c r="B113" s="35"/>
      <c r="C113" s="35"/>
      <c r="D113" s="35" t="s">
        <v>159</v>
      </c>
      <c r="E113" s="41" t="str">
        <f>Príloha_2016!E330</f>
        <v>06.1.0</v>
      </c>
      <c r="F113" s="41">
        <f>Príloha_2016!F330</f>
        <v>7.7</v>
      </c>
      <c r="G113" s="41">
        <f>Príloha_2016!G330</f>
        <v>1.2</v>
      </c>
      <c r="H113" s="41">
        <f>Príloha_2016!H330</f>
        <v>2.2000000000000002</v>
      </c>
      <c r="I113" s="41">
        <f>Príloha_2016!I330</f>
        <v>2.2000000000000002</v>
      </c>
      <c r="J113" s="41">
        <f>Príloha_2016!J330</f>
        <v>2.2000000000000002</v>
      </c>
      <c r="K113" s="41">
        <f>Príloha_2016!K330</f>
        <v>2.2000000000000002</v>
      </c>
      <c r="L113" s="41">
        <f>Príloha_2016!L330</f>
        <v>2.2000000000000002</v>
      </c>
    </row>
    <row r="114" spans="1:12" s="1" customFormat="1" x14ac:dyDescent="0.2">
      <c r="A114" s="8"/>
      <c r="B114" s="37">
        <v>630</v>
      </c>
      <c r="C114" s="212"/>
      <c r="D114" s="38" t="s">
        <v>117</v>
      </c>
      <c r="E114" s="52"/>
      <c r="F114" s="52">
        <f>Príloha_2016!F330</f>
        <v>7.7</v>
      </c>
      <c r="G114" s="52">
        <f>Príloha_2016!G330</f>
        <v>1.2</v>
      </c>
      <c r="H114" s="52">
        <f>Príloha_2016!H330</f>
        <v>2.2000000000000002</v>
      </c>
      <c r="I114" s="52">
        <f>Príloha_2016!I330</f>
        <v>2.2000000000000002</v>
      </c>
      <c r="J114" s="52">
        <f>Príloha_2016!J330</f>
        <v>2.2000000000000002</v>
      </c>
      <c r="K114" s="52">
        <f>Príloha_2016!K330</f>
        <v>2.2000000000000002</v>
      </c>
      <c r="L114" s="52">
        <f>Príloha_2016!L330</f>
        <v>2.2000000000000002</v>
      </c>
    </row>
    <row r="115" spans="1:12" x14ac:dyDescent="0.2">
      <c r="A115" s="10"/>
      <c r="B115" s="35"/>
      <c r="C115" s="35"/>
      <c r="D115" s="35" t="s">
        <v>161</v>
      </c>
      <c r="E115" s="41" t="str">
        <f>Príloha_2016!E338</f>
        <v>06.2.0</v>
      </c>
      <c r="F115" s="41">
        <f>Príloha_2016!F338</f>
        <v>167.8</v>
      </c>
      <c r="G115" s="41">
        <f>Príloha_2016!G338</f>
        <v>150</v>
      </c>
      <c r="H115" s="41">
        <f>Príloha_2016!H338</f>
        <v>180.59999999999997</v>
      </c>
      <c r="I115" s="41">
        <f>Príloha_2016!I338</f>
        <v>180.59999999999997</v>
      </c>
      <c r="J115" s="41">
        <f>Príloha_2016!J338</f>
        <v>196.79999999999998</v>
      </c>
      <c r="K115" s="41">
        <f>Príloha_2016!K338</f>
        <v>194.79999999999998</v>
      </c>
      <c r="L115" s="41">
        <f>Príloha_2016!L338</f>
        <v>197.29999999999998</v>
      </c>
    </row>
    <row r="116" spans="1:12" s="1" customFormat="1" x14ac:dyDescent="0.2">
      <c r="A116" s="8"/>
      <c r="B116" s="37">
        <v>610</v>
      </c>
      <c r="C116" s="38"/>
      <c r="D116" s="38" t="s">
        <v>115</v>
      </c>
      <c r="E116" s="52"/>
      <c r="F116" s="52">
        <f>Príloha_2016!F339</f>
        <v>71.099999999999994</v>
      </c>
      <c r="G116" s="52">
        <f>Príloha_2016!G339</f>
        <v>69.5</v>
      </c>
      <c r="H116" s="52">
        <f>Príloha_2016!H339</f>
        <v>75</v>
      </c>
      <c r="I116" s="52">
        <f>Príloha_2016!I339</f>
        <v>75</v>
      </c>
      <c r="J116" s="52">
        <f>Príloha_2016!J339</f>
        <v>85</v>
      </c>
      <c r="K116" s="52">
        <f>Príloha_2016!K339</f>
        <v>87</v>
      </c>
      <c r="L116" s="52">
        <f>Príloha_2016!L339</f>
        <v>89</v>
      </c>
    </row>
    <row r="117" spans="1:12" x14ac:dyDescent="0.2">
      <c r="A117" s="10"/>
      <c r="B117" s="37">
        <v>620</v>
      </c>
      <c r="C117" s="38"/>
      <c r="D117" s="38" t="s">
        <v>116</v>
      </c>
      <c r="E117" s="52"/>
      <c r="F117" s="52">
        <f>Príloha_2016!F340</f>
        <v>25.5</v>
      </c>
      <c r="G117" s="52">
        <f>Príloha_2016!G340</f>
        <v>24.8</v>
      </c>
      <c r="H117" s="52">
        <f>Príloha_2016!H340</f>
        <v>27</v>
      </c>
      <c r="I117" s="52">
        <f>Príloha_2016!I340</f>
        <v>27</v>
      </c>
      <c r="J117" s="52">
        <f>Príloha_2016!J340</f>
        <v>29.7</v>
      </c>
      <c r="K117" s="52">
        <f>Príloha_2016!K340</f>
        <v>31</v>
      </c>
      <c r="L117" s="52">
        <f>Príloha_2016!L340</f>
        <v>31.5</v>
      </c>
    </row>
    <row r="118" spans="1:12" x14ac:dyDescent="0.2">
      <c r="A118" s="10"/>
      <c r="B118" s="37">
        <v>630</v>
      </c>
      <c r="C118" s="37"/>
      <c r="D118" s="38" t="s">
        <v>162</v>
      </c>
      <c r="E118" s="52"/>
      <c r="F118" s="52">
        <f>Príloha_2016!F341</f>
        <v>71.200000000000017</v>
      </c>
      <c r="G118" s="52">
        <f>Príloha_2016!G341</f>
        <v>55.699999999999996</v>
      </c>
      <c r="H118" s="52">
        <f>Príloha_2016!H341</f>
        <v>78.599999999999966</v>
      </c>
      <c r="I118" s="52">
        <f>Príloha_2016!I341</f>
        <v>78.599999999999966</v>
      </c>
      <c r="J118" s="52">
        <f>Príloha_2016!J341</f>
        <v>82.09999999999998</v>
      </c>
      <c r="K118" s="52">
        <f>Príloha_2016!K341</f>
        <v>76.799999999999983</v>
      </c>
      <c r="L118" s="52">
        <f>Príloha_2016!L341</f>
        <v>76.799999999999983</v>
      </c>
    </row>
    <row r="119" spans="1:12" s="1" customFormat="1" x14ac:dyDescent="0.2">
      <c r="A119" s="9"/>
      <c r="B119" s="35"/>
      <c r="C119" s="35"/>
      <c r="D119" s="35" t="s">
        <v>174</v>
      </c>
      <c r="E119" s="41" t="str">
        <f>Príloha_2016!E381</f>
        <v>06.4.0</v>
      </c>
      <c r="F119" s="41">
        <f>Príloha_2016!F381</f>
        <v>46.6</v>
      </c>
      <c r="G119" s="41">
        <f>Príloha_2016!G381</f>
        <v>46.400000000000006</v>
      </c>
      <c r="H119" s="41">
        <f>Príloha_2016!H381</f>
        <v>45.7</v>
      </c>
      <c r="I119" s="41">
        <f>Príloha_2016!I381</f>
        <v>45.7</v>
      </c>
      <c r="J119" s="41">
        <f>Príloha_2016!J381</f>
        <v>44.2</v>
      </c>
      <c r="K119" s="41">
        <f>Príloha_2016!K381</f>
        <v>45.7</v>
      </c>
      <c r="L119" s="41">
        <f>Príloha_2016!L381</f>
        <v>45.7</v>
      </c>
    </row>
    <row r="120" spans="1:12" s="1" customFormat="1" x14ac:dyDescent="0.2">
      <c r="A120" s="8"/>
      <c r="B120" s="37">
        <v>630</v>
      </c>
      <c r="C120" s="38"/>
      <c r="D120" s="38" t="s">
        <v>162</v>
      </c>
      <c r="E120" s="52"/>
      <c r="F120" s="52">
        <f>Príloha_2016!F381</f>
        <v>46.6</v>
      </c>
      <c r="G120" s="52">
        <f>Príloha_2016!G381</f>
        <v>46.400000000000006</v>
      </c>
      <c r="H120" s="52">
        <f>Príloha_2016!H381</f>
        <v>45.7</v>
      </c>
      <c r="I120" s="52">
        <f>Príloha_2016!I381</f>
        <v>45.7</v>
      </c>
      <c r="J120" s="52">
        <f>Príloha_2016!J381</f>
        <v>44.2</v>
      </c>
      <c r="K120" s="52">
        <f>Príloha_2016!K381</f>
        <v>45.7</v>
      </c>
      <c r="L120" s="52">
        <f>Príloha_2016!L381</f>
        <v>45.7</v>
      </c>
    </row>
    <row r="121" spans="1:12" x14ac:dyDescent="0.2">
      <c r="A121" s="10"/>
      <c r="B121" s="336"/>
      <c r="C121" s="338"/>
      <c r="D121" s="161" t="s">
        <v>505</v>
      </c>
      <c r="E121" s="348" t="s">
        <v>790</v>
      </c>
      <c r="F121" s="162">
        <f>SUM(Príloha_2016!F388)</f>
        <v>385.4</v>
      </c>
      <c r="G121" s="162">
        <f>SUM(Príloha_2016!G388)</f>
        <v>337.4</v>
      </c>
      <c r="H121" s="162">
        <f>SUM(Príloha_2016!H388)</f>
        <v>345.5</v>
      </c>
      <c r="I121" s="162">
        <f>SUM(Príloha_2016!I388)</f>
        <v>345.5</v>
      </c>
      <c r="J121" s="162">
        <f>SUM(Príloha_2016!J388)</f>
        <v>341.79999999999995</v>
      </c>
      <c r="K121" s="162">
        <f>SUM(Príloha_2016!K388)</f>
        <v>342.69999999999993</v>
      </c>
      <c r="L121" s="162">
        <f>SUM(Príloha_2016!L388)</f>
        <v>344.19999999999993</v>
      </c>
    </row>
    <row r="122" spans="1:12" x14ac:dyDescent="0.2">
      <c r="A122" s="10"/>
      <c r="B122" s="37">
        <v>610</v>
      </c>
      <c r="C122" s="38"/>
      <c r="D122" s="38" t="s">
        <v>115</v>
      </c>
      <c r="E122" s="30"/>
      <c r="F122" s="30">
        <f>SUM(Príloha_2016!F389)</f>
        <v>51.6</v>
      </c>
      <c r="G122" s="30">
        <f>SUM(Príloha_2016!G389)</f>
        <v>54.3</v>
      </c>
      <c r="H122" s="30">
        <f>SUM(Príloha_2016!H389)</f>
        <v>55</v>
      </c>
      <c r="I122" s="30">
        <f>SUM(Príloha_2016!I389)</f>
        <v>55</v>
      </c>
      <c r="J122" s="30">
        <f>SUM(Príloha_2016!J389)</f>
        <v>56.4</v>
      </c>
      <c r="K122" s="30">
        <f>SUM(Príloha_2016!K389)</f>
        <v>57</v>
      </c>
      <c r="L122" s="30">
        <f>SUM(Príloha_2016!L389)</f>
        <v>58</v>
      </c>
    </row>
    <row r="123" spans="1:12" x14ac:dyDescent="0.2">
      <c r="A123" s="10"/>
      <c r="B123" s="37">
        <v>620</v>
      </c>
      <c r="C123" s="38"/>
      <c r="D123" s="38" t="s">
        <v>116</v>
      </c>
      <c r="E123" s="30"/>
      <c r="F123" s="30">
        <f>SUM(Príloha_2016!F390)</f>
        <v>18.3</v>
      </c>
      <c r="G123" s="30">
        <f>SUM(Príloha_2016!G390)</f>
        <v>19.899999999999999</v>
      </c>
      <c r="H123" s="30">
        <f>SUM(Príloha_2016!H390)</f>
        <v>20</v>
      </c>
      <c r="I123" s="30">
        <f>SUM(Príloha_2016!I390)</f>
        <v>20</v>
      </c>
      <c r="J123" s="30">
        <f>SUM(Príloha_2016!J390)</f>
        <v>19.7</v>
      </c>
      <c r="K123" s="30">
        <f>SUM(Príloha_2016!K390)</f>
        <v>20</v>
      </c>
      <c r="L123" s="30">
        <f>SUM(Príloha_2016!L390)</f>
        <v>20.5</v>
      </c>
    </row>
    <row r="124" spans="1:12" x14ac:dyDescent="0.2">
      <c r="A124" s="10"/>
      <c r="B124" s="37">
        <v>630</v>
      </c>
      <c r="C124" s="38"/>
      <c r="D124" s="38" t="s">
        <v>162</v>
      </c>
      <c r="E124" s="30"/>
      <c r="F124" s="30">
        <f>SUM(Príloha_2016!F391)</f>
        <v>315.5</v>
      </c>
      <c r="G124" s="30">
        <f>SUM(Príloha_2016!G391)</f>
        <v>263.2</v>
      </c>
      <c r="H124" s="30">
        <f>SUM(Príloha_2016!H391)</f>
        <v>270.5</v>
      </c>
      <c r="I124" s="30">
        <f>SUM(Príloha_2016!I391)</f>
        <v>270.5</v>
      </c>
      <c r="J124" s="30">
        <f>SUM(Príloha_2016!J391)</f>
        <v>265.69999999999993</v>
      </c>
      <c r="K124" s="30">
        <f>SUM(Príloha_2016!K391)</f>
        <v>265.69999999999993</v>
      </c>
      <c r="L124" s="30">
        <f>SUM(Príloha_2016!L391)</f>
        <v>265.69999999999993</v>
      </c>
    </row>
    <row r="125" spans="1:12" x14ac:dyDescent="0.2">
      <c r="A125" s="10"/>
      <c r="B125" s="353">
        <v>630</v>
      </c>
      <c r="C125" s="353"/>
      <c r="D125" s="161" t="s">
        <v>874</v>
      </c>
      <c r="E125" s="354"/>
      <c r="F125" s="354">
        <f>Príloha_2016!F423</f>
        <v>5.7</v>
      </c>
      <c r="G125" s="354">
        <f>Príloha_2016!G423</f>
        <v>5.8</v>
      </c>
      <c r="H125" s="354">
        <f>Príloha_2016!H423</f>
        <v>5.2</v>
      </c>
      <c r="I125" s="354">
        <f>Príloha_2016!I423</f>
        <v>5.2</v>
      </c>
      <c r="J125" s="354">
        <f>Príloha_2016!J423</f>
        <v>5.4</v>
      </c>
      <c r="K125" s="354">
        <f>Príloha_2016!K423</f>
        <v>5.6</v>
      </c>
      <c r="L125" s="354">
        <f>Príloha_2016!L423</f>
        <v>5.6</v>
      </c>
    </row>
    <row r="126" spans="1:12" ht="12.75" x14ac:dyDescent="0.2">
      <c r="A126" s="10"/>
      <c r="B126" s="464"/>
      <c r="C126" s="465"/>
      <c r="D126" s="161" t="s">
        <v>853</v>
      </c>
      <c r="E126" s="348" t="s">
        <v>786</v>
      </c>
      <c r="F126" s="355">
        <f>SUM(Príloha_2016!F425)</f>
        <v>0</v>
      </c>
      <c r="G126" s="355">
        <f>SUM(Príloha_2016!G425)</f>
        <v>0</v>
      </c>
      <c r="H126" s="355">
        <f>SUM(Príloha_2016!H425)</f>
        <v>0</v>
      </c>
      <c r="I126" s="355">
        <f>SUM(Príloha_2016!I425)</f>
        <v>0</v>
      </c>
      <c r="J126" s="355">
        <f>SUM(Príloha_2016!J425)</f>
        <v>0.2</v>
      </c>
      <c r="K126" s="355">
        <f>SUM(Príloha_2016!K425)</f>
        <v>0.2</v>
      </c>
      <c r="L126" s="355">
        <f>SUM(Príloha_2016!L425)</f>
        <v>0.2</v>
      </c>
    </row>
    <row r="127" spans="1:12" x14ac:dyDescent="0.2">
      <c r="A127" s="10"/>
      <c r="B127" s="37"/>
      <c r="C127" s="38"/>
      <c r="D127" s="38" t="s">
        <v>162</v>
      </c>
      <c r="E127" s="30"/>
      <c r="F127" s="30">
        <f>SUM(Príloha_2016!F426)</f>
        <v>0</v>
      </c>
      <c r="G127" s="30">
        <f>SUM(Príloha_2016!G426)</f>
        <v>0</v>
      </c>
      <c r="H127" s="30">
        <f>SUM(Príloha_2016!H426)</f>
        <v>0</v>
      </c>
      <c r="I127" s="30">
        <f>SUM(Príloha_2016!I426)</f>
        <v>0</v>
      </c>
      <c r="J127" s="30">
        <f>SUM(Príloha_2016!J426)</f>
        <v>0.2</v>
      </c>
      <c r="K127" s="30">
        <f>SUM(Príloha_2016!K426)</f>
        <v>0.2</v>
      </c>
      <c r="L127" s="30">
        <f>SUM(Príloha_2016!L426)</f>
        <v>0.2</v>
      </c>
    </row>
    <row r="128" spans="1:12" x14ac:dyDescent="0.2">
      <c r="A128" s="10"/>
      <c r="B128" s="35"/>
      <c r="C128" s="35"/>
      <c r="D128" s="35" t="s">
        <v>336</v>
      </c>
      <c r="E128" s="349" t="s">
        <v>792</v>
      </c>
      <c r="F128" s="41">
        <f>Príloha_2016!F427</f>
        <v>205.29999999999998</v>
      </c>
      <c r="G128" s="41">
        <f>Príloha_2016!G427</f>
        <v>197.8</v>
      </c>
      <c r="H128" s="41">
        <f>Príloha_2016!H427</f>
        <v>178.3</v>
      </c>
      <c r="I128" s="41"/>
      <c r="J128" s="41">
        <f>Príloha_2016!J427</f>
        <v>195.7</v>
      </c>
      <c r="K128" s="41">
        <f>Príloha_2016!K427</f>
        <v>187.29999999999998</v>
      </c>
      <c r="L128" s="41">
        <f>Príloha_2016!L427</f>
        <v>186.59999999999997</v>
      </c>
    </row>
    <row r="129" spans="1:12" s="1" customFormat="1" x14ac:dyDescent="0.2">
      <c r="A129" s="8"/>
      <c r="B129" s="37">
        <v>630</v>
      </c>
      <c r="C129" s="37"/>
      <c r="D129" s="103" t="s">
        <v>162</v>
      </c>
      <c r="E129" s="155"/>
      <c r="F129" s="155">
        <f>Príloha_2016!F429</f>
        <v>48.900000000000006</v>
      </c>
      <c r="G129" s="155">
        <f>Príloha_2016!G429</f>
        <v>46.9</v>
      </c>
      <c r="H129" s="155">
        <f>Príloha_2016!H429</f>
        <v>26.9</v>
      </c>
      <c r="I129" s="155">
        <f>Príloha_2016!I429</f>
        <v>29.2</v>
      </c>
      <c r="J129" s="155">
        <f>Príloha_2016!J429</f>
        <v>26.299999999999997</v>
      </c>
      <c r="K129" s="155">
        <f>Príloha_2016!K429</f>
        <v>26.299999999999997</v>
      </c>
      <c r="L129" s="155">
        <f>Príloha_2016!L429</f>
        <v>26.299999999999997</v>
      </c>
    </row>
    <row r="130" spans="1:12" x14ac:dyDescent="0.2">
      <c r="A130" s="10"/>
      <c r="B130" s="37"/>
      <c r="C130" s="37"/>
      <c r="D130" s="103" t="s">
        <v>875</v>
      </c>
      <c r="E130" s="155" t="str">
        <f>Príloha_2016!E441</f>
        <v>08.2</v>
      </c>
      <c r="F130" s="155">
        <f>Príloha_2016!F442</f>
        <v>7.1</v>
      </c>
      <c r="G130" s="155">
        <f>Príloha_2016!G442</f>
        <v>5.3999999999999995</v>
      </c>
      <c r="H130" s="155">
        <f>Príloha_2016!H442</f>
        <v>5.3999999999999995</v>
      </c>
      <c r="I130" s="155">
        <f>Príloha_2016!I442</f>
        <v>5.3999999999999995</v>
      </c>
      <c r="J130" s="155">
        <f>Príloha_2016!J442</f>
        <v>5.3999999999999986</v>
      </c>
      <c r="K130" s="155">
        <f>Príloha_2016!K442</f>
        <v>5.3999999999999986</v>
      </c>
      <c r="L130" s="155">
        <f>Príloha_2016!L442</f>
        <v>5.3999999999999986</v>
      </c>
    </row>
    <row r="131" spans="1:12" s="1" customFormat="1" x14ac:dyDescent="0.2">
      <c r="A131" s="9"/>
      <c r="B131" s="37">
        <v>610</v>
      </c>
      <c r="C131" s="38"/>
      <c r="D131" s="38" t="s">
        <v>184</v>
      </c>
      <c r="E131" s="155"/>
      <c r="F131" s="350">
        <f>Príloha_2016!F443</f>
        <v>0.7</v>
      </c>
      <c r="G131" s="350">
        <f>Príloha_2016!G443</f>
        <v>0</v>
      </c>
      <c r="H131" s="350">
        <f>Príloha_2016!H443</f>
        <v>0</v>
      </c>
      <c r="I131" s="350">
        <f>Príloha_2016!I443</f>
        <v>0</v>
      </c>
      <c r="J131" s="350">
        <f>Príloha_2016!J443</f>
        <v>0</v>
      </c>
      <c r="K131" s="350">
        <f>Príloha_2016!K443</f>
        <v>0</v>
      </c>
      <c r="L131" s="350">
        <f>Príloha_2016!L443</f>
        <v>0</v>
      </c>
    </row>
    <row r="132" spans="1:12" x14ac:dyDescent="0.2">
      <c r="A132" s="10"/>
      <c r="B132" s="37">
        <v>620</v>
      </c>
      <c r="C132" s="38"/>
      <c r="D132" s="38" t="s">
        <v>116</v>
      </c>
      <c r="E132" s="155"/>
      <c r="F132" s="350">
        <f>Príloha_2016!F444</f>
        <v>0.7</v>
      </c>
      <c r="G132" s="350">
        <f>Príloha_2016!G444</f>
        <v>0</v>
      </c>
      <c r="H132" s="350">
        <f>Príloha_2016!H444</f>
        <v>0</v>
      </c>
      <c r="I132" s="350">
        <f>Príloha_2016!I444</f>
        <v>0</v>
      </c>
      <c r="J132" s="350">
        <f>Príloha_2016!J444</f>
        <v>0</v>
      </c>
      <c r="K132" s="350">
        <f>Príloha_2016!K444</f>
        <v>0</v>
      </c>
      <c r="L132" s="350">
        <f>Príloha_2016!L444</f>
        <v>0</v>
      </c>
    </row>
    <row r="133" spans="1:12" x14ac:dyDescent="0.2">
      <c r="A133" s="10"/>
      <c r="B133" s="37">
        <v>630</v>
      </c>
      <c r="C133" s="37"/>
      <c r="D133" s="38" t="s">
        <v>162</v>
      </c>
      <c r="E133" s="52"/>
      <c r="F133" s="52">
        <f>Príloha_2016!F445</f>
        <v>5.6999999999999993</v>
      </c>
      <c r="G133" s="52">
        <f>Príloha_2016!G445</f>
        <v>5.3999999999999995</v>
      </c>
      <c r="H133" s="52">
        <f>Príloha_2016!H445</f>
        <v>5.3999999999999995</v>
      </c>
      <c r="I133" s="52">
        <f>Príloha_2016!I445</f>
        <v>5.3999999999999995</v>
      </c>
      <c r="J133" s="52">
        <f>Príloha_2016!J445</f>
        <v>5.3999999999999986</v>
      </c>
      <c r="K133" s="52">
        <f>Príloha_2016!K445</f>
        <v>5.3999999999999986</v>
      </c>
      <c r="L133" s="52">
        <f>Príloha_2016!L445</f>
        <v>5.3999999999999986</v>
      </c>
    </row>
    <row r="134" spans="1:12" s="1" customFormat="1" x14ac:dyDescent="0.2">
      <c r="A134" s="9"/>
      <c r="B134" s="37"/>
      <c r="C134" s="37"/>
      <c r="D134" s="103" t="s">
        <v>187</v>
      </c>
      <c r="E134" s="155" t="str">
        <f>Príloha_2016!E453</f>
        <v>08.2.0</v>
      </c>
      <c r="F134" s="155">
        <f>Príloha_2016!F453</f>
        <v>149.29999999999998</v>
      </c>
      <c r="G134" s="155">
        <f>Príloha_2016!G453</f>
        <v>145.5</v>
      </c>
      <c r="H134" s="155">
        <f>Príloha_2016!H453</f>
        <v>146</v>
      </c>
      <c r="I134" s="155">
        <f>Príloha_2016!I453</f>
        <v>146</v>
      </c>
      <c r="J134" s="155">
        <f>Príloha_2016!J453</f>
        <v>164</v>
      </c>
      <c r="K134" s="155">
        <f>Príloha_2016!K453</f>
        <v>155.6</v>
      </c>
      <c r="L134" s="155">
        <f>Príloha_2016!L453</f>
        <v>154.89999999999998</v>
      </c>
    </row>
    <row r="135" spans="1:12" s="1" customFormat="1" x14ac:dyDescent="0.2">
      <c r="A135" s="9"/>
      <c r="B135" s="37">
        <v>610</v>
      </c>
      <c r="C135" s="38"/>
      <c r="D135" s="38" t="s">
        <v>188</v>
      </c>
      <c r="E135" s="52"/>
      <c r="F135" s="52">
        <f>Príloha_2016!F454</f>
        <v>43.5</v>
      </c>
      <c r="G135" s="52">
        <f>Príloha_2016!G454</f>
        <v>39.5</v>
      </c>
      <c r="H135" s="52">
        <f>Príloha_2016!H454</f>
        <v>48.4</v>
      </c>
      <c r="I135" s="52">
        <f>Príloha_2016!I454</f>
        <v>48.4</v>
      </c>
      <c r="J135" s="52">
        <f>Príloha_2016!J454</f>
        <v>49.5</v>
      </c>
      <c r="K135" s="52">
        <f>Príloha_2016!K454</f>
        <v>51</v>
      </c>
      <c r="L135" s="52">
        <f>Príloha_2016!L454</f>
        <v>52</v>
      </c>
    </row>
    <row r="136" spans="1:12" x14ac:dyDescent="0.2">
      <c r="A136" s="10"/>
      <c r="B136" s="37">
        <v>620</v>
      </c>
      <c r="C136" s="38"/>
      <c r="D136" s="38" t="s">
        <v>116</v>
      </c>
      <c r="E136" s="52"/>
      <c r="F136" s="52">
        <f>Príloha_2016!F455</f>
        <v>16.8</v>
      </c>
      <c r="G136" s="52">
        <f>Príloha_2016!G455</f>
        <v>16.600000000000001</v>
      </c>
      <c r="H136" s="52">
        <f>Príloha_2016!H455</f>
        <v>16.600000000000001</v>
      </c>
      <c r="I136" s="52">
        <f>Príloha_2016!I455</f>
        <v>16.600000000000001</v>
      </c>
      <c r="J136" s="52">
        <f>Príloha_2016!J455</f>
        <v>17.3</v>
      </c>
      <c r="K136" s="52">
        <f>Príloha_2016!K455</f>
        <v>17.8</v>
      </c>
      <c r="L136" s="52">
        <f>Príloha_2016!L455</f>
        <v>18</v>
      </c>
    </row>
    <row r="137" spans="1:12" x14ac:dyDescent="0.2">
      <c r="A137" s="10"/>
      <c r="B137" s="37">
        <v>630</v>
      </c>
      <c r="C137" s="37"/>
      <c r="D137" s="38" t="s">
        <v>162</v>
      </c>
      <c r="E137" s="52"/>
      <c r="F137" s="52">
        <f>Príloha_2016!F456</f>
        <v>88.999999999999986</v>
      </c>
      <c r="G137" s="52">
        <f>Príloha_2016!G456</f>
        <v>89.4</v>
      </c>
      <c r="H137" s="52">
        <f>Príloha_2016!H456</f>
        <v>80.999999999999986</v>
      </c>
      <c r="I137" s="52">
        <f>Príloha_2016!I456</f>
        <v>80.999999999999986</v>
      </c>
      <c r="J137" s="52">
        <f>Príloha_2016!J456</f>
        <v>97.2</v>
      </c>
      <c r="K137" s="52">
        <f>Príloha_2016!K456</f>
        <v>86.8</v>
      </c>
      <c r="L137" s="52">
        <f>Príloha_2016!L456</f>
        <v>84.899999999999991</v>
      </c>
    </row>
    <row r="138" spans="1:12" s="1" customFormat="1" x14ac:dyDescent="0.2">
      <c r="A138" s="9"/>
      <c r="B138" s="335"/>
      <c r="C138" s="337"/>
      <c r="D138" s="35" t="s">
        <v>177</v>
      </c>
      <c r="E138" s="41" t="str">
        <f>Príloha_2016!E495</f>
        <v>08.4.0</v>
      </c>
      <c r="F138" s="41">
        <f>Príloha_2016!F495</f>
        <v>12.799999999999999</v>
      </c>
      <c r="G138" s="41">
        <f>Príloha_2016!G495</f>
        <v>13.299999999999999</v>
      </c>
      <c r="H138" s="41">
        <f>Príloha_2016!H495</f>
        <v>14.299999999999999</v>
      </c>
      <c r="I138" s="41">
        <f>Príloha_2016!I495</f>
        <v>14.299999999999999</v>
      </c>
      <c r="J138" s="41">
        <f>Príloha_2016!J495</f>
        <v>15.7</v>
      </c>
      <c r="K138" s="41">
        <f>Príloha_2016!K495</f>
        <v>14.299999999999999</v>
      </c>
      <c r="L138" s="41">
        <f>Príloha_2016!L495</f>
        <v>14.299999999999999</v>
      </c>
    </row>
    <row r="139" spans="1:12" s="1" customFormat="1" x14ac:dyDescent="0.2">
      <c r="A139" s="8"/>
      <c r="B139" s="37">
        <v>630</v>
      </c>
      <c r="C139" s="38"/>
      <c r="D139" s="38" t="s">
        <v>162</v>
      </c>
      <c r="E139" s="52"/>
      <c r="F139" s="52">
        <f>SUM(Príloha_2016!F496:'Príloha_2016'!F506)</f>
        <v>11.1</v>
      </c>
      <c r="G139" s="52">
        <f>SUM(Príloha_2016!G496:'Príloha_2016'!G506)</f>
        <v>11.799999999999999</v>
      </c>
      <c r="H139" s="52">
        <f>SUM(Príloha_2016!H496:'Príloha_2016'!H506)</f>
        <v>12.299999999999999</v>
      </c>
      <c r="I139" s="52">
        <f>SUM(Príloha_2016!I496:'Príloha_2016'!I506)</f>
        <v>12.299999999999999</v>
      </c>
      <c r="J139" s="52">
        <f>SUM(Príloha_2016!J496:'Príloha_2016'!J506)</f>
        <v>13.7</v>
      </c>
      <c r="K139" s="52">
        <f>SUM(Príloha_2016!K496:'Príloha_2016'!K506)</f>
        <v>12.299999999999999</v>
      </c>
      <c r="L139" s="52">
        <f>SUM(Príloha_2016!L496:'Príloha_2016'!L506)</f>
        <v>12.299999999999999</v>
      </c>
    </row>
    <row r="140" spans="1:12" x14ac:dyDescent="0.2">
      <c r="A140" s="10"/>
      <c r="B140" s="37"/>
      <c r="C140" s="38">
        <v>642001</v>
      </c>
      <c r="D140" s="38" t="s">
        <v>613</v>
      </c>
      <c r="E140" s="52"/>
      <c r="F140" s="52">
        <f>SUM(Príloha_2016!F507)</f>
        <v>1.7</v>
      </c>
      <c r="G140" s="52">
        <f>SUM(Príloha_2016!G507)</f>
        <v>1.5</v>
      </c>
      <c r="H140" s="52">
        <f>SUM(Príloha_2016!H507)</f>
        <v>2</v>
      </c>
      <c r="I140" s="52">
        <f>SUM(Príloha_2016!I507)</f>
        <v>2</v>
      </c>
      <c r="J140" s="52">
        <f>SUM(Príloha_2016!J507)</f>
        <v>2</v>
      </c>
      <c r="K140" s="52">
        <f>SUM(Príloha_2016!K507)</f>
        <v>2</v>
      </c>
      <c r="L140" s="52">
        <f>SUM(Príloha_2016!L507)</f>
        <v>2</v>
      </c>
    </row>
    <row r="141" spans="1:12" x14ac:dyDescent="0.2">
      <c r="A141" s="10"/>
      <c r="B141" s="35"/>
      <c r="C141" s="35"/>
      <c r="D141" s="35" t="s">
        <v>201</v>
      </c>
      <c r="E141" s="349" t="s">
        <v>879</v>
      </c>
      <c r="F141" s="41">
        <f>SUM(Príloha_2016!F508)</f>
        <v>74.000000000000014</v>
      </c>
      <c r="G141" s="41">
        <f>SUM(Príloha_2016!G508)</f>
        <v>79.3</v>
      </c>
      <c r="H141" s="41">
        <f>SUM(Príloha_2016!H508)</f>
        <v>89.5</v>
      </c>
      <c r="I141" s="41">
        <f>SUM(Príloha_2016!I508)</f>
        <v>89.5</v>
      </c>
      <c r="J141" s="41">
        <f>SUM(Príloha_2016!J508)</f>
        <v>90.1</v>
      </c>
      <c r="K141" s="41">
        <f>SUM(Príloha_2016!K508)</f>
        <v>91.5</v>
      </c>
      <c r="L141" s="41">
        <f>SUM(Príloha_2016!L508)</f>
        <v>92.8</v>
      </c>
    </row>
    <row r="142" spans="1:12" s="1" customFormat="1" x14ac:dyDescent="0.2">
      <c r="A142" s="8"/>
      <c r="B142" s="37" t="s">
        <v>202</v>
      </c>
      <c r="C142" s="37"/>
      <c r="D142" s="103" t="s">
        <v>203</v>
      </c>
      <c r="E142" s="155"/>
      <c r="F142" s="155">
        <f>Príloha_2016!F509</f>
        <v>0</v>
      </c>
      <c r="G142" s="155">
        <f>Príloha_2016!G509</f>
        <v>9.6</v>
      </c>
      <c r="H142" s="155">
        <f>Príloha_2016!H509</f>
        <v>2.6</v>
      </c>
      <c r="I142" s="155">
        <f>Príloha_2016!I509</f>
        <v>2.6</v>
      </c>
      <c r="J142" s="155">
        <f>Príloha_2016!J509</f>
        <v>2</v>
      </c>
      <c r="K142" s="155">
        <f>Príloha_2016!K509</f>
        <v>2</v>
      </c>
      <c r="L142" s="155">
        <f>Príloha_2016!L509</f>
        <v>2</v>
      </c>
    </row>
    <row r="143" spans="1:12" x14ac:dyDescent="0.2">
      <c r="A143" s="10"/>
      <c r="B143" s="37">
        <v>630</v>
      </c>
      <c r="C143" s="38"/>
      <c r="D143" s="38" t="s">
        <v>117</v>
      </c>
      <c r="E143" s="52"/>
      <c r="F143" s="52">
        <f>SUM(Príloha_2016!F510:F511)</f>
        <v>0</v>
      </c>
      <c r="G143" s="52">
        <f>SUM(Príloha_2016!G510:G511)</f>
        <v>9.6</v>
      </c>
      <c r="H143" s="52">
        <f>SUM(Príloha_2016!H510:H511)</f>
        <v>0</v>
      </c>
      <c r="I143" s="52">
        <f>SUM(Príloha_2016!I510:I511)</f>
        <v>0</v>
      </c>
      <c r="J143" s="52">
        <f>SUM(Príloha_2016!J510:J511)</f>
        <v>0</v>
      </c>
      <c r="K143" s="52">
        <f>SUM(Príloha_2016!K510:K511)</f>
        <v>0</v>
      </c>
      <c r="L143" s="52">
        <f>SUM(Príloha_2016!L510:L511)</f>
        <v>0</v>
      </c>
    </row>
    <row r="144" spans="1:12" x14ac:dyDescent="0.2">
      <c r="A144" s="10"/>
      <c r="B144" s="37">
        <v>640</v>
      </c>
      <c r="C144" s="38"/>
      <c r="D144" s="38" t="s">
        <v>699</v>
      </c>
      <c r="E144" s="52"/>
      <c r="F144" s="52">
        <f>SUM(Príloha_2016!F512:F512)</f>
        <v>0</v>
      </c>
      <c r="G144" s="52">
        <f>SUM(Príloha_2016!G512:G512)</f>
        <v>0</v>
      </c>
      <c r="H144" s="52">
        <f>SUM(Príloha_2016!H512:H512)</f>
        <v>2.6</v>
      </c>
      <c r="I144" s="52">
        <f>SUM(Príloha_2016!I512:I512)</f>
        <v>2.6</v>
      </c>
      <c r="J144" s="52">
        <f>SUM(Príloha_2016!J512:J512)</f>
        <v>2</v>
      </c>
      <c r="K144" s="52">
        <f>SUM(Príloha_2016!K512:K512)</f>
        <v>2</v>
      </c>
      <c r="L144" s="52">
        <f>SUM(Príloha_2016!L512:L512)</f>
        <v>2</v>
      </c>
    </row>
    <row r="145" spans="1:12" x14ac:dyDescent="0.2">
      <c r="A145" s="10"/>
      <c r="B145" s="37" t="s">
        <v>305</v>
      </c>
      <c r="C145" s="38"/>
      <c r="D145" s="103" t="s">
        <v>325</v>
      </c>
      <c r="E145" s="155"/>
      <c r="F145" s="155">
        <f>Príloha_2016!F519</f>
        <v>3.4000000000000004</v>
      </c>
      <c r="G145" s="155">
        <f>Príloha_2016!G519</f>
        <v>0.3</v>
      </c>
      <c r="H145" s="155">
        <f>Príloha_2016!H519</f>
        <v>0</v>
      </c>
      <c r="I145" s="155">
        <f>Príloha_2016!I519</f>
        <v>0</v>
      </c>
      <c r="J145" s="155">
        <f>Príloha_2016!J519</f>
        <v>0</v>
      </c>
      <c r="K145" s="155">
        <f>Príloha_2016!K519</f>
        <v>0</v>
      </c>
      <c r="L145" s="155">
        <f>Príloha_2016!L519</f>
        <v>0</v>
      </c>
    </row>
    <row r="146" spans="1:12" x14ac:dyDescent="0.2">
      <c r="A146" s="10"/>
      <c r="B146" s="37">
        <v>610</v>
      </c>
      <c r="C146" s="38"/>
      <c r="D146" s="38" t="s">
        <v>184</v>
      </c>
      <c r="E146" s="52"/>
      <c r="F146" s="52">
        <f>Príloha_2016!F520</f>
        <v>0.2</v>
      </c>
      <c r="G146" s="52">
        <f>Príloha_2016!G520</f>
        <v>0</v>
      </c>
      <c r="H146" s="52">
        <f>Príloha_2016!H520</f>
        <v>0</v>
      </c>
      <c r="I146" s="52">
        <f>Príloha_2016!I520</f>
        <v>0</v>
      </c>
      <c r="J146" s="52">
        <f>Príloha_2016!J520</f>
        <v>0</v>
      </c>
      <c r="K146" s="52">
        <f>Príloha_2016!K520</f>
        <v>0</v>
      </c>
      <c r="L146" s="52">
        <f>Príloha_2016!L520</f>
        <v>0</v>
      </c>
    </row>
    <row r="147" spans="1:12" x14ac:dyDescent="0.2">
      <c r="A147" s="10"/>
      <c r="B147" s="37">
        <v>620</v>
      </c>
      <c r="C147" s="38"/>
      <c r="D147" s="38" t="s">
        <v>116</v>
      </c>
      <c r="E147" s="52"/>
      <c r="F147" s="52">
        <f>Príloha_2016!F521</f>
        <v>0.4</v>
      </c>
      <c r="G147" s="52">
        <f>Príloha_2016!G521</f>
        <v>0</v>
      </c>
      <c r="H147" s="52">
        <f>Príloha_2016!H521</f>
        <v>0</v>
      </c>
      <c r="I147" s="52">
        <f>Príloha_2016!I521</f>
        <v>0</v>
      </c>
      <c r="J147" s="52">
        <f>Príloha_2016!J521</f>
        <v>0</v>
      </c>
      <c r="K147" s="52">
        <f>Príloha_2016!K521</f>
        <v>0</v>
      </c>
      <c r="L147" s="52">
        <f>Príloha_2016!L521</f>
        <v>0</v>
      </c>
    </row>
    <row r="148" spans="1:12" x14ac:dyDescent="0.2">
      <c r="A148" s="10"/>
      <c r="B148" s="37">
        <v>630</v>
      </c>
      <c r="C148" s="38"/>
      <c r="D148" s="38" t="s">
        <v>117</v>
      </c>
      <c r="E148" s="52"/>
      <c r="F148" s="52">
        <f>Príloha_2016!F522</f>
        <v>0.3</v>
      </c>
      <c r="G148" s="52">
        <f>Príloha_2016!G522</f>
        <v>0.3</v>
      </c>
      <c r="H148" s="52">
        <f>Príloha_2016!H522</f>
        <v>0</v>
      </c>
      <c r="I148" s="52">
        <f>Príloha_2016!I522</f>
        <v>0</v>
      </c>
      <c r="J148" s="52">
        <f>Príloha_2016!J522</f>
        <v>0</v>
      </c>
      <c r="K148" s="52">
        <f>Príloha_2016!K522</f>
        <v>0</v>
      </c>
      <c r="L148" s="52">
        <f>Príloha_2016!L522</f>
        <v>0</v>
      </c>
    </row>
    <row r="149" spans="1:12" x14ac:dyDescent="0.2">
      <c r="A149" s="10"/>
      <c r="B149" s="37" t="s">
        <v>204</v>
      </c>
      <c r="C149" s="37"/>
      <c r="D149" s="103" t="s">
        <v>205</v>
      </c>
      <c r="E149" s="155"/>
      <c r="F149" s="155">
        <f>Príloha_2016!F525</f>
        <v>0</v>
      </c>
      <c r="G149" s="155">
        <f>Príloha_2016!G525</f>
        <v>0</v>
      </c>
      <c r="H149" s="155">
        <f>Príloha_2016!H525</f>
        <v>10.5</v>
      </c>
      <c r="I149" s="155">
        <f>Príloha_2016!I525</f>
        <v>10.5</v>
      </c>
      <c r="J149" s="155">
        <f>Príloha_2016!J525</f>
        <v>0</v>
      </c>
      <c r="K149" s="155">
        <f>Príloha_2016!K525</f>
        <v>0</v>
      </c>
      <c r="L149" s="155">
        <f>Príloha_2016!L525</f>
        <v>0</v>
      </c>
    </row>
    <row r="150" spans="1:12" s="1" customFormat="1" x14ac:dyDescent="0.2">
      <c r="A150" s="9"/>
      <c r="B150" s="37">
        <v>630</v>
      </c>
      <c r="C150" s="38"/>
      <c r="D150" s="38" t="s">
        <v>873</v>
      </c>
      <c r="E150" s="52"/>
      <c r="F150" s="52">
        <f>SUM(Príloha_2016!F526)</f>
        <v>0</v>
      </c>
      <c r="G150" s="52">
        <f>SUM(Príloha_2016!G526)</f>
        <v>0</v>
      </c>
      <c r="H150" s="52">
        <f>SUM(Príloha_2016!H526)</f>
        <v>10.5</v>
      </c>
      <c r="I150" s="52">
        <f>SUM(Príloha_2016!I526)</f>
        <v>10.5</v>
      </c>
      <c r="J150" s="52">
        <f>SUM(Príloha_2016!J526)</f>
        <v>0</v>
      </c>
      <c r="K150" s="52">
        <f>SUM(Príloha_2016!K526)</f>
        <v>0</v>
      </c>
      <c r="L150" s="52">
        <f>SUM(Príloha_2016!L526)</f>
        <v>0</v>
      </c>
    </row>
    <row r="151" spans="1:12" s="352" customFormat="1" x14ac:dyDescent="0.2">
      <c r="A151" s="351"/>
      <c r="B151" s="103"/>
      <c r="C151" s="103"/>
      <c r="D151" s="103" t="s">
        <v>870</v>
      </c>
      <c r="E151" s="155" t="s">
        <v>872</v>
      </c>
      <c r="F151" s="155">
        <v>0</v>
      </c>
      <c r="G151" s="155">
        <v>0</v>
      </c>
      <c r="H151" s="155">
        <v>0</v>
      </c>
      <c r="I151" s="155">
        <v>0</v>
      </c>
      <c r="J151" s="155">
        <f>SUM(Príloha_2016!J513)</f>
        <v>88.1</v>
      </c>
      <c r="K151" s="155">
        <f>SUM(Príloha_2016!K513)</f>
        <v>89.5</v>
      </c>
      <c r="L151" s="155">
        <f>SUM(Príloha_2016!L513)</f>
        <v>90.8</v>
      </c>
    </row>
    <row r="152" spans="1:12" s="352" customFormat="1" x14ac:dyDescent="0.2">
      <c r="A152" s="351"/>
      <c r="B152" s="103">
        <v>610</v>
      </c>
      <c r="C152" s="103"/>
      <c r="D152" s="87" t="s">
        <v>871</v>
      </c>
      <c r="E152" s="155"/>
      <c r="F152" s="350">
        <v>0</v>
      </c>
      <c r="G152" s="350">
        <v>0</v>
      </c>
      <c r="H152" s="350">
        <v>0</v>
      </c>
      <c r="I152" s="350">
        <v>0</v>
      </c>
      <c r="J152" s="350">
        <f>SUM(Príloha_2016!J514)</f>
        <v>49.8</v>
      </c>
      <c r="K152" s="350">
        <f>SUM(Príloha_2016!K514)</f>
        <v>50</v>
      </c>
      <c r="L152" s="350">
        <f>SUM(Príloha_2016!L514)</f>
        <v>51</v>
      </c>
    </row>
    <row r="153" spans="1:12" s="352" customFormat="1" x14ac:dyDescent="0.2">
      <c r="A153" s="351"/>
      <c r="B153" s="103">
        <v>620</v>
      </c>
      <c r="C153" s="103"/>
      <c r="D153" s="87" t="s">
        <v>279</v>
      </c>
      <c r="E153" s="155"/>
      <c r="F153" s="350">
        <v>0</v>
      </c>
      <c r="G153" s="350">
        <v>0</v>
      </c>
      <c r="H153" s="350">
        <v>0</v>
      </c>
      <c r="I153" s="350">
        <v>0</v>
      </c>
      <c r="J153" s="350">
        <f>SUM(Príloha_2016!J515)</f>
        <v>17.399999999999999</v>
      </c>
      <c r="K153" s="350">
        <f>SUM(Príloha_2016!K515)</f>
        <v>17.5</v>
      </c>
      <c r="L153" s="350">
        <f>SUM(Príloha_2016!L515)</f>
        <v>17.8</v>
      </c>
    </row>
    <row r="154" spans="1:12" s="352" customFormat="1" x14ac:dyDescent="0.2">
      <c r="A154" s="351"/>
      <c r="B154" s="103">
        <v>630</v>
      </c>
      <c r="C154" s="103"/>
      <c r="D154" s="87" t="s">
        <v>162</v>
      </c>
      <c r="E154" s="155"/>
      <c r="F154" s="350">
        <v>0</v>
      </c>
      <c r="G154" s="350">
        <v>0</v>
      </c>
      <c r="H154" s="350">
        <v>0</v>
      </c>
      <c r="I154" s="350">
        <v>0</v>
      </c>
      <c r="J154" s="350">
        <f>SUM(Príloha_2016!J516)</f>
        <v>18.899999999999999</v>
      </c>
      <c r="K154" s="350">
        <f>SUM(Príloha_2016!K516)</f>
        <v>20</v>
      </c>
      <c r="L154" s="350">
        <f>SUM(Príloha_2016!L516)</f>
        <v>20</v>
      </c>
    </row>
    <row r="155" spans="1:12" x14ac:dyDescent="0.2">
      <c r="A155" s="10"/>
      <c r="B155" s="35"/>
      <c r="C155" s="35"/>
      <c r="D155" s="35" t="s">
        <v>210</v>
      </c>
      <c r="E155" s="36" t="str">
        <f>Príloha_2016!E529</f>
        <v>10.2.0</v>
      </c>
      <c r="F155" s="36">
        <f>Príloha_2016!F527</f>
        <v>17.200000000000003</v>
      </c>
      <c r="G155" s="36">
        <f>Príloha_2016!G527</f>
        <v>17</v>
      </c>
      <c r="H155" s="36">
        <f>Príloha_2016!H527</f>
        <v>19</v>
      </c>
      <c r="I155" s="36">
        <f>Príloha_2016!I527</f>
        <v>19</v>
      </c>
      <c r="J155" s="36">
        <f>Príloha_2016!J527</f>
        <v>21</v>
      </c>
      <c r="K155" s="36">
        <f>Príloha_2016!K527</f>
        <v>21.3</v>
      </c>
      <c r="L155" s="36">
        <f>Príloha_2016!L527</f>
        <v>21.8</v>
      </c>
    </row>
    <row r="156" spans="1:12" s="1" customFormat="1" x14ac:dyDescent="0.2">
      <c r="A156" s="8"/>
      <c r="B156" s="37">
        <v>610</v>
      </c>
      <c r="C156" s="38"/>
      <c r="D156" s="38" t="s">
        <v>115</v>
      </c>
      <c r="E156" s="52"/>
      <c r="F156" s="52">
        <f>Príloha_2016!F530</f>
        <v>12</v>
      </c>
      <c r="G156" s="52">
        <f>Príloha_2016!G530</f>
        <v>11.8</v>
      </c>
      <c r="H156" s="52">
        <f>Príloha_2016!H530</f>
        <v>13</v>
      </c>
      <c r="I156" s="52">
        <f>Príloha_2016!I530</f>
        <v>13</v>
      </c>
      <c r="J156" s="52">
        <f>Príloha_2016!J530</f>
        <v>14.4</v>
      </c>
      <c r="K156" s="52">
        <f>Príloha_2016!K530</f>
        <v>14.6</v>
      </c>
      <c r="L156" s="52">
        <f>Príloha_2016!L530</f>
        <v>15</v>
      </c>
    </row>
    <row r="157" spans="1:12" x14ac:dyDescent="0.2">
      <c r="A157" s="10"/>
      <c r="B157" s="37">
        <v>620</v>
      </c>
      <c r="C157" s="38"/>
      <c r="D157" s="38" t="s">
        <v>116</v>
      </c>
      <c r="E157" s="52"/>
      <c r="F157" s="52">
        <f>Príloha_2016!F531</f>
        <v>4</v>
      </c>
      <c r="G157" s="52">
        <f>Príloha_2016!G531</f>
        <v>4.0999999999999996</v>
      </c>
      <c r="H157" s="52">
        <f>Príloha_2016!H531</f>
        <v>4.5</v>
      </c>
      <c r="I157" s="52">
        <f>Príloha_2016!I531</f>
        <v>4.5</v>
      </c>
      <c r="J157" s="52">
        <f>Príloha_2016!J531</f>
        <v>5</v>
      </c>
      <c r="K157" s="52">
        <f>Príloha_2016!K531</f>
        <v>5.0999999999999996</v>
      </c>
      <c r="L157" s="52">
        <f>Príloha_2016!L531</f>
        <v>5.2</v>
      </c>
    </row>
    <row r="158" spans="1:12" x14ac:dyDescent="0.2">
      <c r="A158" s="10"/>
      <c r="B158" s="37">
        <v>630</v>
      </c>
      <c r="C158" s="38"/>
      <c r="D158" s="38" t="s">
        <v>117</v>
      </c>
      <c r="E158" s="52"/>
      <c r="F158" s="52">
        <f>Príloha_2016!F532</f>
        <v>1.1000000000000001</v>
      </c>
      <c r="G158" s="52">
        <f>Príloha_2016!G532</f>
        <v>1.1000000000000001</v>
      </c>
      <c r="H158" s="52">
        <f>Príloha_2016!H532</f>
        <v>1.5</v>
      </c>
      <c r="I158" s="52">
        <f>Príloha_2016!I532</f>
        <v>1.5</v>
      </c>
      <c r="J158" s="52">
        <f>Príloha_2016!J532</f>
        <v>1.5</v>
      </c>
      <c r="K158" s="52">
        <f>Príloha_2016!K532</f>
        <v>1.5</v>
      </c>
      <c r="L158" s="52">
        <f>Príloha_2016!L532</f>
        <v>1.5</v>
      </c>
    </row>
    <row r="159" spans="1:12" x14ac:dyDescent="0.2">
      <c r="A159" s="10"/>
      <c r="B159" s="37">
        <v>642</v>
      </c>
      <c r="C159" s="38"/>
      <c r="D159" s="38" t="s">
        <v>111</v>
      </c>
      <c r="E159" s="52"/>
      <c r="F159" s="52">
        <f>SUM(Príloha_2016!F533:F533)</f>
        <v>0.1</v>
      </c>
      <c r="G159" s="52">
        <f>SUM(Príloha_2016!G533:G533)</f>
        <v>0</v>
      </c>
      <c r="H159" s="52">
        <f>SUM(Príloha_2016!H533:H533)</f>
        <v>0</v>
      </c>
      <c r="I159" s="52">
        <f>SUM(Príloha_2016!I533:I533)</f>
        <v>0</v>
      </c>
      <c r="J159" s="52">
        <f>SUM(Príloha_2016!J533:J533)</f>
        <v>0.1</v>
      </c>
      <c r="K159" s="52">
        <f>SUM(Príloha_2016!K533:K533)</f>
        <v>0.1</v>
      </c>
      <c r="L159" s="52">
        <f>SUM(Príloha_2016!L533:L533)</f>
        <v>0.1</v>
      </c>
    </row>
    <row r="160" spans="1:12" x14ac:dyDescent="0.2">
      <c r="A160" s="10"/>
      <c r="B160" s="35"/>
      <c r="C160" s="35"/>
      <c r="D160" s="40" t="s">
        <v>884</v>
      </c>
      <c r="E160" s="349" t="s">
        <v>883</v>
      </c>
      <c r="F160" s="419">
        <f>SUM(Príloha_2016!F534)</f>
        <v>0</v>
      </c>
      <c r="G160" s="419">
        <f>SUM(Príloha_2016!G534)</f>
        <v>0</v>
      </c>
      <c r="H160" s="419">
        <f>SUM(Príloha_2016!H534)</f>
        <v>31.1</v>
      </c>
      <c r="I160" s="419">
        <f>SUM(H160)</f>
        <v>31.1</v>
      </c>
      <c r="J160" s="419">
        <f>SUM(Príloha_2016!J534)</f>
        <v>0</v>
      </c>
      <c r="K160" s="419">
        <f>SUM(Príloha_2016!K534)</f>
        <v>0</v>
      </c>
      <c r="L160" s="419">
        <f>SUM(Príloha_2016!L534)</f>
        <v>0</v>
      </c>
    </row>
    <row r="161" spans="1:12" x14ac:dyDescent="0.2">
      <c r="A161" s="10"/>
      <c r="B161" s="37">
        <v>610</v>
      </c>
      <c r="C161" s="38"/>
      <c r="D161" s="38" t="s">
        <v>115</v>
      </c>
      <c r="E161" s="52"/>
      <c r="F161" s="52">
        <f>SUM(Príloha_2016!F535)</f>
        <v>0</v>
      </c>
      <c r="G161" s="52">
        <f>SUM(Príloha_2016!G535)</f>
        <v>0</v>
      </c>
      <c r="H161" s="52">
        <f>SUM(Príloha_2016!H535)</f>
        <v>21</v>
      </c>
      <c r="I161" s="52">
        <f>SUM(Príloha_2016!I535)</f>
        <v>21</v>
      </c>
      <c r="J161" s="52">
        <f>SUM(Príloha_2016!J535)</f>
        <v>0</v>
      </c>
      <c r="K161" s="52">
        <f>SUM(Príloha_2016!K535)</f>
        <v>0</v>
      </c>
      <c r="L161" s="52">
        <f>SUM(Príloha_2016!L535)</f>
        <v>0</v>
      </c>
    </row>
    <row r="162" spans="1:12" x14ac:dyDescent="0.2">
      <c r="A162" s="10"/>
      <c r="B162" s="37">
        <v>620</v>
      </c>
      <c r="C162" s="38"/>
      <c r="D162" s="38" t="s">
        <v>116</v>
      </c>
      <c r="E162" s="52"/>
      <c r="F162" s="52">
        <f>SUM(Príloha_2016!F536)</f>
        <v>0</v>
      </c>
      <c r="G162" s="52">
        <f>SUM(Príloha_2016!G536)</f>
        <v>0</v>
      </c>
      <c r="H162" s="52">
        <f>SUM(Príloha_2016!H536)</f>
        <v>8.1</v>
      </c>
      <c r="I162" s="52">
        <f>SUM(Príloha_2016!I536)</f>
        <v>8.1</v>
      </c>
      <c r="J162" s="52">
        <f>SUM(Príloha_2016!J536)</f>
        <v>0</v>
      </c>
      <c r="K162" s="52">
        <f>SUM(Príloha_2016!K536)</f>
        <v>0</v>
      </c>
      <c r="L162" s="52">
        <f>SUM(Príloha_2016!L536)</f>
        <v>0</v>
      </c>
    </row>
    <row r="163" spans="1:12" x14ac:dyDescent="0.2">
      <c r="A163" s="10"/>
      <c r="B163" s="37">
        <v>630</v>
      </c>
      <c r="C163" s="38"/>
      <c r="D163" s="38" t="s">
        <v>117</v>
      </c>
      <c r="E163" s="52"/>
      <c r="F163" s="52">
        <f>SUM(Príloha_2016!F537)</f>
        <v>0</v>
      </c>
      <c r="G163" s="52">
        <f>SUM(Príloha_2016!G537)</f>
        <v>0</v>
      </c>
      <c r="H163" s="52">
        <f>SUM(Príloha_2016!H537)</f>
        <v>2</v>
      </c>
      <c r="I163" s="52">
        <f>SUM(Príloha_2016!I537)</f>
        <v>2</v>
      </c>
      <c r="J163" s="52">
        <f>SUM(Príloha_2016!J537)</f>
        <v>0</v>
      </c>
      <c r="K163" s="52">
        <f>SUM(Príloha_2016!K537)</f>
        <v>0</v>
      </c>
      <c r="L163" s="52">
        <f>SUM(Príloha_2016!L537)</f>
        <v>0</v>
      </c>
    </row>
    <row r="164" spans="1:12" x14ac:dyDescent="0.2">
      <c r="A164" s="10"/>
      <c r="B164" s="35"/>
      <c r="C164" s="35"/>
      <c r="D164" s="35" t="s">
        <v>212</v>
      </c>
      <c r="E164" s="36" t="str">
        <f>Príloha_2016!E538</f>
        <v>10.7.0</v>
      </c>
      <c r="F164" s="36">
        <f>Príloha_2016!F538</f>
        <v>348.80000000000007</v>
      </c>
      <c r="G164" s="36">
        <f>Príloha_2016!G538</f>
        <v>257.09999999999997</v>
      </c>
      <c r="H164" s="36">
        <f>Príloha_2016!H538</f>
        <v>262.89999999999998</v>
      </c>
      <c r="I164" s="36">
        <f>Príloha_2016!I538</f>
        <v>262.89999999999998</v>
      </c>
      <c r="J164" s="36">
        <f>Príloha_2016!J538</f>
        <v>260.5</v>
      </c>
      <c r="K164" s="36">
        <f>Príloha_2016!K538</f>
        <v>260.60000000000002</v>
      </c>
      <c r="L164" s="36">
        <f>Príloha_2016!L538</f>
        <v>260.8</v>
      </c>
    </row>
    <row r="165" spans="1:12" x14ac:dyDescent="0.2">
      <c r="A165" s="10"/>
      <c r="B165" s="37"/>
      <c r="C165" s="37"/>
      <c r="D165" s="103" t="s">
        <v>145</v>
      </c>
      <c r="E165" s="155"/>
      <c r="F165" s="155">
        <f>Príloha_2016!F539</f>
        <v>9.6999999999999993</v>
      </c>
      <c r="G165" s="155">
        <f>Príloha_2016!G539</f>
        <v>10.5</v>
      </c>
      <c r="H165" s="155">
        <f>Príloha_2016!H539</f>
        <v>10.9</v>
      </c>
      <c r="I165" s="155">
        <f>Príloha_2016!I539</f>
        <v>10.9</v>
      </c>
      <c r="J165" s="155">
        <f>Príloha_2016!J539</f>
        <v>11.3</v>
      </c>
      <c r="K165" s="155">
        <f>Príloha_2016!K539</f>
        <v>11.399999999999999</v>
      </c>
      <c r="L165" s="155">
        <f>Príloha_2016!L539</f>
        <v>11.6</v>
      </c>
    </row>
    <row r="166" spans="1:12" x14ac:dyDescent="0.2">
      <c r="A166" s="10"/>
      <c r="B166" s="37">
        <v>610</v>
      </c>
      <c r="C166" s="38"/>
      <c r="D166" s="38" t="s">
        <v>115</v>
      </c>
      <c r="E166" s="52"/>
      <c r="F166" s="52">
        <f>Príloha_2016!F540</f>
        <v>6.8</v>
      </c>
      <c r="G166" s="52">
        <f>Príloha_2016!G540</f>
        <v>7.2</v>
      </c>
      <c r="H166" s="52">
        <f>Príloha_2016!H540</f>
        <v>7.7</v>
      </c>
      <c r="I166" s="52">
        <f>Príloha_2016!I540</f>
        <v>7.7</v>
      </c>
      <c r="J166" s="52">
        <f>Príloha_2016!J540</f>
        <v>8</v>
      </c>
      <c r="K166" s="52">
        <f>Príloha_2016!K540</f>
        <v>8.1</v>
      </c>
      <c r="L166" s="52">
        <f>Príloha_2016!L540</f>
        <v>8.1999999999999993</v>
      </c>
    </row>
    <row r="167" spans="1:12" x14ac:dyDescent="0.2">
      <c r="A167" s="10"/>
      <c r="B167" s="37">
        <v>620</v>
      </c>
      <c r="C167" s="38"/>
      <c r="D167" s="38" t="s">
        <v>116</v>
      </c>
      <c r="E167" s="52"/>
      <c r="F167" s="52">
        <f>Príloha_2016!F541</f>
        <v>2.4</v>
      </c>
      <c r="G167" s="52">
        <f>Príloha_2016!G541</f>
        <v>2.7</v>
      </c>
      <c r="H167" s="52">
        <f>Príloha_2016!H541</f>
        <v>2.7</v>
      </c>
      <c r="I167" s="52">
        <f>Príloha_2016!I541</f>
        <v>2.7</v>
      </c>
      <c r="J167" s="52">
        <f>Príloha_2016!J541</f>
        <v>2.8</v>
      </c>
      <c r="K167" s="52">
        <f>Príloha_2016!K541</f>
        <v>2.8</v>
      </c>
      <c r="L167" s="52">
        <f>Príloha_2016!L541</f>
        <v>2.9</v>
      </c>
    </row>
    <row r="168" spans="1:12" x14ac:dyDescent="0.2">
      <c r="A168" s="10"/>
      <c r="B168" s="37">
        <v>630</v>
      </c>
      <c r="C168" s="38"/>
      <c r="D168" s="38" t="s">
        <v>117</v>
      </c>
      <c r="E168" s="52"/>
      <c r="F168" s="52">
        <f>Príloha_2016!F542</f>
        <v>0.5</v>
      </c>
      <c r="G168" s="52">
        <f>Príloha_2016!G542</f>
        <v>0.6</v>
      </c>
      <c r="H168" s="52">
        <f>Príloha_2016!H542</f>
        <v>0.5</v>
      </c>
      <c r="I168" s="52">
        <f>Príloha_2016!I542</f>
        <v>0.5</v>
      </c>
      <c r="J168" s="52">
        <f>Príloha_2016!J542</f>
        <v>0.5</v>
      </c>
      <c r="K168" s="52">
        <f>Príloha_2016!K542</f>
        <v>0.5</v>
      </c>
      <c r="L168" s="52">
        <f>Príloha_2016!L542</f>
        <v>0.5</v>
      </c>
    </row>
    <row r="169" spans="1:12" x14ac:dyDescent="0.2">
      <c r="A169" s="10"/>
      <c r="B169" s="37"/>
      <c r="C169" s="210">
        <v>642002</v>
      </c>
      <c r="D169" s="38" t="s">
        <v>485</v>
      </c>
      <c r="E169" s="52"/>
      <c r="F169" s="52">
        <f>SUM(Príloha_2016!F543)</f>
        <v>120.7</v>
      </c>
      <c r="G169" s="52">
        <f>SUM(Príloha_2016!G543)</f>
        <v>1.1000000000000001</v>
      </c>
      <c r="H169" s="52">
        <f>SUM(Príloha_2016!H543)</f>
        <v>0</v>
      </c>
      <c r="I169" s="52">
        <f>SUM(Príloha_2016!I543)</f>
        <v>0</v>
      </c>
      <c r="J169" s="52">
        <f>SUM(Príloha_2016!J543)</f>
        <v>0</v>
      </c>
      <c r="K169" s="52">
        <f>SUM(Príloha_2016!K543)</f>
        <v>0</v>
      </c>
      <c r="L169" s="52">
        <f>SUM(Príloha_2016!L543)</f>
        <v>0</v>
      </c>
    </row>
    <row r="170" spans="1:12" x14ac:dyDescent="0.2">
      <c r="A170" s="10"/>
      <c r="B170" s="37"/>
      <c r="C170" s="210">
        <v>642024</v>
      </c>
      <c r="D170" s="38" t="s">
        <v>352</v>
      </c>
      <c r="E170" s="52"/>
      <c r="F170" s="52">
        <f>SUM(Príloha_2016!F544)</f>
        <v>9.8000000000000007</v>
      </c>
      <c r="G170" s="52">
        <f>SUM(Príloha_2016!G544)</f>
        <v>1.9</v>
      </c>
      <c r="H170" s="52">
        <f>SUM(Príloha_2016!H544)</f>
        <v>5</v>
      </c>
      <c r="I170" s="52">
        <f>SUM(Príloha_2016!I544)</f>
        <v>5</v>
      </c>
      <c r="J170" s="52">
        <f>SUM(Príloha_2016!J544)</f>
        <v>1</v>
      </c>
      <c r="K170" s="52">
        <f>SUM(Príloha_2016!K544)</f>
        <v>1</v>
      </c>
      <c r="L170" s="52">
        <f>SUM(Príloha_2016!L544)</f>
        <v>1</v>
      </c>
    </row>
    <row r="171" spans="1:12" x14ac:dyDescent="0.2">
      <c r="A171" s="10"/>
      <c r="B171" s="37">
        <v>640</v>
      </c>
      <c r="C171" s="38"/>
      <c r="D171" s="38" t="s">
        <v>213</v>
      </c>
      <c r="E171" s="52"/>
      <c r="F171" s="52">
        <f>Príloha_2016!F546</f>
        <v>206.8</v>
      </c>
      <c r="G171" s="52">
        <f>Príloha_2016!G546</f>
        <v>241.7</v>
      </c>
      <c r="H171" s="52">
        <f>Príloha_2016!H546</f>
        <v>245</v>
      </c>
      <c r="I171" s="52">
        <f>Príloha_2016!I546</f>
        <v>245</v>
      </c>
      <c r="J171" s="52">
        <f>Príloha_2016!J546</f>
        <v>245</v>
      </c>
      <c r="K171" s="52">
        <f>Príloha_2016!K546</f>
        <v>245</v>
      </c>
      <c r="L171" s="52">
        <f>Príloha_2016!L546</f>
        <v>245</v>
      </c>
    </row>
    <row r="172" spans="1:12" x14ac:dyDescent="0.2">
      <c r="A172" s="10"/>
      <c r="B172" s="35"/>
      <c r="C172" s="35"/>
      <c r="D172" s="35" t="s">
        <v>40</v>
      </c>
      <c r="E172" s="36"/>
      <c r="F172" s="36">
        <f>Príloha_2016!F547</f>
        <v>335.9</v>
      </c>
      <c r="G172" s="36">
        <f>Príloha_2016!G547</f>
        <v>647.29999999999995</v>
      </c>
      <c r="H172" s="36">
        <f>Príloha_2016!H547</f>
        <v>380.9</v>
      </c>
      <c r="I172" s="36">
        <f>Príloha_2016!I547</f>
        <v>380.9</v>
      </c>
      <c r="J172" s="36">
        <f>Príloha_2016!J547</f>
        <v>684.7</v>
      </c>
      <c r="K172" s="36">
        <f>Príloha_2016!K547</f>
        <v>330.7</v>
      </c>
      <c r="L172" s="36">
        <f>Príloha_2016!L547</f>
        <v>330.7</v>
      </c>
    </row>
    <row r="173" spans="1:12" s="1" customFormat="1" ht="15" customHeight="1" x14ac:dyDescent="0.2">
      <c r="A173" s="8"/>
      <c r="B173" s="37" t="s">
        <v>214</v>
      </c>
      <c r="C173" s="37"/>
      <c r="D173" s="103" t="s">
        <v>251</v>
      </c>
      <c r="E173" s="155"/>
      <c r="F173" s="155">
        <f>Príloha_2016!F548</f>
        <v>335.9</v>
      </c>
      <c r="G173" s="155">
        <f>Príloha_2016!G548</f>
        <v>647.29999999999995</v>
      </c>
      <c r="H173" s="155">
        <f>Príloha_2016!H548</f>
        <v>380.9</v>
      </c>
      <c r="I173" s="155">
        <f>Príloha_2016!I548</f>
        <v>380.9</v>
      </c>
      <c r="J173" s="155">
        <f>Príloha_2016!J548</f>
        <v>684.7</v>
      </c>
      <c r="K173" s="155">
        <f>Príloha_2016!K548</f>
        <v>330.7</v>
      </c>
      <c r="L173" s="155">
        <f>Príloha_2016!L548</f>
        <v>330.7</v>
      </c>
    </row>
    <row r="174" spans="1:12" s="1" customFormat="1" x14ac:dyDescent="0.2">
      <c r="A174" s="9"/>
      <c r="B174" s="37"/>
      <c r="C174" s="45">
        <v>821005</v>
      </c>
      <c r="D174" s="38" t="s">
        <v>430</v>
      </c>
      <c r="E174" s="52"/>
      <c r="F174" s="52">
        <f>Príloha_2016!F549</f>
        <v>121.1</v>
      </c>
      <c r="G174" s="52">
        <f>Príloha_2016!G549</f>
        <v>184.9</v>
      </c>
      <c r="H174" s="52">
        <f>Príloha_2016!H549</f>
        <v>203.2</v>
      </c>
      <c r="I174" s="52">
        <f>Príloha_2016!I549</f>
        <v>203.2</v>
      </c>
      <c r="J174" s="52">
        <f>Príloha_2016!J549</f>
        <v>167</v>
      </c>
      <c r="K174" s="52">
        <f>Príloha_2016!K549</f>
        <v>153</v>
      </c>
      <c r="L174" s="52">
        <f>Príloha_2016!L549</f>
        <v>153</v>
      </c>
    </row>
    <row r="175" spans="1:12" x14ac:dyDescent="0.2">
      <c r="A175" s="10"/>
      <c r="B175" s="37"/>
      <c r="C175" s="45"/>
      <c r="D175" s="209" t="s">
        <v>708</v>
      </c>
      <c r="E175" s="52"/>
      <c r="F175" s="52">
        <f>Príloha_2016!F550</f>
        <v>187.6</v>
      </c>
      <c r="G175" s="52">
        <f>Príloha_2016!G550</f>
        <v>0</v>
      </c>
      <c r="H175" s="52">
        <f>Príloha_2016!H550</f>
        <v>0</v>
      </c>
      <c r="I175" s="52">
        <f>Príloha_2016!I550</f>
        <v>0</v>
      </c>
      <c r="J175" s="52">
        <f>Príloha_2016!J550</f>
        <v>340</v>
      </c>
      <c r="K175" s="52">
        <f>Príloha_2016!K550</f>
        <v>0</v>
      </c>
      <c r="L175" s="52">
        <f>Príloha_2016!L550</f>
        <v>0</v>
      </c>
    </row>
    <row r="176" spans="1:12" x14ac:dyDescent="0.2">
      <c r="A176" s="10"/>
      <c r="B176" s="46" t="s">
        <v>262</v>
      </c>
      <c r="C176" s="45">
        <v>8210051</v>
      </c>
      <c r="D176" s="38" t="s">
        <v>539</v>
      </c>
      <c r="E176" s="52"/>
      <c r="F176" s="52">
        <f>Príloha_2016!F551</f>
        <v>10.7</v>
      </c>
      <c r="G176" s="52">
        <f>Príloha_2016!G551</f>
        <v>435.4</v>
      </c>
      <c r="H176" s="52">
        <f>Príloha_2016!H551</f>
        <v>150</v>
      </c>
      <c r="I176" s="52">
        <f>Príloha_2016!I551</f>
        <v>150</v>
      </c>
      <c r="J176" s="52">
        <f>Príloha_2016!J551</f>
        <v>150</v>
      </c>
      <c r="K176" s="52">
        <f>Príloha_2016!K551</f>
        <v>150</v>
      </c>
      <c r="L176" s="52">
        <f>Príloha_2016!L551</f>
        <v>150</v>
      </c>
    </row>
    <row r="177" spans="1:12" ht="11.25" customHeight="1" x14ac:dyDescent="0.2">
      <c r="A177" s="10"/>
      <c r="B177" s="37" t="s">
        <v>437</v>
      </c>
      <c r="C177" s="45">
        <v>8210051</v>
      </c>
      <c r="D177" s="38" t="s">
        <v>438</v>
      </c>
      <c r="E177" s="52"/>
      <c r="F177" s="52">
        <f>SUM(Príloha_2016!F552:'Príloha_2016'!F556)</f>
        <v>15.9</v>
      </c>
      <c r="G177" s="52">
        <f>SUM(Príloha_2016!G552:'Príloha_2016'!G556)</f>
        <v>27</v>
      </c>
      <c r="H177" s="52">
        <f>SUM(Príloha_2016!H552:'Príloha_2016'!H556)</f>
        <v>27.7</v>
      </c>
      <c r="I177" s="52">
        <f>SUM(Príloha_2016!I552:'Príloha_2016'!I556)</f>
        <v>27.7</v>
      </c>
      <c r="J177" s="52">
        <f>SUM(Príloha_2016!J552:'Príloha_2016'!J556)</f>
        <v>27.7</v>
      </c>
      <c r="K177" s="52">
        <f>SUM(Príloha_2016!K552:'Príloha_2016'!K556)</f>
        <v>27.7</v>
      </c>
      <c r="L177" s="52">
        <f>SUM(Príloha_2016!L552:'Príloha_2016'!L556)</f>
        <v>27.7</v>
      </c>
    </row>
    <row r="178" spans="1:12" ht="11.25" customHeight="1" x14ac:dyDescent="0.2">
      <c r="A178" s="10"/>
      <c r="B178" s="35"/>
      <c r="C178" s="35"/>
      <c r="D178" s="35" t="s">
        <v>215</v>
      </c>
      <c r="E178" s="36"/>
      <c r="F178" s="36">
        <f>Príloha_2016!F558</f>
        <v>245.3</v>
      </c>
      <c r="G178" s="36">
        <f>Príloha_2016!G558</f>
        <v>159.19999999999999</v>
      </c>
      <c r="H178" s="36">
        <f>Príloha_2016!H558</f>
        <v>85.1</v>
      </c>
      <c r="I178" s="36">
        <f>Príloha_2016!I558</f>
        <v>408.8</v>
      </c>
      <c r="J178" s="36">
        <f>Príloha_2016!J558</f>
        <v>428.5</v>
      </c>
      <c r="K178" s="36">
        <f>Príloha_2016!K558</f>
        <v>103.2</v>
      </c>
      <c r="L178" s="36">
        <f>Príloha_2016!L558</f>
        <v>66.7</v>
      </c>
    </row>
    <row r="179" spans="1:12" s="1" customFormat="1" ht="15" customHeight="1" x14ac:dyDescent="0.2">
      <c r="A179" s="8"/>
      <c r="B179" s="37"/>
      <c r="C179" s="37"/>
      <c r="D179" s="38" t="s">
        <v>217</v>
      </c>
      <c r="E179" s="52" t="str">
        <f>Príloha_2016!E559</f>
        <v>01.1.1</v>
      </c>
      <c r="F179" s="52">
        <f>Príloha_2016!F559</f>
        <v>39.9</v>
      </c>
      <c r="G179" s="52">
        <f>Príloha_2016!G559</f>
        <v>55</v>
      </c>
      <c r="H179" s="52">
        <f>Príloha_2016!H559</f>
        <v>0</v>
      </c>
      <c r="I179" s="52">
        <f>Príloha_2016!I559</f>
        <v>0</v>
      </c>
      <c r="J179" s="52">
        <f>Príloha_2016!J559</f>
        <v>71.5</v>
      </c>
      <c r="K179" s="52">
        <f>Príloha_2016!K559</f>
        <v>0</v>
      </c>
      <c r="L179" s="52">
        <f>Príloha_2016!L559</f>
        <v>0</v>
      </c>
    </row>
    <row r="180" spans="1:12" s="1" customFormat="1" x14ac:dyDescent="0.2">
      <c r="A180" s="9"/>
      <c r="B180" s="37"/>
      <c r="C180" s="37"/>
      <c r="D180" s="38" t="s">
        <v>222</v>
      </c>
      <c r="E180" s="52" t="str">
        <f>Príloha_2016!E568</f>
        <v>03.1.0</v>
      </c>
      <c r="F180" s="52">
        <f>Príloha_2016!F568</f>
        <v>0</v>
      </c>
      <c r="G180" s="52">
        <f>Príloha_2016!G568</f>
        <v>0</v>
      </c>
      <c r="H180" s="52">
        <f>Príloha_2016!H568</f>
        <v>0</v>
      </c>
      <c r="I180" s="52">
        <f>Príloha_2016!I568</f>
        <v>0</v>
      </c>
      <c r="J180" s="52">
        <f>Príloha_2016!J568</f>
        <v>0</v>
      </c>
      <c r="K180" s="52">
        <f>Príloha_2016!K568</f>
        <v>0</v>
      </c>
      <c r="L180" s="52">
        <f>Príloha_2016!L568</f>
        <v>0</v>
      </c>
    </row>
    <row r="181" spans="1:12" s="1" customFormat="1" x14ac:dyDescent="0.2">
      <c r="A181" s="9"/>
      <c r="B181" s="37"/>
      <c r="C181" s="37"/>
      <c r="D181" s="38" t="s">
        <v>224</v>
      </c>
      <c r="E181" s="52" t="str">
        <f>Príloha_2016!E570</f>
        <v>04.5.1</v>
      </c>
      <c r="F181" s="52">
        <f>Príloha_2016!F570</f>
        <v>14.700000000000001</v>
      </c>
      <c r="G181" s="52">
        <f>Príloha_2016!G570</f>
        <v>21.5</v>
      </c>
      <c r="H181" s="52">
        <f>Príloha_2016!H570</f>
        <v>0</v>
      </c>
      <c r="I181" s="52">
        <f>Príloha_2016!I570</f>
        <v>0</v>
      </c>
      <c r="J181" s="52">
        <f>Príloha_2016!J570</f>
        <v>80</v>
      </c>
      <c r="K181" s="52">
        <f>Príloha_2016!K570</f>
        <v>103.2</v>
      </c>
      <c r="L181" s="52">
        <f>Príloha_2016!L570</f>
        <v>66.7</v>
      </c>
    </row>
    <row r="182" spans="1:12" s="1" customFormat="1" x14ac:dyDescent="0.2">
      <c r="A182" s="9"/>
      <c r="B182" s="37"/>
      <c r="C182" s="37"/>
      <c r="D182" s="38" t="s">
        <v>226</v>
      </c>
      <c r="E182" s="52" t="str">
        <f>Príloha_2016!E585</f>
        <v>05.1</v>
      </c>
      <c r="F182" s="52">
        <f>Príloha_2016!F585</f>
        <v>9.6</v>
      </c>
      <c r="G182" s="52">
        <f>Príloha_2016!G585</f>
        <v>0.1</v>
      </c>
      <c r="H182" s="52">
        <f>Príloha_2016!H585</f>
        <v>0</v>
      </c>
      <c r="I182" s="52">
        <f>Príloha_2016!I585</f>
        <v>0</v>
      </c>
      <c r="J182" s="52">
        <f>Príloha_2016!J585</f>
        <v>200</v>
      </c>
      <c r="K182" s="52">
        <f>Príloha_2016!K585</f>
        <v>0</v>
      </c>
      <c r="L182" s="52">
        <f>Príloha_2016!L585</f>
        <v>0</v>
      </c>
    </row>
    <row r="183" spans="1:12" s="1" customFormat="1" x14ac:dyDescent="0.2">
      <c r="A183" s="9"/>
      <c r="B183" s="37"/>
      <c r="C183" s="37"/>
      <c r="D183" s="38" t="s">
        <v>277</v>
      </c>
      <c r="E183" s="52" t="str">
        <f>Príloha_2016!E589</f>
        <v>05.2</v>
      </c>
      <c r="F183" s="52">
        <f>Príloha_2016!F589</f>
        <v>1</v>
      </c>
      <c r="G183" s="52">
        <f>Príloha_2016!G589</f>
        <v>1.6</v>
      </c>
      <c r="H183" s="52">
        <f>Príloha_2016!H589</f>
        <v>30.6</v>
      </c>
      <c r="I183" s="52">
        <f>Príloha_2016!I589</f>
        <v>30.6</v>
      </c>
      <c r="J183" s="52">
        <f>Príloha_2016!J589</f>
        <v>0</v>
      </c>
      <c r="K183" s="52">
        <f>Príloha_2016!K589</f>
        <v>0</v>
      </c>
      <c r="L183" s="52">
        <f>Príloha_2016!L589</f>
        <v>0</v>
      </c>
    </row>
    <row r="184" spans="1:12" s="1" customFormat="1" x14ac:dyDescent="0.2">
      <c r="A184" s="9"/>
      <c r="B184" s="37"/>
      <c r="C184" s="37"/>
      <c r="D184" s="38" t="s">
        <v>268</v>
      </c>
      <c r="E184" s="52" t="str">
        <f>Príloha_2016!E598</f>
        <v>06.1.0</v>
      </c>
      <c r="F184" s="52">
        <f>Príloha_2016!F598</f>
        <v>112</v>
      </c>
      <c r="G184" s="52">
        <f>Príloha_2016!G598</f>
        <v>0</v>
      </c>
      <c r="H184" s="52">
        <f>Príloha_2016!H598</f>
        <v>0</v>
      </c>
      <c r="I184" s="52">
        <f>Príloha_2016!I598</f>
        <v>0</v>
      </c>
      <c r="J184" s="52">
        <f>Príloha_2016!J598</f>
        <v>0</v>
      </c>
      <c r="K184" s="52">
        <f>Príloha_2016!K598</f>
        <v>0</v>
      </c>
      <c r="L184" s="52">
        <f>Príloha_2016!L598</f>
        <v>0</v>
      </c>
    </row>
    <row r="185" spans="1:12" s="1" customFormat="1" x14ac:dyDescent="0.2">
      <c r="A185" s="9"/>
      <c r="B185" s="37"/>
      <c r="C185" s="37"/>
      <c r="D185" s="38" t="s">
        <v>229</v>
      </c>
      <c r="E185" s="416" t="s">
        <v>788</v>
      </c>
      <c r="F185" s="52">
        <f>Príloha_2016!F612</f>
        <v>42.300000000000004</v>
      </c>
      <c r="G185" s="52">
        <f>Príloha_2016!G612</f>
        <v>14</v>
      </c>
      <c r="H185" s="52">
        <f>Príloha_2016!H612</f>
        <v>10</v>
      </c>
      <c r="I185" s="52">
        <f>Príloha_2016!I612</f>
        <v>10</v>
      </c>
      <c r="J185" s="52">
        <f>Príloha_2016!J612</f>
        <v>45</v>
      </c>
      <c r="K185" s="52">
        <f>Príloha_2016!K612</f>
        <v>0</v>
      </c>
      <c r="L185" s="52">
        <f>Príloha_2016!L612</f>
        <v>0</v>
      </c>
    </row>
    <row r="186" spans="1:12" s="1" customFormat="1" x14ac:dyDescent="0.2">
      <c r="A186" s="9"/>
      <c r="B186" s="37"/>
      <c r="C186" s="37"/>
      <c r="D186" s="38" t="s">
        <v>233</v>
      </c>
      <c r="E186" s="416" t="s">
        <v>796</v>
      </c>
      <c r="F186" s="52">
        <f>Príloha_2016!F647</f>
        <v>20</v>
      </c>
      <c r="G186" s="52">
        <f>Príloha_2016!G647</f>
        <v>7.3</v>
      </c>
      <c r="H186" s="52">
        <f>Príloha_2016!H647</f>
        <v>5</v>
      </c>
      <c r="I186" s="52">
        <f>Príloha_2016!I647</f>
        <v>5</v>
      </c>
      <c r="J186" s="52">
        <f>Príloha_2016!J647</f>
        <v>0</v>
      </c>
      <c r="K186" s="52">
        <f>Príloha_2016!K647</f>
        <v>0</v>
      </c>
      <c r="L186" s="52">
        <f>Príloha_2016!L647</f>
        <v>0</v>
      </c>
    </row>
    <row r="187" spans="1:12" s="1" customFormat="1" x14ac:dyDescent="0.2">
      <c r="A187" s="9"/>
      <c r="B187" s="37"/>
      <c r="C187" s="37"/>
      <c r="D187" s="38" t="s">
        <v>235</v>
      </c>
      <c r="E187" s="416" t="s">
        <v>789</v>
      </c>
      <c r="F187" s="52">
        <f>Príloha_2016!F633</f>
        <v>0</v>
      </c>
      <c r="G187" s="52">
        <f>Príloha_2016!G633</f>
        <v>0</v>
      </c>
      <c r="H187" s="52">
        <f>Príloha_2016!H633</f>
        <v>0</v>
      </c>
      <c r="I187" s="52">
        <f>Príloha_2016!I633</f>
        <v>0</v>
      </c>
      <c r="J187" s="52">
        <f>Príloha_2016!J633</f>
        <v>0</v>
      </c>
      <c r="K187" s="52">
        <f>Príloha_2016!K633</f>
        <v>0</v>
      </c>
      <c r="L187" s="52">
        <f>Príloha_2016!L633</f>
        <v>0</v>
      </c>
    </row>
    <row r="188" spans="1:12" s="1" customFormat="1" x14ac:dyDescent="0.2">
      <c r="A188" s="9"/>
      <c r="B188" s="37"/>
      <c r="C188" s="37"/>
      <c r="D188" s="38" t="s">
        <v>237</v>
      </c>
      <c r="E188" s="416" t="s">
        <v>792</v>
      </c>
      <c r="F188" s="52">
        <f>Príloha_2016!F637</f>
        <v>4.9000000000000004</v>
      </c>
      <c r="G188" s="52">
        <f>Príloha_2016!G637</f>
        <v>29.700000000000003</v>
      </c>
      <c r="H188" s="52">
        <f>Príloha_2016!H637</f>
        <v>39.5</v>
      </c>
      <c r="I188" s="52">
        <f>Príloha_2016!I637</f>
        <v>363.2</v>
      </c>
      <c r="J188" s="52">
        <f>Príloha_2016!J637</f>
        <v>2</v>
      </c>
      <c r="K188" s="52">
        <f>Príloha_2016!K637</f>
        <v>0</v>
      </c>
      <c r="L188" s="52">
        <f>Príloha_2016!L637</f>
        <v>0</v>
      </c>
    </row>
    <row r="189" spans="1:12" s="1" customFormat="1" x14ac:dyDescent="0.2">
      <c r="A189" s="9"/>
      <c r="B189" s="37"/>
      <c r="C189" s="37"/>
      <c r="D189" s="38" t="s">
        <v>240</v>
      </c>
      <c r="E189" s="416" t="s">
        <v>879</v>
      </c>
      <c r="F189" s="52">
        <f>Príloha_2016!F651</f>
        <v>0.9</v>
      </c>
      <c r="G189" s="52">
        <f>Príloha_2016!G651</f>
        <v>30</v>
      </c>
      <c r="H189" s="52">
        <f>Príloha_2016!H651</f>
        <v>0</v>
      </c>
      <c r="I189" s="52">
        <f>Príloha_2016!I651</f>
        <v>0</v>
      </c>
      <c r="J189" s="52">
        <f>Príloha_2016!J651</f>
        <v>30</v>
      </c>
      <c r="K189" s="52">
        <f>Príloha_2016!K651</f>
        <v>0</v>
      </c>
      <c r="L189" s="52">
        <f>Príloha_2016!L651</f>
        <v>0</v>
      </c>
    </row>
    <row r="190" spans="1:12" s="1" customFormat="1" x14ac:dyDescent="0.2">
      <c r="A190" s="9"/>
      <c r="B190" s="37"/>
      <c r="C190" s="38"/>
      <c r="D190" s="38"/>
      <c r="E190" s="47"/>
      <c r="F190" s="47"/>
      <c r="G190" s="47"/>
      <c r="H190" s="47"/>
      <c r="I190" s="47"/>
      <c r="J190" s="47"/>
      <c r="K190" s="47"/>
      <c r="L190" s="47"/>
    </row>
    <row r="191" spans="1:12" ht="11.25" customHeight="1" x14ac:dyDescent="0.2">
      <c r="A191" s="10"/>
      <c r="B191" s="35"/>
      <c r="C191" s="35"/>
      <c r="D191" s="40" t="s">
        <v>868</v>
      </c>
      <c r="E191" s="36"/>
      <c r="F191" s="36">
        <f>SUM(Príloha_2016!F659)</f>
        <v>2420.8000000000002</v>
      </c>
      <c r="G191" s="36">
        <f>SUM(Príloha_2016!G659)</f>
        <v>2527.38</v>
      </c>
      <c r="H191" s="36">
        <f>SUM(Príloha_2016!H659)</f>
        <v>2558.9</v>
      </c>
      <c r="I191" s="36">
        <f>SUM(Príloha_2016!I659)</f>
        <v>2558.9</v>
      </c>
      <c r="J191" s="36">
        <f>SUM(Príloha_2016!J659)</f>
        <v>2743.6</v>
      </c>
      <c r="K191" s="36">
        <f>SUM(Príloha_2016!K659)</f>
        <v>2961.5</v>
      </c>
      <c r="L191" s="36">
        <f>SUM(Príloha_2016!L659)</f>
        <v>3048.6</v>
      </c>
    </row>
    <row r="192" spans="1:12" s="1" customFormat="1" ht="15" customHeight="1" x14ac:dyDescent="0.2">
      <c r="A192" s="8"/>
      <c r="B192" s="37"/>
      <c r="C192" s="37"/>
      <c r="D192" s="103" t="s">
        <v>205</v>
      </c>
      <c r="E192" s="155"/>
      <c r="F192" s="155">
        <f>SUM(Príloha_2016!F660)</f>
        <v>1602.5</v>
      </c>
      <c r="G192" s="155">
        <f>Príloha_2016!G663+Príloha_2016!G675+Príloha_2016!G690+Príloha_2016!G703+Príloha_2016!G744</f>
        <v>1620.28</v>
      </c>
      <c r="H192" s="155">
        <f>Príloha_2016!H663+Príloha_2016!H675+Príloha_2016!H690+Príloha_2016!H703+Príloha_2016!H744</f>
        <v>1600.3</v>
      </c>
      <c r="I192" s="155">
        <f>SUM(Príloha_2016!I660)</f>
        <v>1600.3</v>
      </c>
      <c r="J192" s="155">
        <f>Príloha_2016!J663+Príloha_2016!J675+Príloha_2016!J690+Príloha_2016!J703+Príloha_2016!J744</f>
        <v>1744.6</v>
      </c>
      <c r="K192" s="155">
        <f>Príloha_2016!K663+Príloha_2016!K675+Príloha_2016!K690+Príloha_2016!K703+Príloha_2016!K744</f>
        <v>1836</v>
      </c>
      <c r="L192" s="155">
        <f>Príloha_2016!L663+Príloha_2016!L675+Príloha_2016!L690+Príloha_2016!L703+Príloha_2016!L744</f>
        <v>1891.2999999999997</v>
      </c>
    </row>
    <row r="193" spans="1:14" s="1" customFormat="1" ht="15" customHeight="1" x14ac:dyDescent="0.2">
      <c r="A193" s="8"/>
      <c r="B193" s="37"/>
      <c r="C193" s="37"/>
      <c r="D193" s="87" t="s">
        <v>864</v>
      </c>
      <c r="E193" s="155"/>
      <c r="F193" s="350">
        <f>SUM(Príloha_2016!F663)</f>
        <v>763.40000000000009</v>
      </c>
      <c r="G193" s="350">
        <f>SUM(Príloha_2016!G663)</f>
        <v>779.7</v>
      </c>
      <c r="H193" s="350">
        <f>SUM(Príloha_2016!H663)</f>
        <v>770.3</v>
      </c>
      <c r="I193" s="350">
        <f>SUM(Príloha_2016!I663)</f>
        <v>770.3</v>
      </c>
      <c r="J193" s="350">
        <f>SUM(Príloha_2016!J663)</f>
        <v>818.4</v>
      </c>
      <c r="K193" s="350">
        <f>SUM(Príloha_2016!K663)</f>
        <v>853</v>
      </c>
      <c r="L193" s="350">
        <f>SUM(Príloha_2016!L663)</f>
        <v>889.09999999999991</v>
      </c>
      <c r="M193" s="449"/>
      <c r="N193" s="449"/>
    </row>
    <row r="194" spans="1:14" s="1" customFormat="1" ht="15" customHeight="1" x14ac:dyDescent="0.2">
      <c r="A194" s="8"/>
      <c r="B194" s="37"/>
      <c r="C194" s="37"/>
      <c r="D194" s="87" t="s">
        <v>865</v>
      </c>
      <c r="E194" s="155"/>
      <c r="F194" s="350">
        <f>SUM(Príloha_2016!F675)</f>
        <v>84.699999999999989</v>
      </c>
      <c r="G194" s="350">
        <f>SUM(Príloha_2016!G675)</f>
        <v>74.48</v>
      </c>
      <c r="H194" s="350">
        <f>SUM(Príloha_2016!H675)</f>
        <v>52.7</v>
      </c>
      <c r="I194" s="350">
        <f>SUM(Príloha_2016!I675)</f>
        <v>52.7</v>
      </c>
      <c r="J194" s="350">
        <f>SUM(Príloha_2016!J675)</f>
        <v>89.9</v>
      </c>
      <c r="K194" s="350">
        <f>SUM(Príloha_2016!K675)</f>
        <v>93.199999999999989</v>
      </c>
      <c r="L194" s="350">
        <f>SUM(Príloha_2016!L675)</f>
        <v>96.6</v>
      </c>
      <c r="M194" s="449"/>
      <c r="N194" s="449"/>
    </row>
    <row r="195" spans="1:14" s="1" customFormat="1" ht="15" customHeight="1" x14ac:dyDescent="0.2">
      <c r="A195" s="8"/>
      <c r="B195" s="37"/>
      <c r="C195" s="37"/>
      <c r="D195" s="87" t="s">
        <v>866</v>
      </c>
      <c r="E195" s="155"/>
      <c r="F195" s="350">
        <f>SUM(Príloha_2016!F690)</f>
        <v>648.9</v>
      </c>
      <c r="G195" s="350">
        <f>SUM(Príloha_2016!G690)</f>
        <v>657.9</v>
      </c>
      <c r="H195" s="350">
        <f>SUM(Príloha_2016!H690)</f>
        <v>675</v>
      </c>
      <c r="I195" s="350">
        <f>SUM(Príloha_2016!I690)</f>
        <v>675</v>
      </c>
      <c r="J195" s="350">
        <f>SUM(Príloha_2016!J690)</f>
        <v>731.8</v>
      </c>
      <c r="K195" s="350">
        <f>SUM(Príloha_2016!K690)</f>
        <v>784.2</v>
      </c>
      <c r="L195" s="350">
        <f>SUM(Príloha_2016!L690)</f>
        <v>800</v>
      </c>
      <c r="N195" s="449"/>
    </row>
    <row r="196" spans="1:14" s="1" customFormat="1" ht="15" customHeight="1" x14ac:dyDescent="0.2">
      <c r="A196" s="8"/>
      <c r="B196" s="37"/>
      <c r="C196" s="37"/>
      <c r="D196" s="87" t="s">
        <v>867</v>
      </c>
      <c r="E196" s="155"/>
      <c r="F196" s="350">
        <f>SUM(Príloha_2016!F703)</f>
        <v>37.6</v>
      </c>
      <c r="G196" s="350">
        <f>SUM(Príloha_2016!G703)</f>
        <v>50.8</v>
      </c>
      <c r="H196" s="350">
        <f>SUM(Príloha_2016!H703)</f>
        <v>30.599999999999998</v>
      </c>
      <c r="I196" s="350">
        <f>SUM(Príloha_2016!I703)</f>
        <v>30.599999999999998</v>
      </c>
      <c r="J196" s="350">
        <f>SUM(Príloha_2016!J703)</f>
        <v>31.6</v>
      </c>
      <c r="K196" s="350">
        <f>SUM(Príloha_2016!K703)</f>
        <v>32.6</v>
      </c>
      <c r="L196" s="350">
        <f>SUM(Príloha_2016!L703)</f>
        <v>32.6</v>
      </c>
      <c r="N196" s="449"/>
    </row>
    <row r="197" spans="1:14" s="1" customFormat="1" ht="15" customHeight="1" x14ac:dyDescent="0.2">
      <c r="A197" s="8"/>
      <c r="B197" s="37"/>
      <c r="C197" s="37"/>
      <c r="D197" s="87" t="s">
        <v>917</v>
      </c>
      <c r="E197" s="155"/>
      <c r="F197" s="350">
        <f>SUM(Príloha_2016!F744)</f>
        <v>67.900000000000006</v>
      </c>
      <c r="G197" s="350">
        <f>SUM(Príloha_2016!G744)</f>
        <v>57.4</v>
      </c>
      <c r="H197" s="350">
        <f>SUM(Príloha_2016!H744)</f>
        <v>71.7</v>
      </c>
      <c r="I197" s="350">
        <f>SUM(Príloha_2016!I744)</f>
        <v>71.7</v>
      </c>
      <c r="J197" s="350">
        <f>SUM(Príloha_2016!J744)</f>
        <v>72.900000000000006</v>
      </c>
      <c r="K197" s="350">
        <f>SUM(Príloha_2016!K744)</f>
        <v>73</v>
      </c>
      <c r="L197" s="350">
        <f>SUM(Príloha_2016!L744)</f>
        <v>73</v>
      </c>
    </row>
    <row r="198" spans="1:14" s="1" customFormat="1" ht="15" customHeight="1" x14ac:dyDescent="0.2">
      <c r="A198" s="8"/>
      <c r="B198" s="37"/>
      <c r="C198" s="37"/>
      <c r="D198" s="103" t="s">
        <v>203</v>
      </c>
      <c r="E198" s="155"/>
      <c r="F198" s="155">
        <f>SUM(F199:F202)</f>
        <v>818.3</v>
      </c>
      <c r="G198" s="155">
        <f>SUM(G199:G202)</f>
        <v>907.1</v>
      </c>
      <c r="H198" s="155">
        <f>SUM(H199:H202)</f>
        <v>958.60000000000014</v>
      </c>
      <c r="I198" s="155">
        <f>SUM(I199:I202)</f>
        <v>958.60000000000014</v>
      </c>
      <c r="J198" s="155">
        <f>SUM(Príloha_2016!J661)</f>
        <v>999</v>
      </c>
      <c r="K198" s="155">
        <f>SUM(Príloha_2016!K661)</f>
        <v>1125.5</v>
      </c>
      <c r="L198" s="155">
        <f>SUM(Príloha_2016!L661)</f>
        <v>1157.3000000000002</v>
      </c>
    </row>
    <row r="199" spans="1:14" x14ac:dyDescent="0.2">
      <c r="A199" s="10"/>
      <c r="B199" s="37"/>
      <c r="C199" s="38"/>
      <c r="D199" s="87" t="s">
        <v>363</v>
      </c>
      <c r="E199" s="350"/>
      <c r="F199" s="350">
        <f>SUM(Príloha_2016!F720)</f>
        <v>86.5</v>
      </c>
      <c r="G199" s="350">
        <f>SUM(Príloha_2016!G720)</f>
        <v>107.1</v>
      </c>
      <c r="H199" s="350">
        <f>SUM(Príloha_2016!H720)</f>
        <v>118.7</v>
      </c>
      <c r="I199" s="350">
        <f>SUM(Príloha_2016!I720)</f>
        <v>118.7</v>
      </c>
      <c r="J199" s="350">
        <f>SUM(Príloha_2016!J720)</f>
        <v>123.6</v>
      </c>
      <c r="K199" s="350">
        <f>SUM(Príloha_2016!K720)</f>
        <v>128.5</v>
      </c>
      <c r="L199" s="350">
        <f>SUM(Príloha_2016!L720)</f>
        <v>134.30000000000001</v>
      </c>
    </row>
    <row r="200" spans="1:14" x14ac:dyDescent="0.2">
      <c r="A200" s="10"/>
      <c r="B200" s="37"/>
      <c r="C200" s="87"/>
      <c r="D200" s="87" t="s">
        <v>869</v>
      </c>
      <c r="E200" s="350"/>
      <c r="F200" s="350">
        <f>SUM(Príloha_2016!F728)</f>
        <v>117.5</v>
      </c>
      <c r="G200" s="350">
        <f>SUM(Príloha_2016!G728)</f>
        <v>128.1</v>
      </c>
      <c r="H200" s="350">
        <f>SUM(Príloha_2016!H728)</f>
        <v>141.9</v>
      </c>
      <c r="I200" s="350">
        <f>SUM(Príloha_2016!I728)</f>
        <v>141.9</v>
      </c>
      <c r="J200" s="350">
        <f>SUM(Príloha_2016!J728)</f>
        <v>141</v>
      </c>
      <c r="K200" s="350">
        <f>SUM(Príloha_2016!K728)</f>
        <v>144.10000000000002</v>
      </c>
      <c r="L200" s="350">
        <f>SUM(Príloha_2016!L728)</f>
        <v>147.80000000000001</v>
      </c>
    </row>
    <row r="201" spans="1:14" ht="11.25" customHeight="1" x14ac:dyDescent="0.2">
      <c r="A201" s="10"/>
      <c r="B201" s="37"/>
      <c r="C201" s="37"/>
      <c r="D201" s="87" t="s">
        <v>241</v>
      </c>
      <c r="E201" s="350"/>
      <c r="F201" s="350">
        <f>Príloha_2016!F747</f>
        <v>294.5</v>
      </c>
      <c r="G201" s="350">
        <f>Príloha_2016!G747</f>
        <v>335</v>
      </c>
      <c r="H201" s="350">
        <f>Príloha_2016!H747</f>
        <v>331.1</v>
      </c>
      <c r="I201" s="350">
        <f>Príloha_2016!I747</f>
        <v>331.1</v>
      </c>
      <c r="J201" s="350">
        <f>SUM(Príloha_2016!J747)</f>
        <v>346.2</v>
      </c>
      <c r="K201" s="350">
        <f>SUM(Príloha_2016!K747)</f>
        <v>373</v>
      </c>
      <c r="L201" s="350">
        <f>SUM(Príloha_2016!L747)</f>
        <v>389.3</v>
      </c>
    </row>
    <row r="202" spans="1:14" ht="11.25" customHeight="1" x14ac:dyDescent="0.2">
      <c r="A202" s="10"/>
      <c r="B202" s="37"/>
      <c r="C202" s="38"/>
      <c r="D202" s="87" t="s">
        <v>646</v>
      </c>
      <c r="E202" s="350"/>
      <c r="F202" s="350">
        <f>Príloha_2016!F754</f>
        <v>319.8</v>
      </c>
      <c r="G202" s="350">
        <f>Príloha_2016!G754</f>
        <v>336.9</v>
      </c>
      <c r="H202" s="350">
        <f>Príloha_2016!H754</f>
        <v>366.90000000000003</v>
      </c>
      <c r="I202" s="350">
        <f>Príloha_2016!I754</f>
        <v>366.90000000000003</v>
      </c>
      <c r="J202" s="350">
        <f>SUM(Príloha_2016!J754)</f>
        <v>388.2</v>
      </c>
      <c r="K202" s="350">
        <f>SUM(Príloha_2016!K754)</f>
        <v>406.90000000000003</v>
      </c>
      <c r="L202" s="350">
        <f>SUM(Príloha_2016!L754)</f>
        <v>412.90000000000003</v>
      </c>
    </row>
    <row r="203" spans="1:14" ht="11.25" customHeight="1" x14ac:dyDescent="0.2">
      <c r="A203" s="10"/>
      <c r="B203" s="35"/>
      <c r="C203" s="35"/>
      <c r="D203" s="35" t="s">
        <v>242</v>
      </c>
      <c r="E203" s="36"/>
      <c r="F203" s="36">
        <f>Príloha_2016!F763</f>
        <v>63.7</v>
      </c>
      <c r="G203" s="36">
        <f>Príloha_2016!G763</f>
        <v>0</v>
      </c>
      <c r="H203" s="36">
        <f>Príloha_2016!H763</f>
        <v>0</v>
      </c>
      <c r="I203" s="36"/>
      <c r="J203" s="36">
        <f>Príloha_2016!J763</f>
        <v>0</v>
      </c>
      <c r="K203" s="36">
        <f>Príloha_2016!K763</f>
        <v>0</v>
      </c>
      <c r="L203" s="36">
        <f>Príloha_2016!L763</f>
        <v>0</v>
      </c>
    </row>
    <row r="204" spans="1:14" s="1" customFormat="1" ht="15" customHeight="1" x14ac:dyDescent="0.2">
      <c r="A204" s="8"/>
      <c r="B204" s="37"/>
      <c r="C204" s="38"/>
      <c r="D204" s="38"/>
      <c r="E204" s="30"/>
      <c r="F204" s="30"/>
      <c r="G204" s="30"/>
      <c r="H204" s="30"/>
      <c r="I204" s="30"/>
      <c r="J204" s="30"/>
      <c r="K204" s="30"/>
      <c r="L204" s="30"/>
    </row>
    <row r="205" spans="1:14" ht="12" thickBot="1" x14ac:dyDescent="0.25">
      <c r="A205" s="10"/>
      <c r="B205" s="48"/>
      <c r="C205" s="48"/>
      <c r="D205" s="48" t="s">
        <v>243</v>
      </c>
      <c r="E205" s="49"/>
      <c r="F205" s="49"/>
      <c r="G205" s="49"/>
      <c r="H205" s="49"/>
      <c r="I205" s="49"/>
      <c r="J205" s="49"/>
      <c r="K205" s="49"/>
      <c r="L205" s="49"/>
    </row>
    <row r="206" spans="1:14" s="1" customFormat="1" ht="15" customHeight="1" thickBot="1" x14ac:dyDescent="0.25">
      <c r="A206" s="18"/>
      <c r="B206" s="50"/>
      <c r="C206" s="51"/>
      <c r="D206" s="51" t="s">
        <v>244</v>
      </c>
      <c r="E206" s="52"/>
      <c r="F206" s="52">
        <f>Príloha_2016!F770</f>
        <v>4976.3999999999996</v>
      </c>
      <c r="G206" s="52">
        <f>Príloha_2016!G770</f>
        <v>5143</v>
      </c>
      <c r="H206" s="52">
        <f>Príloha_2016!H770</f>
        <v>5101.3999999999996</v>
      </c>
      <c r="I206" s="52">
        <f>Príloha_2016!I770</f>
        <v>5148.6000000000004</v>
      </c>
      <c r="J206" s="52">
        <f>Príloha_2016!J770</f>
        <v>5420.2999999999993</v>
      </c>
      <c r="K206" s="52">
        <f>Príloha_2016!K770</f>
        <v>5394.6999999999989</v>
      </c>
      <c r="L206" s="52">
        <f>Príloha_2016!L770</f>
        <v>5471.4</v>
      </c>
    </row>
    <row r="207" spans="1:14" x14ac:dyDescent="0.2">
      <c r="A207" s="16"/>
      <c r="B207" s="50"/>
      <c r="C207" s="51"/>
      <c r="D207" s="51" t="s">
        <v>245</v>
      </c>
      <c r="E207" s="52"/>
      <c r="F207" s="52">
        <f>Príloha_2016!F771</f>
        <v>2703.9</v>
      </c>
      <c r="G207" s="52">
        <f>Príloha_2016!G771</f>
        <v>2730.7000000000012</v>
      </c>
      <c r="H207" s="52">
        <f>Príloha_2016!H771</f>
        <v>2476.8000000000002</v>
      </c>
      <c r="I207" s="52">
        <f>Príloha_2016!I771</f>
        <v>3045.2999999999997</v>
      </c>
      <c r="J207" s="52">
        <f>Príloha_2016!J771</f>
        <v>2471.0999999999995</v>
      </c>
      <c r="K207" s="52">
        <f>Príloha_2016!K771</f>
        <v>2350.9</v>
      </c>
      <c r="L207" s="52">
        <f>Príloha_2016!L771</f>
        <v>2377.0000000000005</v>
      </c>
    </row>
    <row r="208" spans="1:14" x14ac:dyDescent="0.2">
      <c r="A208" s="16"/>
      <c r="B208" s="50"/>
      <c r="C208" s="51"/>
      <c r="D208" s="51" t="s">
        <v>246</v>
      </c>
      <c r="E208" s="52"/>
      <c r="F208" s="52">
        <f>Príloha_2016!F772</f>
        <v>2272.4999999999995</v>
      </c>
      <c r="G208" s="52">
        <f>Príloha_2016!G772</f>
        <v>2412.2999999999988</v>
      </c>
      <c r="H208" s="52">
        <f>SUM(Príloha_2016!H772)</f>
        <v>2624.5999999999995</v>
      </c>
      <c r="I208" s="52">
        <f>SUM(Príloha_2016!I772)</f>
        <v>2103.3000000000006</v>
      </c>
      <c r="J208" s="52">
        <f>Príloha_2016!J772</f>
        <v>2949.2</v>
      </c>
      <c r="K208" s="52">
        <f>Príloha_2016!K772</f>
        <v>3043.7999999999988</v>
      </c>
      <c r="L208" s="52">
        <f>Príloha_2016!L772</f>
        <v>3094.3999999999992</v>
      </c>
    </row>
    <row r="209" spans="1:12" x14ac:dyDescent="0.2">
      <c r="A209" s="16"/>
      <c r="B209" s="50"/>
      <c r="C209" s="51"/>
      <c r="D209" s="51" t="s">
        <v>247</v>
      </c>
      <c r="E209" s="52"/>
      <c r="F209" s="52">
        <f>Príloha_2016!F773</f>
        <v>74</v>
      </c>
      <c r="G209" s="52">
        <f>Príloha_2016!G773</f>
        <v>41.3</v>
      </c>
      <c r="H209" s="52">
        <f>Príloha_2016!H773</f>
        <v>34.1</v>
      </c>
      <c r="I209" s="52">
        <f>Príloha_2016!I773</f>
        <v>316.10000000000002</v>
      </c>
      <c r="J209" s="52">
        <f>Príloha_2016!J773</f>
        <v>358</v>
      </c>
      <c r="K209" s="52">
        <f>Príloha_2016!K773</f>
        <v>2</v>
      </c>
      <c r="L209" s="52">
        <f>Príloha_2016!L773</f>
        <v>2</v>
      </c>
    </row>
    <row r="210" spans="1:12" x14ac:dyDescent="0.2">
      <c r="A210" s="16"/>
      <c r="B210" s="50"/>
      <c r="C210" s="51"/>
      <c r="D210" s="51" t="s">
        <v>248</v>
      </c>
      <c r="E210" s="52"/>
      <c r="F210" s="52">
        <f>Príloha_2016!F774</f>
        <v>245.3</v>
      </c>
      <c r="G210" s="52">
        <f>Príloha_2016!G774</f>
        <v>159.19999999999999</v>
      </c>
      <c r="H210" s="52">
        <f>SUM(Príloha_2016!H774)</f>
        <v>85.1</v>
      </c>
      <c r="I210" s="52">
        <f>SUM(Príloha_2016!I774)</f>
        <v>408.8</v>
      </c>
      <c r="J210" s="52">
        <f>Príloha_2016!J774</f>
        <v>428.5</v>
      </c>
      <c r="K210" s="52">
        <f>Príloha_2016!K774</f>
        <v>103.2</v>
      </c>
      <c r="L210" s="52">
        <f>Príloha_2016!L774</f>
        <v>66.7</v>
      </c>
    </row>
    <row r="211" spans="1:12" x14ac:dyDescent="0.2">
      <c r="A211" s="16"/>
      <c r="B211" s="50"/>
      <c r="C211" s="51"/>
      <c r="D211" s="51" t="s">
        <v>249</v>
      </c>
      <c r="E211" s="52"/>
      <c r="F211" s="52">
        <f>Príloha_2016!F775</f>
        <v>-171.3</v>
      </c>
      <c r="G211" s="52">
        <f>Príloha_2016!G775</f>
        <v>-117.89999999999999</v>
      </c>
      <c r="H211" s="52">
        <f>Príloha_2016!H775</f>
        <v>-50.999999999999993</v>
      </c>
      <c r="I211" s="52">
        <f>Príloha_2016!I775</f>
        <v>-92.699999999999989</v>
      </c>
      <c r="J211" s="52">
        <f>Príloha_2016!J775</f>
        <v>-70.5</v>
      </c>
      <c r="K211" s="52">
        <f>Príloha_2016!K775</f>
        <v>-101.2</v>
      </c>
      <c r="L211" s="52">
        <f>Príloha_2016!L775</f>
        <v>-64.7</v>
      </c>
    </row>
    <row r="212" spans="1:12" x14ac:dyDescent="0.2">
      <c r="A212" s="16"/>
      <c r="B212" s="50"/>
      <c r="C212" s="51"/>
      <c r="D212" s="51" t="s">
        <v>253</v>
      </c>
      <c r="E212" s="52"/>
      <c r="F212" s="52">
        <f>Príloha_2016!F776</f>
        <v>2420.8000000000002</v>
      </c>
      <c r="G212" s="52">
        <f>Príloha_2016!G776</f>
        <v>2527.38</v>
      </c>
      <c r="H212" s="52">
        <f>Príloha_2016!H776</f>
        <v>2558.9</v>
      </c>
      <c r="I212" s="52">
        <f>Príloha_2016!I776</f>
        <v>2558.9</v>
      </c>
      <c r="J212" s="52">
        <f>Príloha_2016!J776</f>
        <v>2743.6</v>
      </c>
      <c r="K212" s="52">
        <f>Príloha_2016!K776</f>
        <v>2961.5</v>
      </c>
      <c r="L212" s="52">
        <f>Príloha_2016!L776</f>
        <v>3048.6</v>
      </c>
    </row>
    <row r="213" spans="1:12" s="4" customFormat="1" x14ac:dyDescent="0.2">
      <c r="A213" s="15"/>
      <c r="B213" s="50"/>
      <c r="C213" s="51"/>
      <c r="D213" s="51" t="s">
        <v>924</v>
      </c>
      <c r="E213" s="52"/>
      <c r="F213" s="52">
        <f>Príloha_2016!F777</f>
        <v>428.59999999999928</v>
      </c>
      <c r="G213" s="52">
        <f>Príloha_2016!G777</f>
        <v>193.91999999999825</v>
      </c>
      <c r="H213" s="52">
        <f>Príloha_2016!H777</f>
        <v>-4.5474735088646412E-13</v>
      </c>
      <c r="I213" s="52">
        <f>Príloha_2016!I777</f>
        <v>-548.2999999999995</v>
      </c>
      <c r="J213" s="52">
        <f>Príloha_2016!J777</f>
        <v>135.09999999999991</v>
      </c>
      <c r="K213" s="52">
        <f>Príloha_2016!K777</f>
        <v>-18.900000000001</v>
      </c>
      <c r="L213" s="52">
        <f>Príloha_2016!L777</f>
        <v>-18.900000000000546</v>
      </c>
    </row>
    <row r="214" spans="1:12" x14ac:dyDescent="0.2">
      <c r="A214" s="16"/>
      <c r="B214" s="50"/>
      <c r="C214" s="51"/>
      <c r="D214" s="51" t="s">
        <v>269</v>
      </c>
      <c r="E214" s="52"/>
      <c r="F214" s="52">
        <f>Príloha_2016!F778</f>
        <v>34.6</v>
      </c>
      <c r="G214" s="52">
        <f>Príloha_2016!G778</f>
        <v>0</v>
      </c>
      <c r="H214" s="52">
        <f>Príloha_2016!H778</f>
        <v>0</v>
      </c>
      <c r="I214" s="52">
        <f>Príloha_2016!I778</f>
        <v>0</v>
      </c>
      <c r="J214" s="52">
        <f>Príloha_2016!J778</f>
        <v>0</v>
      </c>
      <c r="K214" s="52">
        <f>Príloha_2016!K778</f>
        <v>0</v>
      </c>
      <c r="L214" s="52">
        <f>Príloha_2016!L778</f>
        <v>0</v>
      </c>
    </row>
    <row r="215" spans="1:12" x14ac:dyDescent="0.2">
      <c r="A215" s="16"/>
      <c r="B215" s="53"/>
      <c r="C215" s="54"/>
      <c r="D215" s="54" t="s">
        <v>242</v>
      </c>
      <c r="E215" s="52"/>
      <c r="F215" s="52">
        <f>Príloha_2016!F779</f>
        <v>63.7</v>
      </c>
      <c r="G215" s="52">
        <f>Príloha_2016!G779</f>
        <v>0</v>
      </c>
      <c r="H215" s="52">
        <f>Príloha_2016!H779</f>
        <v>0</v>
      </c>
      <c r="I215" s="52">
        <f>Príloha_2016!I779</f>
        <v>0</v>
      </c>
      <c r="J215" s="52">
        <f>Príloha_2016!J779</f>
        <v>0</v>
      </c>
      <c r="K215" s="52">
        <f>Príloha_2016!K779</f>
        <v>0</v>
      </c>
      <c r="L215" s="52">
        <f>Príloha_2016!L779</f>
        <v>0</v>
      </c>
    </row>
    <row r="216" spans="1:12" x14ac:dyDescent="0.2">
      <c r="A216" s="16"/>
      <c r="B216" s="50"/>
      <c r="C216" s="51"/>
      <c r="D216" s="51" t="s">
        <v>250</v>
      </c>
      <c r="E216" s="52"/>
      <c r="F216" s="52">
        <f>Príloha_2016!F780</f>
        <v>1113.2</v>
      </c>
      <c r="G216" s="52">
        <f>Príloha_2016!G780</f>
        <v>1074.1999999999998</v>
      </c>
      <c r="H216" s="52">
        <f>Príloha_2016!H780</f>
        <v>366.2</v>
      </c>
      <c r="I216" s="52">
        <f>Príloha_2016!I780</f>
        <v>929.2</v>
      </c>
      <c r="J216" s="52">
        <f>Príloha_2016!J780</f>
        <v>549.6</v>
      </c>
      <c r="K216" s="52">
        <f>Príloha_2016!K780</f>
        <v>349.6</v>
      </c>
      <c r="L216" s="52">
        <f>Príloha_2016!L780</f>
        <v>349.6</v>
      </c>
    </row>
    <row r="217" spans="1:12" x14ac:dyDescent="0.2">
      <c r="A217" s="16"/>
      <c r="B217" s="50"/>
      <c r="C217" s="51"/>
      <c r="D217" s="51" t="s">
        <v>251</v>
      </c>
      <c r="E217" s="52"/>
      <c r="F217" s="52">
        <f>Príloha_2016!F781</f>
        <v>335.9</v>
      </c>
      <c r="G217" s="52">
        <f>Príloha_2016!G781</f>
        <v>647.29999999999995</v>
      </c>
      <c r="H217" s="52">
        <f>Príloha_2016!H781</f>
        <v>380.9</v>
      </c>
      <c r="I217" s="52">
        <f>Príloha_2016!I781</f>
        <v>380.9</v>
      </c>
      <c r="J217" s="52">
        <f>Príloha_2016!J781</f>
        <v>684.7</v>
      </c>
      <c r="K217" s="52">
        <f>Príloha_2016!K781</f>
        <v>330.7</v>
      </c>
      <c r="L217" s="52">
        <f>Príloha_2016!L781</f>
        <v>330.7</v>
      </c>
    </row>
    <row r="218" spans="1:12" x14ac:dyDescent="0.2">
      <c r="A218" s="16"/>
      <c r="B218" s="50"/>
      <c r="C218" s="51"/>
      <c r="D218" s="51" t="s">
        <v>860</v>
      </c>
      <c r="E218" s="52"/>
      <c r="F218" s="52">
        <f>Príloha_2016!F782</f>
        <v>777.30000000000007</v>
      </c>
      <c r="G218" s="52">
        <f>Príloha_2016!G782</f>
        <v>426.89999999999986</v>
      </c>
      <c r="H218" s="52">
        <f>Príloha_2016!H782</f>
        <v>-14.699999999999989</v>
      </c>
      <c r="I218" s="52">
        <f>Príloha_2016!I782</f>
        <v>548.30000000000007</v>
      </c>
      <c r="J218" s="52">
        <f>Príloha_2016!J782</f>
        <v>-135.10000000000002</v>
      </c>
      <c r="K218" s="52">
        <f>Príloha_2016!K782</f>
        <v>18.900000000000034</v>
      </c>
      <c r="L218" s="52">
        <f>Príloha_2016!L782</f>
        <v>18.900000000000034</v>
      </c>
    </row>
    <row r="223" spans="1:12" ht="12.75" x14ac:dyDescent="0.2">
      <c r="D223" s="55"/>
      <c r="E223" s="55"/>
      <c r="F223" s="213"/>
      <c r="G223" s="143"/>
      <c r="I223" s="213"/>
      <c r="J223" s="213"/>
      <c r="K223" s="213"/>
      <c r="L223" s="213"/>
    </row>
    <row r="224" spans="1:12" hidden="1" x14ac:dyDescent="0.2">
      <c r="C224" s="2" t="s">
        <v>760</v>
      </c>
    </row>
    <row r="227" spans="6:12" x14ac:dyDescent="0.2">
      <c r="F227" s="4"/>
      <c r="G227" s="4"/>
      <c r="H227" s="4"/>
      <c r="I227" s="4"/>
      <c r="J227" s="4"/>
      <c r="K227" s="4"/>
      <c r="L227" s="4"/>
    </row>
    <row r="228" spans="6:12" ht="15" customHeight="1" x14ac:dyDescent="0.2">
      <c r="F228" s="4"/>
      <c r="G228" s="4"/>
      <c r="H228" s="4"/>
      <c r="I228" s="4"/>
      <c r="J228" s="4"/>
      <c r="K228" s="4"/>
      <c r="L228" s="4"/>
    </row>
    <row r="229" spans="6:12" ht="13.5" customHeight="1" x14ac:dyDescent="0.2"/>
  </sheetData>
  <mergeCells count="5">
    <mergeCell ref="B3:D3"/>
    <mergeCell ref="I2:J2"/>
    <mergeCell ref="B105:C105"/>
    <mergeCell ref="B107:C107"/>
    <mergeCell ref="B126:C126"/>
  </mergeCells>
  <phoneticPr fontId="0" type="noConversion"/>
  <printOptions headings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9"/>
  <sheetViews>
    <sheetView tabSelected="1" topLeftCell="B1" zoomScale="120" zoomScaleNormal="120" workbookViewId="0">
      <pane ySplit="3" topLeftCell="A4" activePane="bottomLeft" state="frozen"/>
      <selection pane="bottomLeft" activeCell="C790" sqref="C790"/>
    </sheetView>
  </sheetViews>
  <sheetFormatPr defaultRowHeight="12.75" x14ac:dyDescent="0.2"/>
  <cols>
    <col min="1" max="1" width="0.140625" style="253" customWidth="1"/>
    <col min="2" max="2" width="6" style="251" customWidth="1"/>
    <col min="3" max="3" width="8.42578125" style="220" customWidth="1"/>
    <col min="4" max="4" width="25.5703125" style="252" customWidth="1"/>
    <col min="5" max="5" width="6.42578125" style="217" customWidth="1"/>
    <col min="6" max="6" width="7.140625" style="217" customWidth="1"/>
    <col min="7" max="8" width="8.5703125" style="276" customWidth="1"/>
    <col min="9" max="9" width="6.5703125" style="426" customWidth="1"/>
    <col min="10" max="10" width="6.42578125" style="217" customWidth="1"/>
    <col min="11" max="11" width="6.7109375" style="265" customWidth="1"/>
    <col min="12" max="12" width="6.28515625" style="265" customWidth="1"/>
    <col min="14" max="14" width="9.140625" style="287"/>
    <col min="15" max="16384" width="9.140625" style="217"/>
  </cols>
  <sheetData>
    <row r="1" spans="1:12" ht="24" customHeight="1" x14ac:dyDescent="0.2">
      <c r="A1" s="215"/>
      <c r="B1" s="269" t="s">
        <v>696</v>
      </c>
      <c r="C1" s="270"/>
      <c r="D1" s="270"/>
      <c r="E1" s="216"/>
      <c r="F1" s="270"/>
      <c r="G1" s="265"/>
      <c r="H1" s="265"/>
      <c r="I1" s="428"/>
      <c r="J1" s="216"/>
    </row>
    <row r="2" spans="1:12" ht="23.25" customHeight="1" x14ac:dyDescent="0.2">
      <c r="A2" s="218"/>
      <c r="B2" s="219"/>
      <c r="D2" s="221" t="s">
        <v>898</v>
      </c>
      <c r="E2" s="266"/>
      <c r="F2" s="271"/>
      <c r="G2" s="271"/>
      <c r="I2" s="430"/>
      <c r="L2" s="265" t="s">
        <v>761</v>
      </c>
    </row>
    <row r="3" spans="1:12" ht="42.75" customHeight="1" x14ac:dyDescent="0.2">
      <c r="A3" s="218"/>
      <c r="B3" s="222"/>
      <c r="C3" s="223"/>
      <c r="D3" s="224"/>
      <c r="E3" s="279" t="s">
        <v>795</v>
      </c>
      <c r="F3" s="225" t="s">
        <v>735</v>
      </c>
      <c r="G3" s="225" t="s">
        <v>892</v>
      </c>
      <c r="H3" s="420" t="s">
        <v>893</v>
      </c>
      <c r="I3" s="429" t="s">
        <v>894</v>
      </c>
      <c r="J3" s="431" t="s">
        <v>876</v>
      </c>
      <c r="K3" s="225" t="s">
        <v>877</v>
      </c>
      <c r="L3" s="225" t="s">
        <v>895</v>
      </c>
    </row>
    <row r="4" spans="1:12" ht="15.75" x14ac:dyDescent="0.25">
      <c r="A4" s="215"/>
      <c r="B4" s="227" t="s">
        <v>331</v>
      </c>
      <c r="C4" s="228"/>
      <c r="D4" s="229" t="s">
        <v>444</v>
      </c>
      <c r="E4" s="230"/>
      <c r="F4" s="230"/>
      <c r="G4" s="275"/>
      <c r="H4" s="421"/>
      <c r="J4" s="274"/>
      <c r="K4" s="226"/>
      <c r="L4" s="226"/>
    </row>
    <row r="5" spans="1:12" x14ac:dyDescent="0.2">
      <c r="A5" s="215"/>
      <c r="B5" s="222"/>
      <c r="C5" s="231"/>
      <c r="D5" s="340" t="s">
        <v>329</v>
      </c>
      <c r="E5" s="341"/>
      <c r="F5" s="414">
        <f t="shared" ref="F5:L5" si="0">SUM(F6+F27+F77)</f>
        <v>4976.3999999999996</v>
      </c>
      <c r="G5" s="341">
        <f t="shared" si="0"/>
        <v>5143</v>
      </c>
      <c r="H5" s="415">
        <f t="shared" si="0"/>
        <v>5101.3999999999996</v>
      </c>
      <c r="I5" s="341">
        <f t="shared" si="0"/>
        <v>5148.6000000000004</v>
      </c>
      <c r="J5" s="342">
        <f t="shared" si="0"/>
        <v>5420.2999999999993</v>
      </c>
      <c r="K5" s="341">
        <f t="shared" si="0"/>
        <v>5394.6999999999989</v>
      </c>
      <c r="L5" s="341">
        <f t="shared" si="0"/>
        <v>5471.4</v>
      </c>
    </row>
    <row r="6" spans="1:12" x14ac:dyDescent="0.2">
      <c r="A6" s="215"/>
      <c r="B6" s="222"/>
      <c r="C6" s="231"/>
      <c r="D6" s="340" t="s">
        <v>1</v>
      </c>
      <c r="E6" s="341"/>
      <c r="F6" s="414">
        <f t="shared" ref="F6" si="1">SUM(F8+F10+F18)</f>
        <v>2172.5</v>
      </c>
      <c r="G6" s="341">
        <f>SUM(G8+G10+G18)</f>
        <v>2198.8000000000002</v>
      </c>
      <c r="H6" s="415">
        <f t="shared" ref="H6:I6" si="2">SUM(H8+H10+H18)</f>
        <v>2351.6999999999998</v>
      </c>
      <c r="I6" s="341">
        <f t="shared" si="2"/>
        <v>2351.6999999999998</v>
      </c>
      <c r="J6" s="342">
        <f>SUM(J8+J10+J18)</f>
        <v>2545</v>
      </c>
      <c r="K6" s="341">
        <f t="shared" ref="K6:L6" si="3">SUM(K8+K10+K18)</f>
        <v>2443.1</v>
      </c>
      <c r="L6" s="341">
        <f t="shared" si="3"/>
        <v>2463.1</v>
      </c>
    </row>
    <row r="7" spans="1:12" x14ac:dyDescent="0.2">
      <c r="A7" s="218"/>
      <c r="B7" s="222"/>
      <c r="C7" s="223"/>
      <c r="D7" s="224"/>
      <c r="E7" s="234"/>
      <c r="F7" s="235"/>
      <c r="G7" s="234"/>
      <c r="H7" s="272"/>
      <c r="I7" s="234"/>
      <c r="J7" s="233"/>
      <c r="K7" s="234"/>
      <c r="L7" s="234"/>
    </row>
    <row r="8" spans="1:12" x14ac:dyDescent="0.2">
      <c r="A8" s="215"/>
      <c r="B8" s="222">
        <v>110</v>
      </c>
      <c r="C8" s="231"/>
      <c r="D8" s="340" t="s">
        <v>2</v>
      </c>
      <c r="E8" s="343"/>
      <c r="F8" s="380">
        <f t="shared" ref="F8" si="4">SUM(F9)</f>
        <v>1812</v>
      </c>
      <c r="G8" s="344">
        <f t="shared" ref="G8:L8" si="5">SUM(G9)</f>
        <v>1854.9</v>
      </c>
      <c r="H8" s="413">
        <f t="shared" si="5"/>
        <v>1994</v>
      </c>
      <c r="I8" s="344">
        <f t="shared" si="5"/>
        <v>1994</v>
      </c>
      <c r="J8" s="343">
        <f t="shared" si="5"/>
        <v>2181.9</v>
      </c>
      <c r="K8" s="344">
        <f t="shared" si="5"/>
        <v>2080</v>
      </c>
      <c r="L8" s="344">
        <f t="shared" si="5"/>
        <v>2100</v>
      </c>
    </row>
    <row r="9" spans="1:12" x14ac:dyDescent="0.2">
      <c r="A9" s="218"/>
      <c r="B9" s="222">
        <v>111</v>
      </c>
      <c r="C9" s="223"/>
      <c r="D9" s="224" t="s">
        <v>320</v>
      </c>
      <c r="E9" s="234"/>
      <c r="F9" s="235">
        <v>1812</v>
      </c>
      <c r="G9" s="234">
        <v>1854.9</v>
      </c>
      <c r="H9" s="272">
        <v>1994</v>
      </c>
      <c r="I9" s="234">
        <v>1994</v>
      </c>
      <c r="J9" s="233">
        <v>2181.9</v>
      </c>
      <c r="K9" s="234">
        <v>2080</v>
      </c>
      <c r="L9" s="234">
        <v>2100</v>
      </c>
    </row>
    <row r="10" spans="1:12" x14ac:dyDescent="0.2">
      <c r="A10" s="215"/>
      <c r="B10" s="222">
        <v>120</v>
      </c>
      <c r="C10" s="231"/>
      <c r="D10" s="340" t="s">
        <v>3</v>
      </c>
      <c r="E10" s="343"/>
      <c r="F10" s="380">
        <f t="shared" ref="F10" si="6">SUM(F11:F17)</f>
        <v>165.1</v>
      </c>
      <c r="G10" s="344">
        <f>SUM(G11:G17)</f>
        <v>152.70000000000002</v>
      </c>
      <c r="H10" s="413">
        <f t="shared" ref="H10:I10" si="7">SUM(H11:H17)</f>
        <v>155</v>
      </c>
      <c r="I10" s="344">
        <f t="shared" si="7"/>
        <v>155</v>
      </c>
      <c r="J10" s="343">
        <f>SUM(J11:J17)</f>
        <v>155</v>
      </c>
      <c r="K10" s="343">
        <f t="shared" ref="K10:L10" si="8">SUM(K11:K17)</f>
        <v>155</v>
      </c>
      <c r="L10" s="343">
        <f t="shared" si="8"/>
        <v>155</v>
      </c>
    </row>
    <row r="11" spans="1:12" x14ac:dyDescent="0.2">
      <c r="A11" s="215"/>
      <c r="B11" s="222"/>
      <c r="C11" s="223">
        <v>121001</v>
      </c>
      <c r="D11" s="224" t="s">
        <v>375</v>
      </c>
      <c r="E11" s="234"/>
      <c r="F11" s="235">
        <v>16</v>
      </c>
      <c r="G11" s="234">
        <v>14.2</v>
      </c>
      <c r="H11" s="272">
        <v>15</v>
      </c>
      <c r="I11" s="234">
        <v>15</v>
      </c>
      <c r="J11" s="233">
        <v>15</v>
      </c>
      <c r="K11" s="233">
        <v>15</v>
      </c>
      <c r="L11" s="233">
        <v>15</v>
      </c>
    </row>
    <row r="12" spans="1:12" x14ac:dyDescent="0.2">
      <c r="A12" s="215"/>
      <c r="B12" s="222"/>
      <c r="C12" s="223">
        <v>121001</v>
      </c>
      <c r="D12" s="224" t="s">
        <v>376</v>
      </c>
      <c r="E12" s="234"/>
      <c r="F12" s="235">
        <v>18.2</v>
      </c>
      <c r="G12" s="234">
        <v>21.4</v>
      </c>
      <c r="H12" s="272">
        <v>21</v>
      </c>
      <c r="I12" s="234">
        <v>21</v>
      </c>
      <c r="J12" s="233">
        <v>21</v>
      </c>
      <c r="K12" s="233">
        <v>21</v>
      </c>
      <c r="L12" s="233">
        <v>21</v>
      </c>
    </row>
    <row r="13" spans="1:12" x14ac:dyDescent="0.2">
      <c r="A13" s="215"/>
      <c r="B13" s="222"/>
      <c r="C13" s="223">
        <v>121002</v>
      </c>
      <c r="D13" s="224" t="s">
        <v>377</v>
      </c>
      <c r="E13" s="234"/>
      <c r="F13" s="235">
        <v>43</v>
      </c>
      <c r="G13" s="234">
        <v>41.7</v>
      </c>
      <c r="H13" s="272">
        <v>42</v>
      </c>
      <c r="I13" s="234">
        <v>42</v>
      </c>
      <c r="J13" s="233">
        <v>42</v>
      </c>
      <c r="K13" s="233">
        <v>42</v>
      </c>
      <c r="L13" s="233">
        <v>42</v>
      </c>
    </row>
    <row r="14" spans="1:12" x14ac:dyDescent="0.2">
      <c r="A14" s="218"/>
      <c r="B14" s="222"/>
      <c r="C14" s="223">
        <v>121002</v>
      </c>
      <c r="D14" s="224" t="s">
        <v>378</v>
      </c>
      <c r="E14" s="234"/>
      <c r="F14" s="235">
        <v>74.8</v>
      </c>
      <c r="G14" s="234">
        <v>65</v>
      </c>
      <c r="H14" s="272">
        <v>65</v>
      </c>
      <c r="I14" s="234">
        <v>65</v>
      </c>
      <c r="J14" s="233">
        <v>65</v>
      </c>
      <c r="K14" s="233">
        <v>65</v>
      </c>
      <c r="L14" s="233">
        <v>65</v>
      </c>
    </row>
    <row r="15" spans="1:12" x14ac:dyDescent="0.2">
      <c r="A15" s="218"/>
      <c r="B15" s="222"/>
      <c r="C15" s="223">
        <v>121003</v>
      </c>
      <c r="D15" s="224" t="s">
        <v>379</v>
      </c>
      <c r="E15" s="234"/>
      <c r="F15" s="235">
        <v>7</v>
      </c>
      <c r="G15" s="234">
        <v>7</v>
      </c>
      <c r="H15" s="272">
        <v>7</v>
      </c>
      <c r="I15" s="234">
        <v>7</v>
      </c>
      <c r="J15" s="233">
        <v>7</v>
      </c>
      <c r="K15" s="233">
        <v>7</v>
      </c>
      <c r="L15" s="233">
        <v>7</v>
      </c>
    </row>
    <row r="16" spans="1:12" x14ac:dyDescent="0.2">
      <c r="A16" s="218"/>
      <c r="B16" s="222"/>
      <c r="C16" s="223">
        <v>121003</v>
      </c>
      <c r="D16" s="224" t="s">
        <v>380</v>
      </c>
      <c r="E16" s="234"/>
      <c r="F16" s="235">
        <v>2.5</v>
      </c>
      <c r="G16" s="234">
        <v>2.2999999999999998</v>
      </c>
      <c r="H16" s="272">
        <v>3</v>
      </c>
      <c r="I16" s="234">
        <v>3</v>
      </c>
      <c r="J16" s="233">
        <v>3</v>
      </c>
      <c r="K16" s="233">
        <v>3</v>
      </c>
      <c r="L16" s="233">
        <v>3</v>
      </c>
    </row>
    <row r="17" spans="1:12" x14ac:dyDescent="0.2">
      <c r="A17" s="218"/>
      <c r="B17" s="222"/>
      <c r="C17" s="223">
        <v>121003</v>
      </c>
      <c r="D17" s="224" t="s">
        <v>388</v>
      </c>
      <c r="E17" s="234"/>
      <c r="F17" s="235">
        <v>3.6</v>
      </c>
      <c r="G17" s="234">
        <v>1.1000000000000001</v>
      </c>
      <c r="H17" s="272">
        <v>2</v>
      </c>
      <c r="I17" s="234">
        <v>2</v>
      </c>
      <c r="J17" s="233">
        <v>2</v>
      </c>
      <c r="K17" s="233">
        <v>2</v>
      </c>
      <c r="L17" s="233">
        <v>2</v>
      </c>
    </row>
    <row r="18" spans="1:12" x14ac:dyDescent="0.2">
      <c r="A18" s="215"/>
      <c r="B18" s="222">
        <v>130</v>
      </c>
      <c r="C18" s="231"/>
      <c r="D18" s="340" t="s">
        <v>4</v>
      </c>
      <c r="E18" s="343"/>
      <c r="F18" s="380">
        <f t="shared" ref="F18" si="9">SUM(F19)</f>
        <v>195.4</v>
      </c>
      <c r="G18" s="344">
        <f t="shared" ref="G18:L18" si="10">SUM(G19)</f>
        <v>191.20000000000002</v>
      </c>
      <c r="H18" s="413">
        <f t="shared" si="10"/>
        <v>202.7</v>
      </c>
      <c r="I18" s="344">
        <f t="shared" si="10"/>
        <v>202.7</v>
      </c>
      <c r="J18" s="343">
        <f t="shared" si="10"/>
        <v>208.1</v>
      </c>
      <c r="K18" s="343">
        <f t="shared" si="10"/>
        <v>208.1</v>
      </c>
      <c r="L18" s="343">
        <f t="shared" si="10"/>
        <v>208.1</v>
      </c>
    </row>
    <row r="19" spans="1:12" x14ac:dyDescent="0.2">
      <c r="A19" s="218"/>
      <c r="B19" s="222">
        <v>133</v>
      </c>
      <c r="C19" s="223"/>
      <c r="D19" s="340" t="s">
        <v>321</v>
      </c>
      <c r="E19" s="343"/>
      <c r="F19" s="380">
        <f t="shared" ref="F19" si="11">SUM(F20:F26)</f>
        <v>195.4</v>
      </c>
      <c r="G19" s="344">
        <f>SUM(G20:G26)</f>
        <v>191.20000000000002</v>
      </c>
      <c r="H19" s="413">
        <f t="shared" ref="H19:I19" si="12">SUM(H20:H26)</f>
        <v>202.7</v>
      </c>
      <c r="I19" s="344">
        <f t="shared" si="12"/>
        <v>202.7</v>
      </c>
      <c r="J19" s="343">
        <f>SUM(J20:J26)</f>
        <v>208.1</v>
      </c>
      <c r="K19" s="343">
        <f t="shared" ref="K19:L19" si="13">SUM(K20:K26)</f>
        <v>208.1</v>
      </c>
      <c r="L19" s="343">
        <f t="shared" si="13"/>
        <v>208.1</v>
      </c>
    </row>
    <row r="20" spans="1:12" x14ac:dyDescent="0.2">
      <c r="A20" s="218"/>
      <c r="B20" s="222"/>
      <c r="C20" s="223">
        <v>133001</v>
      </c>
      <c r="D20" s="224" t="s">
        <v>5</v>
      </c>
      <c r="E20" s="234"/>
      <c r="F20" s="235">
        <v>5.6</v>
      </c>
      <c r="G20" s="234">
        <v>5.5</v>
      </c>
      <c r="H20" s="272">
        <v>6</v>
      </c>
      <c r="I20" s="234">
        <v>6</v>
      </c>
      <c r="J20" s="233">
        <v>6</v>
      </c>
      <c r="K20" s="234">
        <v>6</v>
      </c>
      <c r="L20" s="234">
        <v>6</v>
      </c>
    </row>
    <row r="21" spans="1:12" x14ac:dyDescent="0.2">
      <c r="A21" s="218"/>
      <c r="B21" s="222"/>
      <c r="C21" s="223">
        <v>133003</v>
      </c>
      <c r="D21" s="224" t="s">
        <v>410</v>
      </c>
      <c r="E21" s="234"/>
      <c r="F21" s="235">
        <v>0.5</v>
      </c>
      <c r="G21" s="234">
        <v>0.7</v>
      </c>
      <c r="H21" s="272">
        <v>0.7</v>
      </c>
      <c r="I21" s="234">
        <v>0.7</v>
      </c>
      <c r="J21" s="233">
        <v>0.6</v>
      </c>
      <c r="K21" s="234">
        <v>0.6</v>
      </c>
      <c r="L21" s="234">
        <v>0.6</v>
      </c>
    </row>
    <row r="22" spans="1:12" x14ac:dyDescent="0.2">
      <c r="A22" s="218"/>
      <c r="B22" s="222"/>
      <c r="C22" s="223">
        <v>133006</v>
      </c>
      <c r="D22" s="224" t="s">
        <v>415</v>
      </c>
      <c r="E22" s="234"/>
      <c r="F22" s="235">
        <v>0.9</v>
      </c>
      <c r="G22" s="234">
        <v>1.3</v>
      </c>
      <c r="H22" s="272">
        <v>1</v>
      </c>
      <c r="I22" s="234">
        <v>1</v>
      </c>
      <c r="J22" s="233">
        <v>1</v>
      </c>
      <c r="K22" s="234">
        <v>1</v>
      </c>
      <c r="L22" s="234">
        <v>1</v>
      </c>
    </row>
    <row r="23" spans="1:12" x14ac:dyDescent="0.2">
      <c r="A23" s="218"/>
      <c r="B23" s="222"/>
      <c r="C23" s="223">
        <v>133012</v>
      </c>
      <c r="D23" s="224" t="s">
        <v>6</v>
      </c>
      <c r="E23" s="234"/>
      <c r="F23" s="235">
        <v>6.8</v>
      </c>
      <c r="G23" s="234">
        <v>6</v>
      </c>
      <c r="H23" s="272">
        <v>6</v>
      </c>
      <c r="I23" s="234">
        <v>6</v>
      </c>
      <c r="J23" s="233">
        <v>6.5</v>
      </c>
      <c r="K23" s="234">
        <v>6.5</v>
      </c>
      <c r="L23" s="234">
        <v>6.5</v>
      </c>
    </row>
    <row r="24" spans="1:12" x14ac:dyDescent="0.2">
      <c r="A24" s="218"/>
      <c r="B24" s="222"/>
      <c r="C24" s="223">
        <v>133013</v>
      </c>
      <c r="D24" s="224" t="s">
        <v>381</v>
      </c>
      <c r="E24" s="234"/>
      <c r="F24" s="235">
        <v>156.5</v>
      </c>
      <c r="G24" s="234">
        <v>149.5</v>
      </c>
      <c r="H24" s="272">
        <v>160</v>
      </c>
      <c r="I24" s="234">
        <v>160</v>
      </c>
      <c r="J24" s="233">
        <v>132</v>
      </c>
      <c r="K24" s="234">
        <v>132</v>
      </c>
      <c r="L24" s="234">
        <v>132</v>
      </c>
    </row>
    <row r="25" spans="1:12" x14ac:dyDescent="0.2">
      <c r="A25" s="218"/>
      <c r="B25" s="222"/>
      <c r="C25" s="223">
        <v>133013</v>
      </c>
      <c r="D25" s="224" t="s">
        <v>382</v>
      </c>
      <c r="E25" s="234"/>
      <c r="F25" s="235">
        <v>2</v>
      </c>
      <c r="G25" s="234">
        <v>16.8</v>
      </c>
      <c r="H25" s="272">
        <v>17</v>
      </c>
      <c r="I25" s="234">
        <v>17</v>
      </c>
      <c r="J25" s="233">
        <v>50</v>
      </c>
      <c r="K25" s="234">
        <v>50</v>
      </c>
      <c r="L25" s="234">
        <v>50</v>
      </c>
    </row>
    <row r="26" spans="1:12" x14ac:dyDescent="0.2">
      <c r="A26" s="218"/>
      <c r="B26" s="222"/>
      <c r="C26" s="223">
        <v>133013</v>
      </c>
      <c r="D26" s="224" t="s">
        <v>388</v>
      </c>
      <c r="E26" s="234"/>
      <c r="F26" s="235">
        <v>23.1</v>
      </c>
      <c r="G26" s="234">
        <v>11.4</v>
      </c>
      <c r="H26" s="272">
        <v>12</v>
      </c>
      <c r="I26" s="234">
        <v>12</v>
      </c>
      <c r="J26" s="233">
        <v>12</v>
      </c>
      <c r="K26" s="234">
        <v>12</v>
      </c>
      <c r="L26" s="234">
        <v>12</v>
      </c>
    </row>
    <row r="27" spans="1:12" x14ac:dyDescent="0.2">
      <c r="A27" s="215"/>
      <c r="B27" s="222"/>
      <c r="C27" s="231"/>
      <c r="D27" s="340" t="s">
        <v>7</v>
      </c>
      <c r="E27" s="343"/>
      <c r="F27" s="380">
        <f t="shared" ref="F27:L27" si="14">SUM(F28+F36+F41+F43+F66+F68)</f>
        <v>723.6</v>
      </c>
      <c r="G27" s="344">
        <f t="shared" si="14"/>
        <v>956.80000000000007</v>
      </c>
      <c r="H27" s="413">
        <f t="shared" si="14"/>
        <v>676.1</v>
      </c>
      <c r="I27" s="344">
        <f t="shared" si="14"/>
        <v>676.1</v>
      </c>
      <c r="J27" s="343">
        <f t="shared" si="14"/>
        <v>629</v>
      </c>
      <c r="K27" s="343">
        <f t="shared" si="14"/>
        <v>625.1</v>
      </c>
      <c r="L27" s="343">
        <f t="shared" si="14"/>
        <v>625.1</v>
      </c>
    </row>
    <row r="28" spans="1:12" x14ac:dyDescent="0.2">
      <c r="A28" s="215"/>
      <c r="B28" s="222">
        <v>210</v>
      </c>
      <c r="C28" s="231"/>
      <c r="D28" s="340" t="s">
        <v>8</v>
      </c>
      <c r="E28" s="343"/>
      <c r="F28" s="380">
        <f t="shared" ref="F28" si="15">SUM(F29:F35)</f>
        <v>494.09999999999997</v>
      </c>
      <c r="G28" s="344">
        <f t="shared" ref="G28:L28" si="16">SUM(G29:G35)</f>
        <v>745.2</v>
      </c>
      <c r="H28" s="413">
        <f t="shared" si="16"/>
        <v>450</v>
      </c>
      <c r="I28" s="344">
        <f t="shared" si="16"/>
        <v>450</v>
      </c>
      <c r="J28" s="343">
        <f t="shared" si="16"/>
        <v>423.4</v>
      </c>
      <c r="K28" s="343">
        <f t="shared" si="16"/>
        <v>420</v>
      </c>
      <c r="L28" s="343">
        <f t="shared" si="16"/>
        <v>420</v>
      </c>
    </row>
    <row r="29" spans="1:12" x14ac:dyDescent="0.2">
      <c r="A29" s="218"/>
      <c r="B29" s="222"/>
      <c r="C29" s="223">
        <v>211003</v>
      </c>
      <c r="D29" s="224" t="s">
        <v>899</v>
      </c>
      <c r="E29" s="234"/>
      <c r="F29" s="235">
        <v>4.7</v>
      </c>
      <c r="G29" s="234">
        <v>3.3</v>
      </c>
      <c r="H29" s="272">
        <v>3</v>
      </c>
      <c r="I29" s="234">
        <v>3</v>
      </c>
      <c r="J29" s="233">
        <v>0</v>
      </c>
      <c r="K29" s="234">
        <v>0</v>
      </c>
      <c r="L29" s="234">
        <v>0</v>
      </c>
    </row>
    <row r="30" spans="1:12" x14ac:dyDescent="0.2">
      <c r="A30" s="218"/>
      <c r="B30" s="222"/>
      <c r="C30" s="223">
        <v>212002</v>
      </c>
      <c r="D30" s="224" t="s">
        <v>318</v>
      </c>
      <c r="E30" s="214"/>
      <c r="F30" s="235">
        <v>16.899999999999999</v>
      </c>
      <c r="G30" s="234">
        <v>78.099999999999994</v>
      </c>
      <c r="H30" s="272">
        <v>26</v>
      </c>
      <c r="I30" s="234">
        <v>26</v>
      </c>
      <c r="J30" s="233">
        <v>21</v>
      </c>
      <c r="K30" s="234">
        <v>21</v>
      </c>
      <c r="L30" s="234">
        <v>21</v>
      </c>
    </row>
    <row r="31" spans="1:12" x14ac:dyDescent="0.2">
      <c r="A31" s="218"/>
      <c r="B31" s="222"/>
      <c r="C31" s="223">
        <v>212003</v>
      </c>
      <c r="D31" s="224" t="s">
        <v>486</v>
      </c>
      <c r="E31" s="234"/>
      <c r="F31" s="235">
        <v>28.4</v>
      </c>
      <c r="G31" s="234">
        <v>19.5</v>
      </c>
      <c r="H31" s="272">
        <v>20</v>
      </c>
      <c r="I31" s="234">
        <v>20</v>
      </c>
      <c r="J31" s="233">
        <v>11</v>
      </c>
      <c r="K31" s="233">
        <v>11</v>
      </c>
      <c r="L31" s="233">
        <v>11</v>
      </c>
    </row>
    <row r="32" spans="1:12" x14ac:dyDescent="0.2">
      <c r="A32" s="218"/>
      <c r="B32" s="222"/>
      <c r="C32" s="223">
        <v>2120034</v>
      </c>
      <c r="D32" s="224" t="s">
        <v>835</v>
      </c>
      <c r="E32" s="234"/>
      <c r="F32" s="235">
        <v>3.9</v>
      </c>
      <c r="G32" s="234">
        <v>0</v>
      </c>
      <c r="H32" s="272">
        <v>0</v>
      </c>
      <c r="I32" s="234">
        <v>0</v>
      </c>
      <c r="J32" s="233">
        <v>0</v>
      </c>
      <c r="K32" s="234">
        <v>0</v>
      </c>
      <c r="L32" s="234">
        <v>0</v>
      </c>
    </row>
    <row r="33" spans="1:12" x14ac:dyDescent="0.2">
      <c r="A33" s="218"/>
      <c r="B33" s="222"/>
      <c r="C33" s="223">
        <v>2120035</v>
      </c>
      <c r="D33" s="224" t="s">
        <v>908</v>
      </c>
      <c r="E33" s="234"/>
      <c r="F33" s="235">
        <v>354</v>
      </c>
      <c r="G33" s="234">
        <v>392</v>
      </c>
      <c r="H33" s="272">
        <v>373</v>
      </c>
      <c r="I33" s="234">
        <v>373</v>
      </c>
      <c r="J33" s="233">
        <v>368.4</v>
      </c>
      <c r="K33" s="234">
        <v>360</v>
      </c>
      <c r="L33" s="234">
        <v>360</v>
      </c>
    </row>
    <row r="34" spans="1:12" x14ac:dyDescent="0.2">
      <c r="A34" s="218"/>
      <c r="B34" s="222"/>
      <c r="C34" s="223">
        <v>2120034</v>
      </c>
      <c r="D34" s="224" t="s">
        <v>647</v>
      </c>
      <c r="E34" s="234"/>
      <c r="F34" s="235">
        <v>28.9</v>
      </c>
      <c r="G34" s="234">
        <v>0</v>
      </c>
      <c r="H34" s="272">
        <v>28</v>
      </c>
      <c r="I34" s="234">
        <v>28</v>
      </c>
      <c r="J34" s="233">
        <v>23</v>
      </c>
      <c r="K34" s="234">
        <v>28</v>
      </c>
      <c r="L34" s="234">
        <v>28</v>
      </c>
    </row>
    <row r="35" spans="1:12" x14ac:dyDescent="0.2">
      <c r="A35" s="218"/>
      <c r="B35" s="222"/>
      <c r="C35" s="223">
        <v>212004</v>
      </c>
      <c r="D35" s="224" t="s">
        <v>694</v>
      </c>
      <c r="E35" s="234"/>
      <c r="F35" s="235">
        <v>57.3</v>
      </c>
      <c r="G35" s="234">
        <v>252.3</v>
      </c>
      <c r="H35" s="272">
        <v>0</v>
      </c>
      <c r="I35" s="234">
        <v>0</v>
      </c>
      <c r="J35" s="233">
        <v>0</v>
      </c>
      <c r="K35" s="234">
        <v>0</v>
      </c>
      <c r="L35" s="234">
        <v>0</v>
      </c>
    </row>
    <row r="36" spans="1:12" x14ac:dyDescent="0.2">
      <c r="A36" s="215"/>
      <c r="B36" s="222">
        <v>221</v>
      </c>
      <c r="C36" s="231"/>
      <c r="D36" s="340" t="s">
        <v>9</v>
      </c>
      <c r="E36" s="343"/>
      <c r="F36" s="380">
        <f t="shared" ref="F36" si="17">SUM(F37:F40)</f>
        <v>67.699999999999989</v>
      </c>
      <c r="G36" s="344">
        <f>SUM(G37:G40)</f>
        <v>78.2</v>
      </c>
      <c r="H36" s="413">
        <f t="shared" ref="H36:I36" si="18">SUM(H37:H40)</f>
        <v>80</v>
      </c>
      <c r="I36" s="344">
        <f t="shared" si="18"/>
        <v>80</v>
      </c>
      <c r="J36" s="343">
        <f>SUM(J37:J40)</f>
        <v>81</v>
      </c>
      <c r="K36" s="343">
        <f t="shared" ref="K36:L36" si="19">SUM(K37:K40)</f>
        <v>81</v>
      </c>
      <c r="L36" s="343">
        <f t="shared" si="19"/>
        <v>81</v>
      </c>
    </row>
    <row r="37" spans="1:12" x14ac:dyDescent="0.2">
      <c r="A37" s="218"/>
      <c r="B37" s="222"/>
      <c r="C37" s="223">
        <v>2210041</v>
      </c>
      <c r="D37" s="224" t="s">
        <v>834</v>
      </c>
      <c r="E37" s="234"/>
      <c r="F37" s="235">
        <v>13.9</v>
      </c>
      <c r="G37" s="234">
        <v>11.5</v>
      </c>
      <c r="H37" s="272">
        <v>12</v>
      </c>
      <c r="I37" s="234">
        <v>12</v>
      </c>
      <c r="J37" s="233">
        <v>12</v>
      </c>
      <c r="K37" s="233">
        <v>12</v>
      </c>
      <c r="L37" s="233">
        <v>12</v>
      </c>
    </row>
    <row r="38" spans="1:12" x14ac:dyDescent="0.2">
      <c r="A38" s="218"/>
      <c r="B38" s="222"/>
      <c r="C38" s="223">
        <v>2210044</v>
      </c>
      <c r="D38" s="224" t="s">
        <v>13</v>
      </c>
      <c r="E38" s="234"/>
      <c r="F38" s="235">
        <v>40.299999999999997</v>
      </c>
      <c r="G38" s="234">
        <v>53.9</v>
      </c>
      <c r="H38" s="272">
        <v>54</v>
      </c>
      <c r="I38" s="234">
        <v>54</v>
      </c>
      <c r="J38" s="233">
        <v>54</v>
      </c>
      <c r="K38" s="234">
        <v>54</v>
      </c>
      <c r="L38" s="234">
        <v>54</v>
      </c>
    </row>
    <row r="39" spans="1:12" x14ac:dyDescent="0.2">
      <c r="A39" s="218"/>
      <c r="B39" s="222"/>
      <c r="C39" s="223">
        <v>2210045</v>
      </c>
      <c r="D39" s="224" t="s">
        <v>14</v>
      </c>
      <c r="E39" s="234"/>
      <c r="F39" s="235">
        <v>4</v>
      </c>
      <c r="G39" s="234">
        <v>3.1</v>
      </c>
      <c r="H39" s="272">
        <v>4</v>
      </c>
      <c r="I39" s="234">
        <v>4</v>
      </c>
      <c r="J39" s="233">
        <v>5</v>
      </c>
      <c r="K39" s="233">
        <v>5</v>
      </c>
      <c r="L39" s="233">
        <v>5</v>
      </c>
    </row>
    <row r="40" spans="1:12" x14ac:dyDescent="0.2">
      <c r="A40" s="218"/>
      <c r="B40" s="222"/>
      <c r="C40" s="223">
        <v>2210049</v>
      </c>
      <c r="D40" s="224" t="s">
        <v>833</v>
      </c>
      <c r="E40" s="234"/>
      <c r="F40" s="235">
        <v>9.5</v>
      </c>
      <c r="G40" s="234">
        <v>9.6999999999999993</v>
      </c>
      <c r="H40" s="272">
        <v>10</v>
      </c>
      <c r="I40" s="234">
        <v>10</v>
      </c>
      <c r="J40" s="233">
        <v>10</v>
      </c>
      <c r="K40" s="233">
        <v>10</v>
      </c>
      <c r="L40" s="233">
        <v>10</v>
      </c>
    </row>
    <row r="41" spans="1:12" x14ac:dyDescent="0.2">
      <c r="A41" s="215"/>
      <c r="B41" s="222">
        <v>222</v>
      </c>
      <c r="C41" s="231"/>
      <c r="D41" s="340" t="s">
        <v>15</v>
      </c>
      <c r="E41" s="343"/>
      <c r="F41" s="380">
        <f t="shared" ref="F41" si="20">SUM(F42)</f>
        <v>4.4000000000000004</v>
      </c>
      <c r="G41" s="344">
        <f>SUM(G42)</f>
        <v>2.1</v>
      </c>
      <c r="H41" s="413">
        <f>SUM(H42)</f>
        <v>2</v>
      </c>
      <c r="I41" s="344">
        <f>SUM(I42)</f>
        <v>2</v>
      </c>
      <c r="J41" s="343">
        <f>SUM(J42)</f>
        <v>2</v>
      </c>
      <c r="K41" s="343">
        <f t="shared" ref="K41:L41" si="21">SUM(K42)</f>
        <v>2</v>
      </c>
      <c r="L41" s="343">
        <f t="shared" si="21"/>
        <v>2</v>
      </c>
    </row>
    <row r="42" spans="1:12" x14ac:dyDescent="0.2">
      <c r="A42" s="218"/>
      <c r="B42" s="222"/>
      <c r="C42" s="223">
        <v>222003</v>
      </c>
      <c r="D42" s="224" t="s">
        <v>288</v>
      </c>
      <c r="E42" s="234"/>
      <c r="F42" s="235">
        <v>4.4000000000000004</v>
      </c>
      <c r="G42" s="234">
        <v>2.1</v>
      </c>
      <c r="H42" s="272">
        <v>2</v>
      </c>
      <c r="I42" s="234">
        <v>2</v>
      </c>
      <c r="J42" s="233">
        <v>2</v>
      </c>
      <c r="K42" s="233">
        <v>2</v>
      </c>
      <c r="L42" s="233">
        <v>2</v>
      </c>
    </row>
    <row r="43" spans="1:12" x14ac:dyDescent="0.2">
      <c r="A43" s="215"/>
      <c r="B43" s="222">
        <v>223</v>
      </c>
      <c r="C43" s="231"/>
      <c r="D43" s="340" t="s">
        <v>16</v>
      </c>
      <c r="E43" s="343"/>
      <c r="F43" s="380">
        <f>SUM(F44:F65)</f>
        <v>83.2</v>
      </c>
      <c r="G43" s="344">
        <f>SUM(G44:G65)</f>
        <v>85.3</v>
      </c>
      <c r="H43" s="413">
        <f t="shared" ref="H43:I43" si="22">SUM(H44:H65)</f>
        <v>88.6</v>
      </c>
      <c r="I43" s="344">
        <f t="shared" si="22"/>
        <v>88.6</v>
      </c>
      <c r="J43" s="343">
        <f>SUM(J44:J65)</f>
        <v>84</v>
      </c>
      <c r="K43" s="343">
        <f t="shared" ref="K43:L43" si="23">SUM(K44:K65)</f>
        <v>83.5</v>
      </c>
      <c r="L43" s="343">
        <f t="shared" si="23"/>
        <v>83.5</v>
      </c>
    </row>
    <row r="44" spans="1:12" x14ac:dyDescent="0.2">
      <c r="A44" s="218"/>
      <c r="B44" s="222"/>
      <c r="C44" s="223">
        <v>223001</v>
      </c>
      <c r="D44" s="224" t="s">
        <v>841</v>
      </c>
      <c r="E44" s="234"/>
      <c r="F44" s="235">
        <v>0.4</v>
      </c>
      <c r="G44" s="234">
        <v>0</v>
      </c>
      <c r="H44" s="272">
        <v>1</v>
      </c>
      <c r="I44" s="234">
        <v>1</v>
      </c>
      <c r="J44" s="233">
        <v>1</v>
      </c>
      <c r="K44" s="233">
        <v>1</v>
      </c>
      <c r="L44" s="233">
        <v>1</v>
      </c>
    </row>
    <row r="45" spans="1:12" x14ac:dyDescent="0.2">
      <c r="A45" s="218"/>
      <c r="B45" s="222"/>
      <c r="C45" s="223">
        <v>2230010</v>
      </c>
      <c r="D45" s="224" t="s">
        <v>745</v>
      </c>
      <c r="E45" s="234"/>
      <c r="F45" s="235">
        <v>0</v>
      </c>
      <c r="G45" s="234">
        <v>3</v>
      </c>
      <c r="H45" s="272">
        <v>5</v>
      </c>
      <c r="I45" s="234">
        <v>5</v>
      </c>
      <c r="J45" s="233">
        <v>0.5</v>
      </c>
      <c r="K45" s="233">
        <v>0</v>
      </c>
      <c r="L45" s="233">
        <v>0</v>
      </c>
    </row>
    <row r="46" spans="1:12" x14ac:dyDescent="0.2">
      <c r="A46" s="218"/>
      <c r="B46" s="222"/>
      <c r="C46" s="223">
        <v>22300106</v>
      </c>
      <c r="D46" s="224" t="s">
        <v>678</v>
      </c>
      <c r="E46" s="234"/>
      <c r="F46" s="235">
        <v>2.6</v>
      </c>
      <c r="G46" s="234">
        <v>2.4</v>
      </c>
      <c r="H46" s="272">
        <v>3</v>
      </c>
      <c r="I46" s="234">
        <v>3</v>
      </c>
      <c r="J46" s="233">
        <v>3</v>
      </c>
      <c r="K46" s="233">
        <v>3</v>
      </c>
      <c r="L46" s="233">
        <v>3</v>
      </c>
    </row>
    <row r="47" spans="1:12" x14ac:dyDescent="0.2">
      <c r="A47" s="218"/>
      <c r="B47" s="222"/>
      <c r="C47" s="223">
        <v>2230012</v>
      </c>
      <c r="D47" s="224" t="s">
        <v>17</v>
      </c>
      <c r="E47" s="234"/>
      <c r="F47" s="235">
        <v>0.8</v>
      </c>
      <c r="G47" s="234">
        <v>1.1000000000000001</v>
      </c>
      <c r="H47" s="272">
        <v>1.1000000000000001</v>
      </c>
      <c r="I47" s="234">
        <v>1.1000000000000001</v>
      </c>
      <c r="J47" s="233">
        <v>1.1000000000000001</v>
      </c>
      <c r="K47" s="233">
        <v>1.1000000000000001</v>
      </c>
      <c r="L47" s="233">
        <v>1.1000000000000001</v>
      </c>
    </row>
    <row r="48" spans="1:12" x14ac:dyDescent="0.2">
      <c r="A48" s="218"/>
      <c r="B48" s="222"/>
      <c r="C48" s="223">
        <v>2230013</v>
      </c>
      <c r="D48" s="224" t="s">
        <v>353</v>
      </c>
      <c r="E48" s="234"/>
      <c r="F48" s="235">
        <v>3.4</v>
      </c>
      <c r="G48" s="234">
        <v>0.6</v>
      </c>
      <c r="H48" s="272">
        <v>0.5</v>
      </c>
      <c r="I48" s="234">
        <v>0.5</v>
      </c>
      <c r="J48" s="233">
        <v>0.5</v>
      </c>
      <c r="K48" s="233">
        <v>0.5</v>
      </c>
      <c r="L48" s="233">
        <v>0.5</v>
      </c>
    </row>
    <row r="49" spans="1:12" x14ac:dyDescent="0.2">
      <c r="A49" s="218"/>
      <c r="B49" s="222"/>
      <c r="C49" s="223">
        <v>2230014</v>
      </c>
      <c r="D49" s="224" t="s">
        <v>18</v>
      </c>
      <c r="E49" s="234"/>
      <c r="F49" s="235">
        <v>0.4</v>
      </c>
      <c r="G49" s="234">
        <v>0.1</v>
      </c>
      <c r="H49" s="272">
        <v>0.5</v>
      </c>
      <c r="I49" s="234">
        <v>0.5</v>
      </c>
      <c r="J49" s="233">
        <v>0.5</v>
      </c>
      <c r="K49" s="233">
        <v>0.5</v>
      </c>
      <c r="L49" s="233">
        <v>0.5</v>
      </c>
    </row>
    <row r="50" spans="1:12" x14ac:dyDescent="0.2">
      <c r="A50" s="218"/>
      <c r="B50" s="222"/>
      <c r="C50" s="223">
        <v>2230016</v>
      </c>
      <c r="D50" s="224" t="s">
        <v>257</v>
      </c>
      <c r="E50" s="234"/>
      <c r="F50" s="235">
        <v>4.8</v>
      </c>
      <c r="G50" s="234">
        <v>7.2</v>
      </c>
      <c r="H50" s="272">
        <v>7</v>
      </c>
      <c r="I50" s="234">
        <v>7</v>
      </c>
      <c r="J50" s="233">
        <v>7</v>
      </c>
      <c r="K50" s="233">
        <v>7</v>
      </c>
      <c r="L50" s="233">
        <v>7</v>
      </c>
    </row>
    <row r="51" spans="1:12" x14ac:dyDescent="0.2">
      <c r="A51" s="218"/>
      <c r="B51" s="222"/>
      <c r="C51" s="223">
        <v>22300110</v>
      </c>
      <c r="D51" s="224" t="s">
        <v>256</v>
      </c>
      <c r="E51" s="234"/>
      <c r="F51" s="235">
        <v>6.7</v>
      </c>
      <c r="G51" s="234">
        <v>7.6</v>
      </c>
      <c r="H51" s="272">
        <v>7</v>
      </c>
      <c r="I51" s="234">
        <v>7</v>
      </c>
      <c r="J51" s="233">
        <v>7</v>
      </c>
      <c r="K51" s="233">
        <v>7</v>
      </c>
      <c r="L51" s="233">
        <v>7</v>
      </c>
    </row>
    <row r="52" spans="1:12" x14ac:dyDescent="0.2">
      <c r="A52" s="218"/>
      <c r="B52" s="222"/>
      <c r="C52" s="223">
        <v>2230017</v>
      </c>
      <c r="D52" s="224" t="s">
        <v>19</v>
      </c>
      <c r="E52" s="234"/>
      <c r="F52" s="235">
        <v>3.8</v>
      </c>
      <c r="G52" s="234">
        <v>3.4</v>
      </c>
      <c r="H52" s="272">
        <v>4</v>
      </c>
      <c r="I52" s="234">
        <v>4</v>
      </c>
      <c r="J52" s="233">
        <v>4</v>
      </c>
      <c r="K52" s="233">
        <v>4</v>
      </c>
      <c r="L52" s="233">
        <v>4</v>
      </c>
    </row>
    <row r="53" spans="1:12" x14ac:dyDescent="0.2">
      <c r="A53" s="218"/>
      <c r="B53" s="222"/>
      <c r="C53" s="223">
        <v>22300171</v>
      </c>
      <c r="D53" s="224" t="s">
        <v>716</v>
      </c>
      <c r="E53" s="234"/>
      <c r="F53" s="235">
        <v>0</v>
      </c>
      <c r="G53" s="234">
        <v>0.3</v>
      </c>
      <c r="H53" s="272">
        <v>0.2</v>
      </c>
      <c r="I53" s="234">
        <v>0.2</v>
      </c>
      <c r="J53" s="233">
        <v>0.5</v>
      </c>
      <c r="K53" s="233">
        <v>0.5</v>
      </c>
      <c r="L53" s="233">
        <v>0.5</v>
      </c>
    </row>
    <row r="54" spans="1:12" x14ac:dyDescent="0.2">
      <c r="A54" s="218"/>
      <c r="B54" s="222"/>
      <c r="C54" s="223">
        <v>2230018</v>
      </c>
      <c r="D54" s="224" t="s">
        <v>20</v>
      </c>
      <c r="E54" s="234"/>
      <c r="F54" s="235">
        <v>1.5</v>
      </c>
      <c r="G54" s="234">
        <v>0.1</v>
      </c>
      <c r="H54" s="272">
        <v>0</v>
      </c>
      <c r="I54" s="234">
        <v>0</v>
      </c>
      <c r="J54" s="233">
        <v>0</v>
      </c>
      <c r="K54" s="233">
        <v>0</v>
      </c>
      <c r="L54" s="233">
        <v>0</v>
      </c>
    </row>
    <row r="55" spans="1:12" x14ac:dyDescent="0.2">
      <c r="A55" s="218"/>
      <c r="B55" s="222"/>
      <c r="C55" s="223">
        <v>22300110</v>
      </c>
      <c r="D55" s="224" t="s">
        <v>21</v>
      </c>
      <c r="E55" s="234"/>
      <c r="F55" s="235">
        <v>5.3</v>
      </c>
      <c r="G55" s="234">
        <v>4.9000000000000004</v>
      </c>
      <c r="H55" s="272">
        <v>5</v>
      </c>
      <c r="I55" s="234">
        <v>5</v>
      </c>
      <c r="J55" s="233">
        <v>5</v>
      </c>
      <c r="K55" s="233">
        <v>5</v>
      </c>
      <c r="L55" s="233">
        <v>5</v>
      </c>
    </row>
    <row r="56" spans="1:12" x14ac:dyDescent="0.2">
      <c r="A56" s="218"/>
      <c r="B56" s="222"/>
      <c r="C56" s="223">
        <v>22300112</v>
      </c>
      <c r="D56" s="224" t="s">
        <v>715</v>
      </c>
      <c r="E56" s="234"/>
      <c r="F56" s="235">
        <v>1.3</v>
      </c>
      <c r="G56" s="234">
        <v>0.3</v>
      </c>
      <c r="H56" s="272">
        <v>0.5</v>
      </c>
      <c r="I56" s="234">
        <v>0.5</v>
      </c>
      <c r="J56" s="233">
        <v>0.5</v>
      </c>
      <c r="K56" s="233">
        <v>0.5</v>
      </c>
      <c r="L56" s="233">
        <v>0.5</v>
      </c>
    </row>
    <row r="57" spans="1:12" x14ac:dyDescent="0.2">
      <c r="A57" s="218"/>
      <c r="B57" s="222"/>
      <c r="C57" s="223">
        <v>22300121</v>
      </c>
      <c r="D57" s="224" t="s">
        <v>23</v>
      </c>
      <c r="E57" s="214"/>
      <c r="F57" s="235">
        <v>0.2</v>
      </c>
      <c r="G57" s="234">
        <v>2</v>
      </c>
      <c r="H57" s="272">
        <v>0.5</v>
      </c>
      <c r="I57" s="234">
        <v>0.5</v>
      </c>
      <c r="J57" s="233">
        <v>0.5</v>
      </c>
      <c r="K57" s="233">
        <v>0.5</v>
      </c>
      <c r="L57" s="233">
        <v>0.5</v>
      </c>
    </row>
    <row r="58" spans="1:12" x14ac:dyDescent="0.2">
      <c r="A58" s="218"/>
      <c r="B58" s="222"/>
      <c r="C58" s="223" t="s">
        <v>581</v>
      </c>
      <c r="D58" s="224" t="s">
        <v>405</v>
      </c>
      <c r="E58" s="234"/>
      <c r="F58" s="235">
        <v>2.1</v>
      </c>
      <c r="G58" s="234">
        <v>1.6</v>
      </c>
      <c r="H58" s="272">
        <v>1.6</v>
      </c>
      <c r="I58" s="234">
        <v>1.6</v>
      </c>
      <c r="J58" s="233">
        <v>1.6</v>
      </c>
      <c r="K58" s="233">
        <v>1.6</v>
      </c>
      <c r="L58" s="233">
        <v>1.6</v>
      </c>
    </row>
    <row r="59" spans="1:12" x14ac:dyDescent="0.2">
      <c r="A59" s="218"/>
      <c r="B59" s="222"/>
      <c r="C59" s="223" t="s">
        <v>582</v>
      </c>
      <c r="D59" s="224" t="s">
        <v>406</v>
      </c>
      <c r="E59" s="234"/>
      <c r="F59" s="235">
        <v>2.1</v>
      </c>
      <c r="G59" s="234">
        <v>1.7</v>
      </c>
      <c r="H59" s="272">
        <v>1.7</v>
      </c>
      <c r="I59" s="234">
        <v>1.7</v>
      </c>
      <c r="J59" s="233">
        <v>1.7</v>
      </c>
      <c r="K59" s="233">
        <v>1.7</v>
      </c>
      <c r="L59" s="233">
        <v>1.7</v>
      </c>
    </row>
    <row r="60" spans="1:12" x14ac:dyDescent="0.2">
      <c r="A60" s="218"/>
      <c r="B60" s="222"/>
      <c r="C60" s="223" t="s">
        <v>583</v>
      </c>
      <c r="D60" s="224" t="s">
        <v>386</v>
      </c>
      <c r="E60" s="234"/>
      <c r="F60" s="235">
        <v>28</v>
      </c>
      <c r="G60" s="234">
        <v>27.6</v>
      </c>
      <c r="H60" s="272">
        <v>28</v>
      </c>
      <c r="I60" s="234">
        <v>28</v>
      </c>
      <c r="J60" s="233">
        <v>28</v>
      </c>
      <c r="K60" s="233">
        <v>28</v>
      </c>
      <c r="L60" s="233">
        <v>28</v>
      </c>
    </row>
    <row r="61" spans="1:12" x14ac:dyDescent="0.2">
      <c r="A61" s="218"/>
      <c r="B61" s="222" t="s">
        <v>444</v>
      </c>
      <c r="C61" s="223" t="s">
        <v>625</v>
      </c>
      <c r="D61" s="224" t="s">
        <v>626</v>
      </c>
      <c r="E61" s="234"/>
      <c r="F61" s="235">
        <v>5</v>
      </c>
      <c r="G61" s="234">
        <v>6.8</v>
      </c>
      <c r="H61" s="272">
        <v>6.8</v>
      </c>
      <c r="I61" s="234">
        <v>6.8</v>
      </c>
      <c r="J61" s="233">
        <v>6.8</v>
      </c>
      <c r="K61" s="233">
        <v>6.8</v>
      </c>
      <c r="L61" s="233">
        <v>6.8</v>
      </c>
    </row>
    <row r="62" spans="1:12" x14ac:dyDescent="0.2">
      <c r="A62" s="218"/>
      <c r="B62" s="222"/>
      <c r="C62" s="223">
        <v>2230025</v>
      </c>
      <c r="D62" s="224" t="s">
        <v>387</v>
      </c>
      <c r="E62" s="234"/>
      <c r="F62" s="235">
        <v>2.9</v>
      </c>
      <c r="G62" s="234">
        <v>2.8</v>
      </c>
      <c r="H62" s="272">
        <v>2.7</v>
      </c>
      <c r="I62" s="234">
        <v>2.7</v>
      </c>
      <c r="J62" s="233">
        <v>1.8</v>
      </c>
      <c r="K62" s="233">
        <v>1.8</v>
      </c>
      <c r="L62" s="233">
        <v>1.8</v>
      </c>
    </row>
    <row r="63" spans="1:12" x14ac:dyDescent="0.2">
      <c r="A63" s="218"/>
      <c r="B63" s="222"/>
      <c r="C63" s="223">
        <v>223003</v>
      </c>
      <c r="D63" s="224" t="s">
        <v>550</v>
      </c>
      <c r="E63" s="234"/>
      <c r="F63" s="235">
        <v>8.5</v>
      </c>
      <c r="G63" s="234">
        <v>8.1999999999999993</v>
      </c>
      <c r="H63" s="272">
        <v>9</v>
      </c>
      <c r="I63" s="234">
        <v>9</v>
      </c>
      <c r="J63" s="233">
        <v>9</v>
      </c>
      <c r="K63" s="233">
        <v>9</v>
      </c>
      <c r="L63" s="233">
        <v>9</v>
      </c>
    </row>
    <row r="64" spans="1:12" x14ac:dyDescent="0.2">
      <c r="A64" s="218"/>
      <c r="B64" s="222"/>
      <c r="C64" s="223">
        <v>223004</v>
      </c>
      <c r="D64" s="224" t="s">
        <v>423</v>
      </c>
      <c r="E64" s="234"/>
      <c r="F64" s="235">
        <v>0.3</v>
      </c>
      <c r="G64" s="234">
        <v>0.5</v>
      </c>
      <c r="H64" s="272">
        <v>0.5</v>
      </c>
      <c r="I64" s="234">
        <v>0.5</v>
      </c>
      <c r="J64" s="233">
        <v>0.5</v>
      </c>
      <c r="K64" s="233">
        <v>0.5</v>
      </c>
      <c r="L64" s="233">
        <v>0.5</v>
      </c>
    </row>
    <row r="65" spans="1:14" x14ac:dyDescent="0.2">
      <c r="A65" s="218"/>
      <c r="B65" s="222"/>
      <c r="C65" s="223">
        <v>229005</v>
      </c>
      <c r="D65" s="224" t="s">
        <v>354</v>
      </c>
      <c r="E65" s="234"/>
      <c r="F65" s="235">
        <v>3.1</v>
      </c>
      <c r="G65" s="234">
        <v>3.1</v>
      </c>
      <c r="H65" s="272">
        <v>3</v>
      </c>
      <c r="I65" s="234">
        <v>3</v>
      </c>
      <c r="J65" s="233">
        <v>3.5</v>
      </c>
      <c r="K65" s="233">
        <v>3.5</v>
      </c>
      <c r="L65" s="233">
        <v>3.5</v>
      </c>
      <c r="N65" s="339"/>
    </row>
    <row r="66" spans="1:14" x14ac:dyDescent="0.2">
      <c r="A66" s="215"/>
      <c r="B66" s="222">
        <v>240</v>
      </c>
      <c r="C66" s="231"/>
      <c r="D66" s="340" t="s">
        <v>24</v>
      </c>
      <c r="E66" s="345"/>
      <c r="F66" s="380">
        <f t="shared" ref="F66" si="24">SUM(F67)</f>
        <v>1.2</v>
      </c>
      <c r="G66" s="344">
        <f>SUM(G67)</f>
        <v>0.5</v>
      </c>
      <c r="H66" s="413">
        <f>SUM(H67)</f>
        <v>0.5</v>
      </c>
      <c r="I66" s="344">
        <f>SUM(I67)</f>
        <v>0.5</v>
      </c>
      <c r="J66" s="343">
        <f>SUM(J67)</f>
        <v>0.1</v>
      </c>
      <c r="K66" s="344">
        <f t="shared" ref="K66:L66" si="25">SUM(K67)</f>
        <v>0.1</v>
      </c>
      <c r="L66" s="344">
        <f t="shared" si="25"/>
        <v>0.1</v>
      </c>
    </row>
    <row r="67" spans="1:14" x14ac:dyDescent="0.2">
      <c r="A67" s="218"/>
      <c r="B67" s="222">
        <v>242</v>
      </c>
      <c r="C67" s="223"/>
      <c r="D67" s="224" t="s">
        <v>25</v>
      </c>
      <c r="E67" s="234"/>
      <c r="F67" s="235">
        <v>1.2</v>
      </c>
      <c r="G67" s="234">
        <v>0.5</v>
      </c>
      <c r="H67" s="272">
        <v>0.5</v>
      </c>
      <c r="I67" s="234">
        <v>0.5</v>
      </c>
      <c r="J67" s="233">
        <v>0.1</v>
      </c>
      <c r="K67" s="233">
        <v>0.1</v>
      </c>
      <c r="L67" s="233">
        <v>0.1</v>
      </c>
    </row>
    <row r="68" spans="1:14" x14ac:dyDescent="0.2">
      <c r="A68" s="215"/>
      <c r="B68" s="222">
        <v>290</v>
      </c>
      <c r="C68" s="231"/>
      <c r="D68" s="340" t="s">
        <v>26</v>
      </c>
      <c r="E68" s="344"/>
      <c r="F68" s="380">
        <f t="shared" ref="F68" si="26">SUM(F69)</f>
        <v>73</v>
      </c>
      <c r="G68" s="344">
        <f>SUM(G69)</f>
        <v>45.5</v>
      </c>
      <c r="H68" s="413">
        <f>SUM(H69)</f>
        <v>55</v>
      </c>
      <c r="I68" s="344">
        <f>SUM(I69)</f>
        <v>55</v>
      </c>
      <c r="J68" s="343">
        <f>SUM(J69)</f>
        <v>38.5</v>
      </c>
      <c r="K68" s="344">
        <f t="shared" ref="K68:L68" si="27">SUM(K69)</f>
        <v>38.5</v>
      </c>
      <c r="L68" s="344">
        <f t="shared" si="27"/>
        <v>38.5</v>
      </c>
    </row>
    <row r="69" spans="1:14" x14ac:dyDescent="0.2">
      <c r="A69" s="215"/>
      <c r="B69" s="222">
        <v>292</v>
      </c>
      <c r="C69" s="231"/>
      <c r="D69" s="340" t="s">
        <v>27</v>
      </c>
      <c r="E69" s="344"/>
      <c r="F69" s="380">
        <f t="shared" ref="F69" si="28">SUM(F70:F76)</f>
        <v>73</v>
      </c>
      <c r="G69" s="344">
        <f t="shared" ref="G69:L69" si="29">SUM(G70:G76)</f>
        <v>45.5</v>
      </c>
      <c r="H69" s="413">
        <f t="shared" si="29"/>
        <v>55</v>
      </c>
      <c r="I69" s="344">
        <f t="shared" si="29"/>
        <v>55</v>
      </c>
      <c r="J69" s="343">
        <f t="shared" si="29"/>
        <v>38.5</v>
      </c>
      <c r="K69" s="344">
        <f t="shared" si="29"/>
        <v>38.5</v>
      </c>
      <c r="L69" s="344">
        <f t="shared" si="29"/>
        <v>38.5</v>
      </c>
    </row>
    <row r="70" spans="1:14" x14ac:dyDescent="0.2">
      <c r="A70" s="218"/>
      <c r="B70" s="226"/>
      <c r="C70" s="223">
        <v>292006</v>
      </c>
      <c r="D70" s="224" t="s">
        <v>424</v>
      </c>
      <c r="E70" s="234"/>
      <c r="F70" s="235">
        <v>3.1</v>
      </c>
      <c r="G70" s="234">
        <v>0.3</v>
      </c>
      <c r="H70" s="272">
        <v>0.5</v>
      </c>
      <c r="I70" s="234">
        <v>0.5</v>
      </c>
      <c r="J70" s="233">
        <v>0.5</v>
      </c>
      <c r="K70" s="233">
        <v>0.5</v>
      </c>
      <c r="L70" s="233">
        <v>0.5</v>
      </c>
    </row>
    <row r="71" spans="1:14" x14ac:dyDescent="0.2">
      <c r="A71" s="218"/>
      <c r="B71" s="222"/>
      <c r="C71" s="223">
        <v>292008</v>
      </c>
      <c r="D71" s="224" t="s">
        <v>28</v>
      </c>
      <c r="E71" s="214"/>
      <c r="F71" s="235">
        <v>12</v>
      </c>
      <c r="G71" s="234">
        <v>2.2999999999999998</v>
      </c>
      <c r="H71" s="272">
        <v>0.5</v>
      </c>
      <c r="I71" s="234">
        <v>0.5</v>
      </c>
      <c r="J71" s="233">
        <v>2</v>
      </c>
      <c r="K71" s="233">
        <v>2</v>
      </c>
      <c r="L71" s="233">
        <v>2</v>
      </c>
    </row>
    <row r="72" spans="1:14" x14ac:dyDescent="0.2">
      <c r="A72" s="218"/>
      <c r="B72" s="222"/>
      <c r="C72" s="223">
        <v>292009</v>
      </c>
      <c r="D72" s="224" t="s">
        <v>425</v>
      </c>
      <c r="E72" s="234"/>
      <c r="F72" s="235">
        <v>0.8</v>
      </c>
      <c r="G72" s="234">
        <v>1.9</v>
      </c>
      <c r="H72" s="272">
        <v>2</v>
      </c>
      <c r="I72" s="234">
        <v>2</v>
      </c>
      <c r="J72" s="233">
        <v>2</v>
      </c>
      <c r="K72" s="233">
        <v>2</v>
      </c>
      <c r="L72" s="233">
        <v>2</v>
      </c>
    </row>
    <row r="73" spans="1:14" x14ac:dyDescent="0.2">
      <c r="A73" s="218"/>
      <c r="B73" s="222"/>
      <c r="C73" s="223">
        <v>292017</v>
      </c>
      <c r="D73" s="224" t="s">
        <v>355</v>
      </c>
      <c r="E73" s="214"/>
      <c r="F73" s="235">
        <v>17.3</v>
      </c>
      <c r="G73" s="234">
        <v>1.4</v>
      </c>
      <c r="H73" s="272">
        <v>13</v>
      </c>
      <c r="I73" s="234">
        <v>13</v>
      </c>
      <c r="J73" s="233">
        <v>3</v>
      </c>
      <c r="K73" s="233">
        <v>3</v>
      </c>
      <c r="L73" s="233">
        <v>3</v>
      </c>
    </row>
    <row r="74" spans="1:14" x14ac:dyDescent="0.2">
      <c r="A74" s="218"/>
      <c r="B74" s="222"/>
      <c r="C74" s="223">
        <v>292019</v>
      </c>
      <c r="D74" s="224" t="s">
        <v>679</v>
      </c>
      <c r="E74" s="234"/>
      <c r="F74" s="235">
        <v>14.8</v>
      </c>
      <c r="G74" s="234">
        <v>23.3</v>
      </c>
      <c r="H74" s="272">
        <v>23</v>
      </c>
      <c r="I74" s="234">
        <v>23</v>
      </c>
      <c r="J74" s="233">
        <v>15</v>
      </c>
      <c r="K74" s="233">
        <v>15</v>
      </c>
      <c r="L74" s="233">
        <v>15</v>
      </c>
    </row>
    <row r="75" spans="1:14" x14ac:dyDescent="0.2">
      <c r="A75" s="218"/>
      <c r="B75" s="222"/>
      <c r="C75" s="223">
        <v>2920271</v>
      </c>
      <c r="D75" s="224" t="s">
        <v>302</v>
      </c>
      <c r="E75" s="234"/>
      <c r="F75" s="235">
        <v>13.3</v>
      </c>
      <c r="G75" s="234">
        <v>12.5</v>
      </c>
      <c r="H75" s="272">
        <v>12</v>
      </c>
      <c r="I75" s="234">
        <v>12</v>
      </c>
      <c r="J75" s="233">
        <v>12</v>
      </c>
      <c r="K75" s="233">
        <v>12</v>
      </c>
      <c r="L75" s="233">
        <v>12</v>
      </c>
    </row>
    <row r="76" spans="1:14" x14ac:dyDescent="0.2">
      <c r="A76" s="218"/>
      <c r="B76" s="222"/>
      <c r="C76" s="223">
        <v>2920272</v>
      </c>
      <c r="D76" s="224" t="s">
        <v>258</v>
      </c>
      <c r="E76" s="236"/>
      <c r="F76" s="235">
        <v>11.7</v>
      </c>
      <c r="G76" s="234">
        <v>3.8</v>
      </c>
      <c r="H76" s="272">
        <v>4</v>
      </c>
      <c r="I76" s="234">
        <v>4</v>
      </c>
      <c r="J76" s="233">
        <v>4</v>
      </c>
      <c r="K76" s="233">
        <v>4</v>
      </c>
      <c r="L76" s="233">
        <v>4</v>
      </c>
    </row>
    <row r="77" spans="1:14" s="383" customFormat="1" x14ac:dyDescent="0.2">
      <c r="A77" s="384"/>
      <c r="B77" s="378"/>
      <c r="C77" s="379"/>
      <c r="D77" s="340" t="s">
        <v>29</v>
      </c>
      <c r="E77" s="342"/>
      <c r="F77" s="385">
        <f t="shared" ref="F77:L77" si="30">SUM(F78:F104)</f>
        <v>2080.3000000000002</v>
      </c>
      <c r="G77" s="341">
        <f t="shared" si="30"/>
        <v>1987.3999999999999</v>
      </c>
      <c r="H77" s="415">
        <f t="shared" si="30"/>
        <v>2073.6</v>
      </c>
      <c r="I77" s="341">
        <f t="shared" si="30"/>
        <v>2120.8000000000002</v>
      </c>
      <c r="J77" s="342">
        <f t="shared" si="30"/>
        <v>2246.2999999999993</v>
      </c>
      <c r="K77" s="342">
        <f t="shared" si="30"/>
        <v>2326.4999999999995</v>
      </c>
      <c r="L77" s="342">
        <f t="shared" si="30"/>
        <v>2383.1999999999994</v>
      </c>
      <c r="M77" s="450"/>
      <c r="N77" s="382"/>
    </row>
    <row r="78" spans="1:14" x14ac:dyDescent="0.2">
      <c r="A78" s="218"/>
      <c r="B78" s="222">
        <v>311</v>
      </c>
      <c r="C78" s="223">
        <v>3111</v>
      </c>
      <c r="D78" s="224" t="s">
        <v>30</v>
      </c>
      <c r="E78" s="214"/>
      <c r="F78" s="235">
        <v>28.5</v>
      </c>
      <c r="G78" s="234">
        <v>28.7</v>
      </c>
      <c r="H78" s="272">
        <v>29</v>
      </c>
      <c r="I78" s="234">
        <v>29</v>
      </c>
      <c r="J78" s="233">
        <v>31.4</v>
      </c>
      <c r="K78" s="234">
        <v>32.5</v>
      </c>
      <c r="L78" s="234">
        <v>34</v>
      </c>
    </row>
    <row r="79" spans="1:14" x14ac:dyDescent="0.2">
      <c r="A79" s="218"/>
      <c r="B79" s="222"/>
      <c r="C79" s="223">
        <v>31110</v>
      </c>
      <c r="D79" s="224" t="s">
        <v>426</v>
      </c>
      <c r="E79" s="234"/>
      <c r="F79" s="235">
        <v>0.4</v>
      </c>
      <c r="G79" s="234">
        <v>0.4</v>
      </c>
      <c r="H79" s="272">
        <v>0.4</v>
      </c>
      <c r="I79" s="234">
        <v>0.4</v>
      </c>
      <c r="J79" s="233">
        <v>0.4</v>
      </c>
      <c r="K79" s="233">
        <v>0.4</v>
      </c>
      <c r="L79" s="233">
        <v>0.4</v>
      </c>
    </row>
    <row r="80" spans="1:14" x14ac:dyDescent="0.2">
      <c r="A80" s="218"/>
      <c r="B80" s="222"/>
      <c r="C80" s="223">
        <v>31111</v>
      </c>
      <c r="D80" s="224" t="s">
        <v>326</v>
      </c>
      <c r="E80" s="234"/>
      <c r="F80" s="235">
        <v>0</v>
      </c>
      <c r="G80" s="234">
        <v>1.6</v>
      </c>
      <c r="H80" s="272">
        <v>1.6</v>
      </c>
      <c r="I80" s="234">
        <v>1.6</v>
      </c>
      <c r="J80" s="233">
        <v>6</v>
      </c>
      <c r="K80" s="233">
        <v>6</v>
      </c>
      <c r="L80" s="233">
        <v>6</v>
      </c>
    </row>
    <row r="81" spans="1:14" x14ac:dyDescent="0.2">
      <c r="A81" s="218"/>
      <c r="B81" s="222">
        <v>312</v>
      </c>
      <c r="C81" s="223">
        <v>312012</v>
      </c>
      <c r="D81" s="224" t="s">
        <v>295</v>
      </c>
      <c r="E81" s="234"/>
      <c r="F81" s="235">
        <v>1.9</v>
      </c>
      <c r="G81" s="234">
        <v>2.6</v>
      </c>
      <c r="H81" s="272">
        <v>2.6</v>
      </c>
      <c r="I81" s="234">
        <v>2.6</v>
      </c>
      <c r="J81" s="233">
        <v>2.6</v>
      </c>
      <c r="K81" s="233">
        <v>2.6</v>
      </c>
      <c r="L81" s="233">
        <v>2.6</v>
      </c>
    </row>
    <row r="82" spans="1:14" x14ac:dyDescent="0.2">
      <c r="A82" s="218"/>
      <c r="B82" s="222"/>
      <c r="C82" s="223" t="s">
        <v>585</v>
      </c>
      <c r="D82" s="224" t="s">
        <v>31</v>
      </c>
      <c r="E82" s="234"/>
      <c r="F82" s="235">
        <v>20.7</v>
      </c>
      <c r="G82" s="234">
        <v>19.399999999999999</v>
      </c>
      <c r="H82" s="272">
        <v>20</v>
      </c>
      <c r="I82" s="234">
        <v>20</v>
      </c>
      <c r="J82" s="233">
        <v>45.2</v>
      </c>
      <c r="K82" s="233">
        <v>40</v>
      </c>
      <c r="L82" s="233">
        <v>40</v>
      </c>
      <c r="N82" s="339"/>
    </row>
    <row r="83" spans="1:14" x14ac:dyDescent="0.2">
      <c r="A83" s="218"/>
      <c r="B83" s="222"/>
      <c r="C83" s="223" t="s">
        <v>886</v>
      </c>
      <c r="D83" s="224" t="s">
        <v>887</v>
      </c>
      <c r="E83" s="234"/>
      <c r="F83" s="235">
        <v>0</v>
      </c>
      <c r="G83" s="234">
        <v>0</v>
      </c>
      <c r="H83" s="272">
        <v>75</v>
      </c>
      <c r="I83" s="234">
        <v>75</v>
      </c>
      <c r="J83" s="233">
        <v>105</v>
      </c>
      <c r="K83" s="233">
        <v>105</v>
      </c>
      <c r="L83" s="233">
        <v>105</v>
      </c>
    </row>
    <row r="84" spans="1:14" x14ac:dyDescent="0.2">
      <c r="A84" s="218"/>
      <c r="B84" s="222"/>
      <c r="C84" s="223" t="s">
        <v>586</v>
      </c>
      <c r="D84" s="224" t="s">
        <v>33</v>
      </c>
      <c r="E84" s="234"/>
      <c r="F84" s="235">
        <v>206.8</v>
      </c>
      <c r="G84" s="234">
        <v>241.4</v>
      </c>
      <c r="H84" s="272">
        <v>245</v>
      </c>
      <c r="I84" s="234">
        <v>245</v>
      </c>
      <c r="J84" s="233">
        <v>245</v>
      </c>
      <c r="K84" s="233">
        <v>245</v>
      </c>
      <c r="L84" s="233">
        <v>245</v>
      </c>
      <c r="N84" s="339"/>
    </row>
    <row r="85" spans="1:14" x14ac:dyDescent="0.2">
      <c r="A85" s="218"/>
      <c r="B85" s="222"/>
      <c r="C85" s="223" t="s">
        <v>587</v>
      </c>
      <c r="D85" s="224" t="s">
        <v>34</v>
      </c>
      <c r="E85" s="234"/>
      <c r="F85" s="235">
        <v>12</v>
      </c>
      <c r="G85" s="234">
        <v>11.6</v>
      </c>
      <c r="H85" s="272">
        <v>12.5</v>
      </c>
      <c r="I85" s="234">
        <v>12.5</v>
      </c>
      <c r="J85" s="233">
        <v>12.8</v>
      </c>
      <c r="K85" s="233">
        <v>12.8</v>
      </c>
      <c r="L85" s="233">
        <v>12.8</v>
      </c>
      <c r="N85" s="339"/>
    </row>
    <row r="86" spans="1:14" x14ac:dyDescent="0.2">
      <c r="A86" s="218"/>
      <c r="B86" s="222"/>
      <c r="C86" s="223" t="s">
        <v>588</v>
      </c>
      <c r="D86" s="224" t="s">
        <v>35</v>
      </c>
      <c r="E86" s="234"/>
      <c r="F86" s="235">
        <v>55.9</v>
      </c>
      <c r="G86" s="234">
        <v>51.4</v>
      </c>
      <c r="H86" s="272">
        <v>68.099999999999994</v>
      </c>
      <c r="I86" s="234">
        <v>68.099999999999994</v>
      </c>
      <c r="J86" s="233">
        <v>69.2</v>
      </c>
      <c r="K86" s="233">
        <v>69.2</v>
      </c>
      <c r="L86" s="233">
        <v>69.2</v>
      </c>
      <c r="N86" s="339"/>
    </row>
    <row r="87" spans="1:14" x14ac:dyDescent="0.2">
      <c r="A87" s="218"/>
      <c r="B87" s="222"/>
      <c r="C87" s="223" t="s">
        <v>589</v>
      </c>
      <c r="D87" s="224" t="s">
        <v>842</v>
      </c>
      <c r="E87" s="234"/>
      <c r="F87" s="235">
        <v>120.7</v>
      </c>
      <c r="G87" s="234">
        <v>0</v>
      </c>
      <c r="H87" s="272">
        <v>0</v>
      </c>
      <c r="I87" s="234">
        <v>0</v>
      </c>
      <c r="J87" s="233">
        <v>0</v>
      </c>
      <c r="K87" s="234">
        <v>0</v>
      </c>
      <c r="L87" s="234">
        <v>0</v>
      </c>
    </row>
    <row r="88" spans="1:14" x14ac:dyDescent="0.2">
      <c r="A88" s="218"/>
      <c r="B88" s="222"/>
      <c r="C88" s="223" t="s">
        <v>584</v>
      </c>
      <c r="D88" s="224" t="s">
        <v>885</v>
      </c>
      <c r="E88" s="234"/>
      <c r="F88" s="235">
        <v>0</v>
      </c>
      <c r="G88" s="234">
        <v>0</v>
      </c>
      <c r="H88" s="272">
        <v>29.1</v>
      </c>
      <c r="I88" s="234">
        <v>29.1</v>
      </c>
      <c r="J88" s="233">
        <v>0</v>
      </c>
      <c r="K88" s="234">
        <v>0</v>
      </c>
      <c r="L88" s="234">
        <v>0</v>
      </c>
    </row>
    <row r="89" spans="1:14" x14ac:dyDescent="0.2">
      <c r="A89" s="218"/>
      <c r="B89" s="222"/>
      <c r="C89" s="223">
        <v>312012</v>
      </c>
      <c r="D89" s="224" t="s">
        <v>400</v>
      </c>
      <c r="E89" s="234"/>
      <c r="F89" s="235">
        <v>1558</v>
      </c>
      <c r="G89" s="234">
        <v>1559.1</v>
      </c>
      <c r="H89" s="272">
        <v>770.4</v>
      </c>
      <c r="I89" s="234">
        <v>770.4</v>
      </c>
      <c r="J89" s="233">
        <v>818.4</v>
      </c>
      <c r="K89" s="234">
        <v>853</v>
      </c>
      <c r="L89" s="234">
        <v>889</v>
      </c>
      <c r="N89" s="339"/>
    </row>
    <row r="90" spans="1:14" x14ac:dyDescent="0.2">
      <c r="A90" s="218"/>
      <c r="B90" s="222"/>
      <c r="C90" s="223">
        <v>312012</v>
      </c>
      <c r="D90" s="224" t="s">
        <v>401</v>
      </c>
      <c r="E90" s="234"/>
      <c r="F90" s="235">
        <v>0</v>
      </c>
      <c r="G90" s="234">
        <v>0</v>
      </c>
      <c r="H90" s="272">
        <v>52.8</v>
      </c>
      <c r="I90" s="234">
        <v>52.8</v>
      </c>
      <c r="J90" s="233">
        <v>89.9</v>
      </c>
      <c r="K90" s="234">
        <v>93.2</v>
      </c>
      <c r="L90" s="234">
        <v>96.6</v>
      </c>
      <c r="N90" s="339"/>
    </row>
    <row r="91" spans="1:14" x14ac:dyDescent="0.2">
      <c r="A91" s="218"/>
      <c r="B91" s="222"/>
      <c r="C91" s="223">
        <v>312012</v>
      </c>
      <c r="D91" s="224" t="s">
        <v>402</v>
      </c>
      <c r="E91" s="234"/>
      <c r="F91" s="235">
        <v>0</v>
      </c>
      <c r="G91" s="234">
        <v>0</v>
      </c>
      <c r="H91" s="272">
        <v>674.9</v>
      </c>
      <c r="I91" s="234">
        <v>674.9</v>
      </c>
      <c r="J91" s="233">
        <v>731.8</v>
      </c>
      <c r="K91" s="234">
        <v>784.2</v>
      </c>
      <c r="L91" s="234">
        <v>800</v>
      </c>
      <c r="N91" s="339"/>
    </row>
    <row r="92" spans="1:14" x14ac:dyDescent="0.2">
      <c r="A92" s="218"/>
      <c r="B92" s="222"/>
      <c r="C92" s="223">
        <v>312012</v>
      </c>
      <c r="D92" s="224" t="s">
        <v>403</v>
      </c>
      <c r="E92" s="234"/>
      <c r="F92" s="235">
        <v>0</v>
      </c>
      <c r="G92" s="234">
        <v>0</v>
      </c>
      <c r="H92" s="272">
        <v>30.5</v>
      </c>
      <c r="I92" s="234">
        <v>30.5</v>
      </c>
      <c r="J92" s="233">
        <v>31.6</v>
      </c>
      <c r="K92" s="234">
        <v>32.6</v>
      </c>
      <c r="L92" s="234">
        <v>32.6</v>
      </c>
      <c r="N92" s="339"/>
    </row>
    <row r="93" spans="1:14" x14ac:dyDescent="0.2">
      <c r="A93" s="218"/>
      <c r="B93" s="222"/>
      <c r="C93" s="223">
        <v>312012</v>
      </c>
      <c r="D93" s="224" t="s">
        <v>404</v>
      </c>
      <c r="E93" s="234"/>
      <c r="F93" s="235">
        <v>8.4</v>
      </c>
      <c r="G93" s="234">
        <v>11.9</v>
      </c>
      <c r="H93" s="272">
        <v>12.9</v>
      </c>
      <c r="I93" s="234">
        <v>12.9</v>
      </c>
      <c r="J93" s="233">
        <v>13.1</v>
      </c>
      <c r="K93" s="233">
        <v>13.1</v>
      </c>
      <c r="L93" s="233">
        <v>13.1</v>
      </c>
      <c r="N93" s="339"/>
    </row>
    <row r="94" spans="1:14" x14ac:dyDescent="0.2">
      <c r="A94" s="218"/>
      <c r="B94" s="222"/>
      <c r="C94" s="223">
        <v>312012</v>
      </c>
      <c r="D94" s="224" t="s">
        <v>36</v>
      </c>
      <c r="E94" s="214"/>
      <c r="F94" s="235">
        <v>16.399999999999999</v>
      </c>
      <c r="G94" s="234">
        <v>16.8</v>
      </c>
      <c r="H94" s="272">
        <v>16</v>
      </c>
      <c r="I94" s="234">
        <v>16</v>
      </c>
      <c r="J94" s="233">
        <v>16</v>
      </c>
      <c r="K94" s="234">
        <v>17</v>
      </c>
      <c r="L94" s="234">
        <v>17</v>
      </c>
    </row>
    <row r="95" spans="1:14" x14ac:dyDescent="0.2">
      <c r="A95" s="218"/>
      <c r="B95" s="222"/>
      <c r="C95" s="223">
        <v>312012</v>
      </c>
      <c r="D95" s="224" t="s">
        <v>37</v>
      </c>
      <c r="E95" s="234"/>
      <c r="F95" s="235">
        <v>0.7</v>
      </c>
      <c r="G95" s="234">
        <v>0.7</v>
      </c>
      <c r="H95" s="272">
        <v>0.7</v>
      </c>
      <c r="I95" s="234">
        <v>0.7</v>
      </c>
      <c r="J95" s="233">
        <v>0.7</v>
      </c>
      <c r="K95" s="233">
        <v>0.7</v>
      </c>
      <c r="L95" s="233">
        <v>0.7</v>
      </c>
    </row>
    <row r="96" spans="1:14" x14ac:dyDescent="0.2">
      <c r="A96" s="218"/>
      <c r="B96" s="222"/>
      <c r="C96" s="223" t="s">
        <v>910</v>
      </c>
      <c r="D96" s="224" t="s">
        <v>911</v>
      </c>
      <c r="E96" s="234"/>
      <c r="F96" s="235">
        <v>0</v>
      </c>
      <c r="G96" s="234">
        <v>0</v>
      </c>
      <c r="H96" s="272">
        <v>0</v>
      </c>
      <c r="I96" s="234">
        <v>47.2</v>
      </c>
      <c r="J96" s="233">
        <v>0</v>
      </c>
      <c r="K96" s="233">
        <v>0</v>
      </c>
      <c r="L96" s="233">
        <v>0</v>
      </c>
    </row>
    <row r="97" spans="1:14" x14ac:dyDescent="0.2">
      <c r="A97" s="218"/>
      <c r="B97" s="222"/>
      <c r="C97" s="223">
        <v>312012</v>
      </c>
      <c r="D97" s="224" t="s">
        <v>762</v>
      </c>
      <c r="E97" s="234"/>
      <c r="F97" s="235">
        <v>3.8</v>
      </c>
      <c r="G97" s="234">
        <v>0</v>
      </c>
      <c r="H97" s="272">
        <v>0.4</v>
      </c>
      <c r="I97" s="234">
        <v>0.4</v>
      </c>
      <c r="J97" s="233">
        <v>0.4</v>
      </c>
      <c r="K97" s="233">
        <v>0.4</v>
      </c>
      <c r="L97" s="233">
        <v>0.4</v>
      </c>
    </row>
    <row r="98" spans="1:14" x14ac:dyDescent="0.2">
      <c r="A98" s="218"/>
      <c r="B98" s="222"/>
      <c r="C98" s="223">
        <v>312012</v>
      </c>
      <c r="D98" s="224" t="s">
        <v>259</v>
      </c>
      <c r="E98" s="234"/>
      <c r="F98" s="235">
        <v>2.6</v>
      </c>
      <c r="G98" s="234">
        <v>2.5</v>
      </c>
      <c r="H98" s="272">
        <v>2.6</v>
      </c>
      <c r="I98" s="234">
        <v>2.6</v>
      </c>
      <c r="J98" s="233">
        <v>2.6</v>
      </c>
      <c r="K98" s="233">
        <v>2.6</v>
      </c>
      <c r="L98" s="233">
        <v>2.6</v>
      </c>
    </row>
    <row r="99" spans="1:14" x14ac:dyDescent="0.2">
      <c r="A99" s="218"/>
      <c r="B99" s="222"/>
      <c r="C99" s="223">
        <v>3120016</v>
      </c>
      <c r="D99" s="224" t="s">
        <v>345</v>
      </c>
      <c r="E99" s="234"/>
      <c r="F99" s="235">
        <v>8</v>
      </c>
      <c r="G99" s="234">
        <v>25.9</v>
      </c>
      <c r="H99" s="272">
        <v>5</v>
      </c>
      <c r="I99" s="234">
        <v>5</v>
      </c>
      <c r="J99" s="233">
        <v>8</v>
      </c>
      <c r="K99" s="234">
        <v>0</v>
      </c>
      <c r="L99" s="234">
        <v>0</v>
      </c>
      <c r="N99" s="339"/>
    </row>
    <row r="100" spans="1:14" ht="12" customHeight="1" x14ac:dyDescent="0.2">
      <c r="A100" s="218"/>
      <c r="B100" s="222"/>
      <c r="C100" s="223">
        <v>312001814</v>
      </c>
      <c r="D100" s="224" t="s">
        <v>757</v>
      </c>
      <c r="E100" s="214"/>
      <c r="F100" s="235">
        <v>24.5</v>
      </c>
      <c r="G100" s="234">
        <v>6</v>
      </c>
      <c r="H100" s="272">
        <v>6</v>
      </c>
      <c r="I100" s="234">
        <v>6</v>
      </c>
      <c r="J100" s="233">
        <v>3.6</v>
      </c>
      <c r="K100" s="233">
        <v>3.6</v>
      </c>
      <c r="L100" s="233">
        <v>3.6</v>
      </c>
    </row>
    <row r="101" spans="1:14" ht="12" customHeight="1" x14ac:dyDescent="0.2">
      <c r="A101" s="218"/>
      <c r="B101" s="222"/>
      <c r="C101" s="223">
        <v>312001824</v>
      </c>
      <c r="D101" s="224" t="s">
        <v>756</v>
      </c>
      <c r="E101" s="214"/>
      <c r="F101" s="235">
        <v>0</v>
      </c>
      <c r="G101" s="234">
        <v>4.5</v>
      </c>
      <c r="H101" s="272">
        <v>5</v>
      </c>
      <c r="I101" s="234">
        <v>5</v>
      </c>
      <c r="J101" s="233">
        <v>5</v>
      </c>
      <c r="K101" s="234">
        <v>5</v>
      </c>
      <c r="L101" s="234">
        <v>5</v>
      </c>
    </row>
    <row r="102" spans="1:14" ht="12" customHeight="1" x14ac:dyDescent="0.2">
      <c r="A102" s="218"/>
      <c r="B102" s="222"/>
      <c r="C102" s="223">
        <v>312012</v>
      </c>
      <c r="D102" s="224" t="s">
        <v>648</v>
      </c>
      <c r="E102" s="234"/>
      <c r="F102" s="235">
        <v>0.1</v>
      </c>
      <c r="G102" s="234">
        <v>0.1</v>
      </c>
      <c r="H102" s="272">
        <v>0.1</v>
      </c>
      <c r="I102" s="234">
        <v>0.1</v>
      </c>
      <c r="J102" s="233">
        <v>0.1</v>
      </c>
      <c r="K102" s="233">
        <v>0.1</v>
      </c>
      <c r="L102" s="233">
        <v>0.1</v>
      </c>
    </row>
    <row r="103" spans="1:14" x14ac:dyDescent="0.2">
      <c r="A103" s="218"/>
      <c r="B103" s="222">
        <v>331</v>
      </c>
      <c r="C103" s="223" t="s">
        <v>590</v>
      </c>
      <c r="D103" s="224" t="s">
        <v>632</v>
      </c>
      <c r="E103" s="214"/>
      <c r="F103" s="235">
        <v>10.9</v>
      </c>
      <c r="G103" s="234">
        <v>2.8</v>
      </c>
      <c r="H103" s="272">
        <v>10</v>
      </c>
      <c r="I103" s="234">
        <v>10</v>
      </c>
      <c r="J103" s="233">
        <v>7.5</v>
      </c>
      <c r="K103" s="233">
        <v>7.5</v>
      </c>
      <c r="L103" s="233">
        <v>7.5</v>
      </c>
    </row>
    <row r="104" spans="1:14" x14ac:dyDescent="0.2">
      <c r="A104" s="218"/>
      <c r="B104" s="222"/>
      <c r="C104" s="223" t="s">
        <v>702</v>
      </c>
      <c r="D104" s="224" t="s">
        <v>758</v>
      </c>
      <c r="E104" s="234"/>
      <c r="F104" s="233">
        <v>0</v>
      </c>
      <c r="G104" s="234">
        <v>0</v>
      </c>
      <c r="H104" s="272">
        <v>3</v>
      </c>
      <c r="I104" s="234">
        <v>3</v>
      </c>
      <c r="J104" s="233">
        <v>0</v>
      </c>
      <c r="K104" s="233">
        <v>0</v>
      </c>
      <c r="L104" s="233">
        <v>0</v>
      </c>
      <c r="N104" s="339"/>
    </row>
    <row r="105" spans="1:14" s="383" customFormat="1" x14ac:dyDescent="0.2">
      <c r="A105" s="377"/>
      <c r="B105" s="378"/>
      <c r="C105" s="379"/>
      <c r="D105" s="340" t="s">
        <v>40</v>
      </c>
      <c r="E105" s="343"/>
      <c r="F105" s="380">
        <f t="shared" ref="F105:L105" si="31">SUM(F106+F113)</f>
        <v>1113.2</v>
      </c>
      <c r="G105" s="344">
        <f t="shared" si="31"/>
        <v>1074.1999999999998</v>
      </c>
      <c r="H105" s="413">
        <f t="shared" si="31"/>
        <v>366.2</v>
      </c>
      <c r="I105" s="344">
        <f t="shared" si="31"/>
        <v>929.2</v>
      </c>
      <c r="J105" s="343">
        <f t="shared" si="31"/>
        <v>549.6</v>
      </c>
      <c r="K105" s="343">
        <f t="shared" si="31"/>
        <v>349.6</v>
      </c>
      <c r="L105" s="343">
        <f t="shared" si="31"/>
        <v>349.6</v>
      </c>
      <c r="N105" s="382"/>
    </row>
    <row r="106" spans="1:14" x14ac:dyDescent="0.2">
      <c r="A106" s="218"/>
      <c r="B106" s="222"/>
      <c r="C106" s="231"/>
      <c r="D106" s="232" t="s">
        <v>250</v>
      </c>
      <c r="E106" s="236"/>
      <c r="F106" s="237">
        <f t="shared" ref="F106" si="32">SUM(F107:F112)</f>
        <v>440.1</v>
      </c>
      <c r="G106" s="214">
        <f t="shared" ref="G106:L106" si="33">SUM(G107:G112)</f>
        <v>492.29999999999995</v>
      </c>
      <c r="H106" s="273">
        <f t="shared" si="33"/>
        <v>199.7</v>
      </c>
      <c r="I106" s="214">
        <f t="shared" si="33"/>
        <v>199.7</v>
      </c>
      <c r="J106" s="236">
        <f t="shared" si="33"/>
        <v>199.6</v>
      </c>
      <c r="K106" s="214">
        <f t="shared" si="33"/>
        <v>199.6</v>
      </c>
      <c r="L106" s="214">
        <f t="shared" si="33"/>
        <v>199.6</v>
      </c>
    </row>
    <row r="107" spans="1:14" x14ac:dyDescent="0.2">
      <c r="A107" s="218"/>
      <c r="B107" s="222">
        <v>400</v>
      </c>
      <c r="C107" s="223">
        <v>411005</v>
      </c>
      <c r="D107" s="224" t="s">
        <v>836</v>
      </c>
      <c r="E107" s="236"/>
      <c r="F107" s="360">
        <v>23.4</v>
      </c>
      <c r="G107" s="234">
        <v>30</v>
      </c>
      <c r="H107" s="272">
        <v>30</v>
      </c>
      <c r="I107" s="234">
        <v>30</v>
      </c>
      <c r="J107" s="233">
        <v>30</v>
      </c>
      <c r="K107" s="233">
        <v>30</v>
      </c>
      <c r="L107" s="233">
        <v>30</v>
      </c>
    </row>
    <row r="108" spans="1:14" x14ac:dyDescent="0.2">
      <c r="A108" s="218"/>
      <c r="B108" s="222"/>
      <c r="C108" s="223">
        <v>411005</v>
      </c>
      <c r="D108" s="224" t="s">
        <v>837</v>
      </c>
      <c r="E108" s="236"/>
      <c r="F108" s="360">
        <v>4.5999999999999996</v>
      </c>
      <c r="G108" s="234">
        <v>4.7</v>
      </c>
      <c r="H108" s="272">
        <v>4.5999999999999996</v>
      </c>
      <c r="I108" s="234">
        <v>4.5999999999999996</v>
      </c>
      <c r="J108" s="233">
        <v>4.5999999999999996</v>
      </c>
      <c r="K108" s="233">
        <v>4.5999999999999996</v>
      </c>
      <c r="L108" s="233">
        <v>4.5999999999999996</v>
      </c>
    </row>
    <row r="109" spans="1:14" x14ac:dyDescent="0.2">
      <c r="A109" s="215"/>
      <c r="B109" s="222"/>
      <c r="C109" s="223" t="s">
        <v>754</v>
      </c>
      <c r="D109" s="224" t="s">
        <v>541</v>
      </c>
      <c r="E109" s="214"/>
      <c r="F109" s="235">
        <v>412.1</v>
      </c>
      <c r="G109" s="234">
        <v>271.2</v>
      </c>
      <c r="H109" s="272">
        <v>165.1</v>
      </c>
      <c r="I109" s="234">
        <v>165.1</v>
      </c>
      <c r="J109" s="233">
        <v>165</v>
      </c>
      <c r="K109" s="234">
        <v>165</v>
      </c>
      <c r="L109" s="234">
        <v>165</v>
      </c>
    </row>
    <row r="110" spans="1:14" x14ac:dyDescent="0.2">
      <c r="A110" s="218"/>
      <c r="B110" s="222"/>
      <c r="C110" s="223" t="s">
        <v>751</v>
      </c>
      <c r="D110" s="224" t="s">
        <v>739</v>
      </c>
      <c r="E110" s="214"/>
      <c r="F110" s="235">
        <v>0</v>
      </c>
      <c r="G110" s="234">
        <v>15.4</v>
      </c>
      <c r="H110" s="272">
        <v>0</v>
      </c>
      <c r="I110" s="234">
        <v>0</v>
      </c>
      <c r="J110" s="233">
        <v>0</v>
      </c>
      <c r="K110" s="233">
        <v>0</v>
      </c>
      <c r="L110" s="233">
        <v>0</v>
      </c>
    </row>
    <row r="111" spans="1:14" x14ac:dyDescent="0.2">
      <c r="A111" s="218"/>
      <c r="B111" s="222"/>
      <c r="C111" s="223" t="s">
        <v>752</v>
      </c>
      <c r="D111" s="224" t="s">
        <v>840</v>
      </c>
      <c r="E111" s="214"/>
      <c r="F111" s="235">
        <v>0</v>
      </c>
      <c r="G111" s="234">
        <v>15</v>
      </c>
      <c r="H111" s="272">
        <v>0</v>
      </c>
      <c r="I111" s="234">
        <v>0</v>
      </c>
      <c r="J111" s="233">
        <v>0</v>
      </c>
      <c r="K111" s="233">
        <v>0</v>
      </c>
      <c r="L111" s="233">
        <v>0</v>
      </c>
    </row>
    <row r="112" spans="1:14" x14ac:dyDescent="0.2">
      <c r="A112" s="218"/>
      <c r="B112" s="222"/>
      <c r="C112" s="223" t="s">
        <v>753</v>
      </c>
      <c r="D112" s="224" t="s">
        <v>740</v>
      </c>
      <c r="E112" s="214"/>
      <c r="F112" s="235">
        <v>0</v>
      </c>
      <c r="G112" s="234">
        <v>156</v>
      </c>
      <c r="H112" s="272">
        <v>0</v>
      </c>
      <c r="I112" s="234">
        <v>0</v>
      </c>
      <c r="J112" s="233">
        <v>0</v>
      </c>
      <c r="K112" s="233">
        <v>0</v>
      </c>
      <c r="L112" s="233">
        <v>0</v>
      </c>
    </row>
    <row r="113" spans="1:14" s="383" customFormat="1" x14ac:dyDescent="0.2">
      <c r="A113" s="377"/>
      <c r="B113" s="378"/>
      <c r="C113" s="379"/>
      <c r="D113" s="340" t="s">
        <v>278</v>
      </c>
      <c r="E113" s="343"/>
      <c r="F113" s="380">
        <f t="shared" ref="F113:L113" si="34">SUM(F114:F119)</f>
        <v>673.1</v>
      </c>
      <c r="G113" s="344">
        <f t="shared" si="34"/>
        <v>581.89999999999986</v>
      </c>
      <c r="H113" s="413">
        <f t="shared" si="34"/>
        <v>166.5</v>
      </c>
      <c r="I113" s="344">
        <f t="shared" si="34"/>
        <v>729.5</v>
      </c>
      <c r="J113" s="343">
        <f t="shared" si="34"/>
        <v>350</v>
      </c>
      <c r="K113" s="343">
        <f t="shared" si="34"/>
        <v>150</v>
      </c>
      <c r="L113" s="343">
        <f t="shared" si="34"/>
        <v>150</v>
      </c>
      <c r="N113" s="382"/>
    </row>
    <row r="114" spans="1:14" x14ac:dyDescent="0.2">
      <c r="A114" s="218"/>
      <c r="B114" s="222">
        <v>500</v>
      </c>
      <c r="C114" s="223">
        <v>513001</v>
      </c>
      <c r="D114" s="224" t="s">
        <v>427</v>
      </c>
      <c r="E114" s="214"/>
      <c r="F114" s="235">
        <v>187.6</v>
      </c>
      <c r="G114" s="234">
        <v>435.4</v>
      </c>
      <c r="H114" s="272">
        <v>150</v>
      </c>
      <c r="I114" s="234">
        <v>150</v>
      </c>
      <c r="J114" s="233">
        <v>150</v>
      </c>
      <c r="K114" s="233">
        <v>150</v>
      </c>
      <c r="L114" s="233">
        <v>150</v>
      </c>
      <c r="N114" s="339"/>
    </row>
    <row r="115" spans="1:14" x14ac:dyDescent="0.2">
      <c r="A115" s="215"/>
      <c r="C115" s="223">
        <v>51300213</v>
      </c>
      <c r="D115" s="224" t="s">
        <v>501</v>
      </c>
      <c r="E115" s="234"/>
      <c r="F115" s="235">
        <v>103.8</v>
      </c>
      <c r="G115" s="234">
        <v>67.2</v>
      </c>
      <c r="H115" s="272">
        <v>16.5</v>
      </c>
      <c r="I115" s="234">
        <v>365.5</v>
      </c>
      <c r="J115" s="233">
        <v>0</v>
      </c>
      <c r="K115" s="233">
        <v>0</v>
      </c>
      <c r="L115" s="233">
        <v>0</v>
      </c>
    </row>
    <row r="116" spans="1:14" x14ac:dyDescent="0.2">
      <c r="A116" s="215"/>
      <c r="B116" s="222"/>
      <c r="C116" s="223">
        <v>51300223</v>
      </c>
      <c r="D116" s="224" t="s">
        <v>693</v>
      </c>
      <c r="E116" s="214"/>
      <c r="F116" s="235">
        <v>339.6</v>
      </c>
      <c r="G116" s="234">
        <v>42</v>
      </c>
      <c r="H116" s="272">
        <v>0</v>
      </c>
      <c r="I116" s="234">
        <v>214</v>
      </c>
      <c r="J116" s="233">
        <v>200</v>
      </c>
      <c r="K116" s="233">
        <v>0</v>
      </c>
      <c r="L116" s="233">
        <v>0</v>
      </c>
    </row>
    <row r="117" spans="1:14" x14ac:dyDescent="0.2">
      <c r="A117" s="218"/>
      <c r="B117" s="222"/>
      <c r="C117" s="223">
        <v>5130024</v>
      </c>
      <c r="D117" s="224" t="s">
        <v>880</v>
      </c>
      <c r="E117" s="234"/>
      <c r="F117" s="235">
        <v>0</v>
      </c>
      <c r="G117" s="234">
        <v>37.299999999999997</v>
      </c>
      <c r="H117" s="272">
        <v>0</v>
      </c>
      <c r="I117" s="234">
        <v>0</v>
      </c>
      <c r="J117" s="233">
        <v>0</v>
      </c>
      <c r="K117" s="233">
        <v>0</v>
      </c>
      <c r="L117" s="233">
        <v>0</v>
      </c>
      <c r="N117" s="339"/>
    </row>
    <row r="118" spans="1:14" x14ac:dyDescent="0.2">
      <c r="A118" s="218"/>
      <c r="B118" s="222"/>
      <c r="C118" s="223" t="s">
        <v>591</v>
      </c>
      <c r="D118" s="224" t="s">
        <v>649</v>
      </c>
      <c r="E118" s="234"/>
      <c r="F118" s="235">
        <v>42.1</v>
      </c>
      <c r="G118" s="234">
        <v>0</v>
      </c>
      <c r="H118" s="272">
        <v>0</v>
      </c>
      <c r="I118" s="234">
        <v>0</v>
      </c>
      <c r="J118" s="233">
        <v>0</v>
      </c>
      <c r="K118" s="233">
        <v>0</v>
      </c>
      <c r="L118" s="233">
        <v>0</v>
      </c>
    </row>
    <row r="119" spans="1:14" x14ac:dyDescent="0.2">
      <c r="A119" s="218"/>
      <c r="B119" s="222"/>
      <c r="C119" s="223"/>
      <c r="D119" s="224" t="s">
        <v>650</v>
      </c>
      <c r="E119" s="234"/>
      <c r="F119" s="235">
        <v>0</v>
      </c>
      <c r="G119" s="234">
        <v>0</v>
      </c>
      <c r="H119" s="272">
        <v>0</v>
      </c>
      <c r="I119" s="234">
        <v>0</v>
      </c>
      <c r="J119" s="233">
        <v>0</v>
      </c>
      <c r="K119" s="233">
        <v>0</v>
      </c>
      <c r="L119" s="233">
        <v>0</v>
      </c>
    </row>
    <row r="120" spans="1:14" x14ac:dyDescent="0.2">
      <c r="A120" s="218"/>
      <c r="B120" s="222"/>
      <c r="C120" s="231"/>
      <c r="D120" s="340" t="s">
        <v>41</v>
      </c>
      <c r="E120" s="343"/>
      <c r="F120" s="380">
        <f t="shared" ref="F120" si="35">SUM(F121+F124)</f>
        <v>74</v>
      </c>
      <c r="G120" s="344">
        <f>SUM(G121+G124)</f>
        <v>41.3</v>
      </c>
      <c r="H120" s="413">
        <f t="shared" ref="H120:I120" si="36">SUM(H121+H124)</f>
        <v>34.1</v>
      </c>
      <c r="I120" s="344">
        <f t="shared" si="36"/>
        <v>316.10000000000002</v>
      </c>
      <c r="J120" s="343">
        <f>SUM(J121+J124)</f>
        <v>358</v>
      </c>
      <c r="K120" s="343">
        <f t="shared" ref="K120:L120" si="37">SUM(K121+K124)</f>
        <v>2</v>
      </c>
      <c r="L120" s="343">
        <f t="shared" si="37"/>
        <v>2</v>
      </c>
    </row>
    <row r="121" spans="1:14" x14ac:dyDescent="0.2">
      <c r="A121" s="218"/>
      <c r="B121" s="222"/>
      <c r="C121" s="231"/>
      <c r="D121" s="340" t="s">
        <v>42</v>
      </c>
      <c r="E121" s="343"/>
      <c r="F121" s="380">
        <f t="shared" ref="F121" si="38">SUM(F122:F123)</f>
        <v>15.399999999999999</v>
      </c>
      <c r="G121" s="344">
        <f>SUM(G122:G123)</f>
        <v>35.299999999999997</v>
      </c>
      <c r="H121" s="413">
        <f t="shared" ref="H121:I121" si="39">SUM(H122:H123)</f>
        <v>5</v>
      </c>
      <c r="I121" s="344">
        <f t="shared" si="39"/>
        <v>287</v>
      </c>
      <c r="J121" s="343">
        <f>SUM(J122:J123)</f>
        <v>2</v>
      </c>
      <c r="K121" s="343">
        <f t="shared" ref="K121:L121" si="40">SUM(K122:K123)</f>
        <v>2</v>
      </c>
      <c r="L121" s="343">
        <f t="shared" si="40"/>
        <v>2</v>
      </c>
    </row>
    <row r="122" spans="1:14" ht="11.25" customHeight="1" x14ac:dyDescent="0.2">
      <c r="A122" s="215"/>
      <c r="B122" s="222">
        <v>230</v>
      </c>
      <c r="C122" s="223" t="s">
        <v>592</v>
      </c>
      <c r="D122" s="224" t="s">
        <v>374</v>
      </c>
      <c r="E122" s="214"/>
      <c r="F122" s="235">
        <v>0.2</v>
      </c>
      <c r="G122" s="234">
        <v>18</v>
      </c>
      <c r="H122" s="272">
        <v>5</v>
      </c>
      <c r="I122" s="234">
        <v>5</v>
      </c>
      <c r="J122" s="233">
        <v>2</v>
      </c>
      <c r="K122" s="233">
        <v>2</v>
      </c>
      <c r="L122" s="233">
        <v>2</v>
      </c>
    </row>
    <row r="123" spans="1:14" x14ac:dyDescent="0.2">
      <c r="A123" s="215"/>
      <c r="C123" s="223">
        <v>233001</v>
      </c>
      <c r="D123" s="224" t="s">
        <v>43</v>
      </c>
      <c r="E123" s="214"/>
      <c r="F123" s="235">
        <v>15.2</v>
      </c>
      <c r="G123" s="234">
        <v>17.3</v>
      </c>
      <c r="H123" s="272">
        <v>0</v>
      </c>
      <c r="I123" s="234">
        <v>282</v>
      </c>
      <c r="J123" s="233">
        <v>0</v>
      </c>
      <c r="K123" s="233">
        <v>0</v>
      </c>
      <c r="L123" s="233">
        <v>0</v>
      </c>
    </row>
    <row r="124" spans="1:14" x14ac:dyDescent="0.2">
      <c r="A124" s="218"/>
      <c r="B124" s="222"/>
      <c r="C124" s="231"/>
      <c r="D124" s="340" t="s">
        <v>44</v>
      </c>
      <c r="E124" s="343"/>
      <c r="F124" s="344">
        <f>SUM(F125:F130)</f>
        <v>58.6</v>
      </c>
      <c r="G124" s="344">
        <f>SUM(G125:G130)</f>
        <v>6</v>
      </c>
      <c r="H124" s="344">
        <f>SUM(H125:H130)</f>
        <v>29.1</v>
      </c>
      <c r="I124" s="344">
        <f>SUM(I125:I130)</f>
        <v>29.1</v>
      </c>
      <c r="J124" s="343">
        <f>SUM(J125:J130)</f>
        <v>356</v>
      </c>
      <c r="K124" s="343">
        <f t="shared" ref="K124:L124" si="41">SUM(K125:K130)</f>
        <v>0</v>
      </c>
      <c r="L124" s="343">
        <f t="shared" si="41"/>
        <v>0</v>
      </c>
    </row>
    <row r="125" spans="1:14" x14ac:dyDescent="0.2">
      <c r="A125" s="218"/>
      <c r="B125" s="222">
        <v>300</v>
      </c>
      <c r="C125" s="223" t="s">
        <v>744</v>
      </c>
      <c r="D125" s="224" t="s">
        <v>755</v>
      </c>
      <c r="E125" s="236"/>
      <c r="F125" s="360">
        <v>0</v>
      </c>
      <c r="G125" s="234">
        <v>6</v>
      </c>
      <c r="H125" s="272">
        <v>0</v>
      </c>
      <c r="I125" s="234">
        <v>0</v>
      </c>
      <c r="J125" s="233">
        <v>0</v>
      </c>
      <c r="K125" s="233">
        <v>0</v>
      </c>
      <c r="L125" s="233">
        <v>0</v>
      </c>
    </row>
    <row r="126" spans="1:14" x14ac:dyDescent="0.2">
      <c r="A126" s="218"/>
      <c r="B126" s="219"/>
      <c r="C126" s="223">
        <v>321001</v>
      </c>
      <c r="D126" s="224" t="s">
        <v>919</v>
      </c>
      <c r="E126" s="236"/>
      <c r="F126" s="360">
        <v>0</v>
      </c>
      <c r="G126" s="234">
        <v>0</v>
      </c>
      <c r="H126" s="272">
        <v>0</v>
      </c>
      <c r="I126" s="234">
        <v>0</v>
      </c>
      <c r="J126" s="233">
        <v>25</v>
      </c>
      <c r="K126" s="233">
        <v>0</v>
      </c>
      <c r="L126" s="233">
        <v>0</v>
      </c>
    </row>
    <row r="127" spans="1:14" x14ac:dyDescent="0.2">
      <c r="A127" s="215"/>
      <c r="C127" s="223" t="s">
        <v>593</v>
      </c>
      <c r="D127" s="224" t="s">
        <v>45</v>
      </c>
      <c r="E127" s="234"/>
      <c r="F127" s="235">
        <v>15</v>
      </c>
      <c r="G127" s="234">
        <v>0</v>
      </c>
      <c r="H127" s="272">
        <v>0</v>
      </c>
      <c r="I127" s="234">
        <v>0</v>
      </c>
      <c r="J127" s="233">
        <v>0</v>
      </c>
      <c r="K127" s="233">
        <v>0</v>
      </c>
      <c r="L127" s="233">
        <v>0</v>
      </c>
    </row>
    <row r="128" spans="1:14" x14ac:dyDescent="0.2">
      <c r="A128" s="218"/>
      <c r="B128" s="222"/>
      <c r="C128" s="223">
        <v>3220011</v>
      </c>
      <c r="D128" s="224" t="s">
        <v>481</v>
      </c>
      <c r="E128" s="234"/>
      <c r="F128" s="235">
        <v>43.6</v>
      </c>
      <c r="G128" s="234">
        <v>0</v>
      </c>
      <c r="H128" s="272">
        <v>0</v>
      </c>
      <c r="I128" s="234">
        <v>0</v>
      </c>
      <c r="J128" s="233">
        <v>0</v>
      </c>
      <c r="K128" s="233">
        <v>0</v>
      </c>
      <c r="L128" s="233">
        <v>0</v>
      </c>
    </row>
    <row r="129" spans="1:14" x14ac:dyDescent="0.2">
      <c r="A129" s="218"/>
      <c r="B129" s="222"/>
      <c r="C129" s="223">
        <v>3320012</v>
      </c>
      <c r="D129" s="224" t="s">
        <v>709</v>
      </c>
      <c r="E129" s="234"/>
      <c r="F129" s="235">
        <v>0</v>
      </c>
      <c r="G129" s="234">
        <v>0</v>
      </c>
      <c r="H129" s="272">
        <v>0</v>
      </c>
      <c r="I129" s="234">
        <v>0</v>
      </c>
      <c r="J129" s="233">
        <v>331</v>
      </c>
      <c r="K129" s="233">
        <v>0</v>
      </c>
      <c r="L129" s="233">
        <v>0</v>
      </c>
    </row>
    <row r="130" spans="1:14" x14ac:dyDescent="0.2">
      <c r="A130" s="218"/>
      <c r="B130" s="222"/>
      <c r="C130" s="223"/>
      <c r="D130" s="224" t="s">
        <v>891</v>
      </c>
      <c r="E130" s="234"/>
      <c r="F130" s="235">
        <v>0</v>
      </c>
      <c r="G130" s="234">
        <v>0</v>
      </c>
      <c r="H130" s="272">
        <v>29.1</v>
      </c>
      <c r="I130" s="234">
        <v>29.1</v>
      </c>
      <c r="J130" s="233">
        <v>0</v>
      </c>
      <c r="K130" s="233">
        <v>0</v>
      </c>
      <c r="L130" s="233">
        <v>0</v>
      </c>
    </row>
    <row r="131" spans="1:14" x14ac:dyDescent="0.2">
      <c r="A131" s="218"/>
      <c r="B131" s="222"/>
      <c r="C131" s="231"/>
      <c r="D131" s="340" t="s">
        <v>269</v>
      </c>
      <c r="E131" s="343"/>
      <c r="F131" s="380">
        <f t="shared" ref="F131:L131" si="42">SUM(F132:F132)</f>
        <v>34.6</v>
      </c>
      <c r="G131" s="344">
        <f t="shared" si="42"/>
        <v>0</v>
      </c>
      <c r="H131" s="413">
        <f t="shared" si="42"/>
        <v>0</v>
      </c>
      <c r="I131" s="344">
        <f t="shared" si="42"/>
        <v>0</v>
      </c>
      <c r="J131" s="343">
        <f t="shared" si="42"/>
        <v>0</v>
      </c>
      <c r="K131" s="343">
        <f t="shared" si="42"/>
        <v>0</v>
      </c>
      <c r="L131" s="343">
        <f t="shared" si="42"/>
        <v>0</v>
      </c>
    </row>
    <row r="132" spans="1:14" x14ac:dyDescent="0.2">
      <c r="A132" s="218"/>
      <c r="B132" s="222"/>
      <c r="C132" s="223"/>
      <c r="D132" s="224" t="s">
        <v>671</v>
      </c>
      <c r="E132" s="234"/>
      <c r="F132" s="235">
        <v>34.6</v>
      </c>
      <c r="G132" s="234">
        <v>0</v>
      </c>
      <c r="H132" s="272">
        <v>0</v>
      </c>
      <c r="I132" s="234">
        <v>0</v>
      </c>
      <c r="J132" s="233">
        <v>0</v>
      </c>
      <c r="K132" s="233">
        <v>0</v>
      </c>
      <c r="L132" s="233">
        <v>0</v>
      </c>
    </row>
    <row r="133" spans="1:14" ht="15.75" x14ac:dyDescent="0.25">
      <c r="A133" s="218"/>
      <c r="B133" s="222"/>
      <c r="C133" s="238"/>
      <c r="D133" s="224"/>
      <c r="E133" s="240"/>
      <c r="F133" s="361"/>
      <c r="G133" s="240"/>
      <c r="H133" s="372"/>
      <c r="I133" s="240"/>
      <c r="J133" s="239"/>
      <c r="K133" s="240"/>
      <c r="L133" s="240"/>
    </row>
    <row r="134" spans="1:14" s="383" customFormat="1" x14ac:dyDescent="0.2">
      <c r="A134" s="377"/>
      <c r="B134" s="378"/>
      <c r="C134" s="379"/>
      <c r="D134" s="340" t="s">
        <v>330</v>
      </c>
      <c r="E134" s="343"/>
      <c r="F134" s="344">
        <f>SUM(F135+F228+F233+F235+F238+F242+F269+F271+F281+F285+F299+F320+F330+F338+F381+F388+F423+F425+F427+F495+F508+F525+F527+F538)</f>
        <v>2703.9</v>
      </c>
      <c r="G134" s="344">
        <f>SUM(G135+G228+G233+G235+G238+G242+G269+G271+G281+G285+G299+G320+G330+G338+G381+G388+G423+G425+G427+G495+G508+G525+G527+G538)</f>
        <v>2730.7000000000012</v>
      </c>
      <c r="H134" s="413">
        <f>SUM(H135+H228+H233+H235+H238+H242+H269+H271+H281+H285+H299+H320+H330+H338+H381+H388+H423+H425+H427+H495+H508+H527+H534+H538)</f>
        <v>2476.8000000000002</v>
      </c>
      <c r="I134" s="344">
        <f>SUM(I135+I228+I233+I235+I238+I242+I269+I271+I281+I285+I299+I320+I330+I338+I381+I388+I423+I425+I427+I495+I508+I527+I534+I538)</f>
        <v>3045.2999999999997</v>
      </c>
      <c r="J134" s="343">
        <f>SUM(J135+J228+J233+J235+J238+J242+J269+J271+J281+J285+J299+J320+J330+J338+J381+J388+J423+J425+J427+J495+J508+J525+J527+J538)</f>
        <v>2471.0999999999995</v>
      </c>
      <c r="K134" s="344">
        <f>SUM(K135+K228+K233+K235+K238+K242+K269+K271+K281+K285+K299+K320+K330+K338+K381+K388+K423+K425+K427+K495+K508+K525+K527+K538)</f>
        <v>2350.9</v>
      </c>
      <c r="L134" s="344">
        <f>SUM(L135+L228+L233+L235+L238+L242+L269+L271+L281+L285+L299+L320+L330+L338+L381+L388+L423+L425+L427+L495+L508+L525+L527+L538)</f>
        <v>2377.0000000000005</v>
      </c>
      <c r="N134" s="382"/>
    </row>
    <row r="135" spans="1:14" s="383" customFormat="1" ht="15.75" x14ac:dyDescent="0.25">
      <c r="A135" s="386"/>
      <c r="B135" s="387" t="s">
        <v>46</v>
      </c>
      <c r="C135" s="379"/>
      <c r="D135" s="340" t="s">
        <v>48</v>
      </c>
      <c r="E135" s="343"/>
      <c r="F135" s="344">
        <f t="shared" ref="F135" si="43">SUM(F136+F139+F142+F150+F166+F173+F180+F216+F226)</f>
        <v>839.7</v>
      </c>
      <c r="G135" s="344">
        <f t="shared" ref="G135:L135" si="44">SUM(G136+G139+G142+G150+G166+G173+G180+G216+G226)</f>
        <v>955.60000000000014</v>
      </c>
      <c r="H135" s="413">
        <f t="shared" si="44"/>
        <v>589</v>
      </c>
      <c r="I135" s="344">
        <f t="shared" si="44"/>
        <v>1085</v>
      </c>
      <c r="J135" s="344">
        <f t="shared" si="44"/>
        <v>584.4</v>
      </c>
      <c r="K135" s="343">
        <f t="shared" si="44"/>
        <v>589.4</v>
      </c>
      <c r="L135" s="343">
        <f t="shared" si="44"/>
        <v>598.59999999999991</v>
      </c>
      <c r="N135" s="382"/>
    </row>
    <row r="136" spans="1:14" ht="15" customHeight="1" x14ac:dyDescent="0.2">
      <c r="A136" s="215"/>
      <c r="B136" s="222"/>
      <c r="C136" s="231"/>
      <c r="D136" s="232" t="s">
        <v>49</v>
      </c>
      <c r="E136" s="281" t="s">
        <v>764</v>
      </c>
      <c r="F136" s="237">
        <f t="shared" ref="F136" si="45">SUM(F137:F138)</f>
        <v>290</v>
      </c>
      <c r="G136" s="214">
        <f t="shared" ref="G136:L136" si="46">SUM(G137:G138)</f>
        <v>298.60000000000002</v>
      </c>
      <c r="H136" s="273">
        <f t="shared" si="46"/>
        <v>330.6</v>
      </c>
      <c r="I136" s="214">
        <f t="shared" si="46"/>
        <v>330.6</v>
      </c>
      <c r="J136" s="214">
        <f t="shared" si="46"/>
        <v>345.5</v>
      </c>
      <c r="K136" s="236">
        <f t="shared" si="46"/>
        <v>350</v>
      </c>
      <c r="L136" s="236">
        <f t="shared" si="46"/>
        <v>358</v>
      </c>
    </row>
    <row r="137" spans="1:14" ht="15" customHeight="1" x14ac:dyDescent="0.2">
      <c r="A137" s="215"/>
      <c r="B137" s="222">
        <v>610</v>
      </c>
      <c r="C137" s="231"/>
      <c r="D137" s="224" t="s">
        <v>50</v>
      </c>
      <c r="F137" s="235">
        <v>203.4</v>
      </c>
      <c r="G137" s="234">
        <v>209.1</v>
      </c>
      <c r="H137" s="272">
        <v>234.1</v>
      </c>
      <c r="I137" s="234">
        <v>234.1</v>
      </c>
      <c r="J137" s="234">
        <v>254</v>
      </c>
      <c r="K137" s="234">
        <v>260</v>
      </c>
      <c r="L137" s="234">
        <v>265</v>
      </c>
    </row>
    <row r="138" spans="1:14" x14ac:dyDescent="0.2">
      <c r="A138" s="215"/>
      <c r="B138" s="222">
        <v>620</v>
      </c>
      <c r="D138" s="224" t="s">
        <v>51</v>
      </c>
      <c r="E138" s="234"/>
      <c r="F138" s="235">
        <v>86.6</v>
      </c>
      <c r="G138" s="234">
        <v>89.5</v>
      </c>
      <c r="H138" s="272">
        <v>96.5</v>
      </c>
      <c r="I138" s="234">
        <v>96.5</v>
      </c>
      <c r="J138" s="234">
        <v>91.5</v>
      </c>
      <c r="K138" s="234">
        <v>90</v>
      </c>
      <c r="L138" s="234">
        <v>93</v>
      </c>
    </row>
    <row r="139" spans="1:14" x14ac:dyDescent="0.2">
      <c r="A139" s="218"/>
      <c r="B139" s="222">
        <v>631</v>
      </c>
      <c r="C139" s="223">
        <v>631001</v>
      </c>
      <c r="D139" s="232" t="s">
        <v>52</v>
      </c>
      <c r="E139" s="214"/>
      <c r="F139" s="237">
        <f t="shared" ref="F139" si="47">SUM(F140:F141)</f>
        <v>1.9</v>
      </c>
      <c r="G139" s="214">
        <f t="shared" ref="G139:L139" si="48">SUM(G140:G141)</f>
        <v>2.1</v>
      </c>
      <c r="H139" s="273">
        <f t="shared" si="48"/>
        <v>2.6</v>
      </c>
      <c r="I139" s="214">
        <f t="shared" si="48"/>
        <v>2.6</v>
      </c>
      <c r="J139" s="214">
        <f t="shared" si="48"/>
        <v>3.1</v>
      </c>
      <c r="K139" s="214">
        <f t="shared" si="48"/>
        <v>3.1</v>
      </c>
      <c r="L139" s="214">
        <f t="shared" si="48"/>
        <v>3.1</v>
      </c>
    </row>
    <row r="140" spans="1:14" x14ac:dyDescent="0.2">
      <c r="A140" s="218"/>
      <c r="B140" s="222"/>
      <c r="C140" s="223">
        <v>631002</v>
      </c>
      <c r="D140" s="224" t="s">
        <v>53</v>
      </c>
      <c r="E140" s="234"/>
      <c r="F140" s="235">
        <v>0.6</v>
      </c>
      <c r="G140" s="234">
        <v>1.1000000000000001</v>
      </c>
      <c r="H140" s="272">
        <v>1.6</v>
      </c>
      <c r="I140" s="234">
        <v>1.6</v>
      </c>
      <c r="J140" s="234">
        <v>1.6</v>
      </c>
      <c r="K140" s="233">
        <v>1.6</v>
      </c>
      <c r="L140" s="233">
        <v>1.6</v>
      </c>
    </row>
    <row r="141" spans="1:14" s="241" customFormat="1" x14ac:dyDescent="0.2">
      <c r="A141" s="215"/>
      <c r="B141" s="222"/>
      <c r="C141" s="231"/>
      <c r="D141" s="224" t="s">
        <v>54</v>
      </c>
      <c r="E141" s="234"/>
      <c r="F141" s="235">
        <v>1.3</v>
      </c>
      <c r="G141" s="234">
        <v>1</v>
      </c>
      <c r="H141" s="272">
        <v>1</v>
      </c>
      <c r="I141" s="234">
        <v>1</v>
      </c>
      <c r="J141" s="234">
        <v>1.5</v>
      </c>
      <c r="K141" s="233">
        <v>1.5</v>
      </c>
      <c r="L141" s="233">
        <v>1.5</v>
      </c>
      <c r="N141" s="288"/>
    </row>
    <row r="142" spans="1:14" x14ac:dyDescent="0.2">
      <c r="A142" s="218"/>
      <c r="B142" s="222">
        <v>632</v>
      </c>
      <c r="C142" s="223">
        <v>6320011</v>
      </c>
      <c r="D142" s="232" t="s">
        <v>55</v>
      </c>
      <c r="E142" s="214"/>
      <c r="F142" s="237">
        <f t="shared" ref="F142" si="49">SUM(F143:F149)</f>
        <v>55.900000000000006</v>
      </c>
      <c r="G142" s="214">
        <f>SUM(G143:G149)</f>
        <v>51.3</v>
      </c>
      <c r="H142" s="273">
        <f t="shared" ref="H142:I142" si="50">SUM(H143:H149)</f>
        <v>55.599999999999994</v>
      </c>
      <c r="I142" s="214">
        <f t="shared" si="50"/>
        <v>55.599999999999994</v>
      </c>
      <c r="J142" s="214">
        <f>SUM(J143:J149)</f>
        <v>55.599999999999994</v>
      </c>
      <c r="K142" s="214">
        <f t="shared" ref="K142:L142" si="51">SUM(K143:K149)</f>
        <v>55.599999999999994</v>
      </c>
      <c r="L142" s="214">
        <f t="shared" si="51"/>
        <v>55.599999999999994</v>
      </c>
    </row>
    <row r="143" spans="1:14" x14ac:dyDescent="0.2">
      <c r="A143" s="218"/>
      <c r="B143" s="241"/>
      <c r="C143" s="223">
        <v>6320012</v>
      </c>
      <c r="D143" s="224" t="s">
        <v>56</v>
      </c>
      <c r="E143" s="234"/>
      <c r="F143" s="235">
        <v>12.2</v>
      </c>
      <c r="G143" s="234">
        <v>10.7</v>
      </c>
      <c r="H143" s="272">
        <v>12</v>
      </c>
      <c r="I143" s="234">
        <v>12</v>
      </c>
      <c r="J143" s="234">
        <v>12</v>
      </c>
      <c r="K143" s="233">
        <v>12</v>
      </c>
      <c r="L143" s="233">
        <v>12</v>
      </c>
    </row>
    <row r="144" spans="1:14" s="241" customFormat="1" x14ac:dyDescent="0.2">
      <c r="A144" s="215"/>
      <c r="B144" s="222"/>
      <c r="C144" s="223">
        <v>632002</v>
      </c>
      <c r="D144" s="224" t="s">
        <v>57</v>
      </c>
      <c r="E144" s="234"/>
      <c r="F144" s="235">
        <v>25</v>
      </c>
      <c r="G144" s="234">
        <v>20.7</v>
      </c>
      <c r="H144" s="272">
        <v>22</v>
      </c>
      <c r="I144" s="234">
        <v>22</v>
      </c>
      <c r="J144" s="234">
        <v>22</v>
      </c>
      <c r="K144" s="233">
        <v>22</v>
      </c>
      <c r="L144" s="233">
        <v>22</v>
      </c>
      <c r="N144" s="288"/>
    </row>
    <row r="145" spans="1:14" x14ac:dyDescent="0.2">
      <c r="A145" s="218"/>
      <c r="B145" s="222"/>
      <c r="C145" s="223">
        <v>6320031</v>
      </c>
      <c r="D145" s="224" t="s">
        <v>58</v>
      </c>
      <c r="E145" s="234"/>
      <c r="F145" s="235">
        <v>1.5</v>
      </c>
      <c r="G145" s="234">
        <v>2.4</v>
      </c>
      <c r="H145" s="272">
        <v>2.8</v>
      </c>
      <c r="I145" s="234">
        <v>2.8</v>
      </c>
      <c r="J145" s="234">
        <v>2.8</v>
      </c>
      <c r="K145" s="233">
        <v>2.8</v>
      </c>
      <c r="L145" s="233">
        <v>2.8</v>
      </c>
    </row>
    <row r="146" spans="1:14" x14ac:dyDescent="0.2">
      <c r="A146" s="218"/>
      <c r="B146" s="222"/>
      <c r="C146" s="223">
        <v>6320032</v>
      </c>
      <c r="D146" s="224" t="s">
        <v>59</v>
      </c>
      <c r="E146" s="234"/>
      <c r="F146" s="235">
        <v>6.6</v>
      </c>
      <c r="G146" s="234">
        <v>7.3</v>
      </c>
      <c r="H146" s="272">
        <v>7.3</v>
      </c>
      <c r="I146" s="234">
        <v>7.3</v>
      </c>
      <c r="J146" s="234">
        <v>7.3</v>
      </c>
      <c r="K146" s="233">
        <v>7.3</v>
      </c>
      <c r="L146" s="233">
        <v>7.3</v>
      </c>
    </row>
    <row r="147" spans="1:14" x14ac:dyDescent="0.2">
      <c r="A147" s="218"/>
      <c r="B147" s="222"/>
      <c r="C147" s="223">
        <v>6320033</v>
      </c>
      <c r="D147" s="224" t="s">
        <v>60</v>
      </c>
      <c r="E147" s="234"/>
      <c r="F147" s="235">
        <v>1</v>
      </c>
      <c r="G147" s="234">
        <v>1</v>
      </c>
      <c r="H147" s="272">
        <v>1</v>
      </c>
      <c r="I147" s="234">
        <v>1</v>
      </c>
      <c r="J147" s="234">
        <v>1</v>
      </c>
      <c r="K147" s="233">
        <v>1</v>
      </c>
      <c r="L147" s="233">
        <v>1</v>
      </c>
    </row>
    <row r="148" spans="1:14" x14ac:dyDescent="0.2">
      <c r="A148" s="218"/>
      <c r="B148" s="222"/>
      <c r="C148" s="223">
        <v>632004</v>
      </c>
      <c r="D148" s="224" t="s">
        <v>61</v>
      </c>
      <c r="E148" s="234"/>
      <c r="F148" s="235">
        <v>9</v>
      </c>
      <c r="G148" s="234">
        <v>8.6</v>
      </c>
      <c r="H148" s="272">
        <v>10</v>
      </c>
      <c r="I148" s="234">
        <v>10</v>
      </c>
      <c r="J148" s="234">
        <v>10</v>
      </c>
      <c r="K148" s="233">
        <v>10</v>
      </c>
      <c r="L148" s="233">
        <v>10</v>
      </c>
    </row>
    <row r="149" spans="1:14" x14ac:dyDescent="0.2">
      <c r="A149" s="218"/>
      <c r="B149" s="222"/>
      <c r="C149" s="231"/>
      <c r="D149" s="224" t="s">
        <v>62</v>
      </c>
      <c r="E149" s="234"/>
      <c r="F149" s="235">
        <v>0.6</v>
      </c>
      <c r="G149" s="234">
        <v>0.6</v>
      </c>
      <c r="H149" s="272">
        <v>0.5</v>
      </c>
      <c r="I149" s="234">
        <v>0.5</v>
      </c>
      <c r="J149" s="234">
        <v>0.5</v>
      </c>
      <c r="K149" s="233">
        <v>0.5</v>
      </c>
      <c r="L149" s="233">
        <v>0.5</v>
      </c>
    </row>
    <row r="150" spans="1:14" x14ac:dyDescent="0.2">
      <c r="A150" s="218"/>
      <c r="B150" s="222">
        <v>633</v>
      </c>
      <c r="C150" s="223">
        <v>633001</v>
      </c>
      <c r="D150" s="232" t="s">
        <v>63</v>
      </c>
      <c r="E150" s="214"/>
      <c r="F150" s="237">
        <f t="shared" ref="F150" si="52">SUM(F151:F165)</f>
        <v>18.799999999999997</v>
      </c>
      <c r="G150" s="214">
        <f t="shared" ref="G150:L150" si="53">SUM(G151:G165)</f>
        <v>14.7</v>
      </c>
      <c r="H150" s="273">
        <f t="shared" si="53"/>
        <v>37.799999999999997</v>
      </c>
      <c r="I150" s="214">
        <f t="shared" si="53"/>
        <v>37.799999999999997</v>
      </c>
      <c r="J150" s="214">
        <f t="shared" si="53"/>
        <v>31.2</v>
      </c>
      <c r="K150" s="214">
        <f t="shared" si="53"/>
        <v>30.2</v>
      </c>
      <c r="L150" s="214">
        <f t="shared" si="53"/>
        <v>30.2</v>
      </c>
    </row>
    <row r="151" spans="1:14" x14ac:dyDescent="0.2">
      <c r="A151" s="218"/>
      <c r="B151" s="222"/>
      <c r="C151" s="223">
        <v>633002</v>
      </c>
      <c r="D151" s="224" t="s">
        <v>64</v>
      </c>
      <c r="E151" s="234"/>
      <c r="F151" s="235">
        <v>0.3</v>
      </c>
      <c r="G151" s="234">
        <v>0.2</v>
      </c>
      <c r="H151" s="272">
        <v>5</v>
      </c>
      <c r="I151" s="234">
        <v>5</v>
      </c>
      <c r="J151" s="234">
        <v>5</v>
      </c>
      <c r="K151" s="233">
        <v>5</v>
      </c>
      <c r="L151" s="233">
        <v>5</v>
      </c>
    </row>
    <row r="152" spans="1:14" s="241" customFormat="1" x14ac:dyDescent="0.2">
      <c r="A152" s="215"/>
      <c r="B152" s="222"/>
      <c r="C152" s="223">
        <v>633003</v>
      </c>
      <c r="D152" s="224" t="s">
        <v>688</v>
      </c>
      <c r="E152" s="234"/>
      <c r="F152" s="235">
        <v>1.6</v>
      </c>
      <c r="G152" s="234">
        <v>0.1</v>
      </c>
      <c r="H152" s="272">
        <v>5</v>
      </c>
      <c r="I152" s="234">
        <v>5</v>
      </c>
      <c r="J152" s="234">
        <v>2</v>
      </c>
      <c r="K152" s="233">
        <v>1</v>
      </c>
      <c r="L152" s="233">
        <v>1</v>
      </c>
      <c r="N152" s="288"/>
    </row>
    <row r="153" spans="1:14" x14ac:dyDescent="0.2">
      <c r="A153" s="218"/>
      <c r="B153" s="222"/>
      <c r="C153" s="223">
        <v>633004</v>
      </c>
      <c r="D153" s="224" t="s">
        <v>633</v>
      </c>
      <c r="E153" s="234"/>
      <c r="F153" s="235">
        <v>0</v>
      </c>
      <c r="G153" s="234">
        <v>0</v>
      </c>
      <c r="H153" s="272">
        <v>0</v>
      </c>
      <c r="I153" s="234">
        <v>0</v>
      </c>
      <c r="J153" s="234">
        <v>0</v>
      </c>
      <c r="K153" s="233">
        <v>0</v>
      </c>
      <c r="L153" s="233">
        <v>0</v>
      </c>
    </row>
    <row r="154" spans="1:14" x14ac:dyDescent="0.2">
      <c r="A154" s="218"/>
      <c r="B154" s="222"/>
      <c r="C154" s="223">
        <v>6330061</v>
      </c>
      <c r="D154" s="224" t="s">
        <v>66</v>
      </c>
      <c r="E154" s="234"/>
      <c r="F154" s="235">
        <v>0.4</v>
      </c>
      <c r="G154" s="234">
        <v>0.2</v>
      </c>
      <c r="H154" s="272">
        <v>3</v>
      </c>
      <c r="I154" s="234">
        <v>3</v>
      </c>
      <c r="J154" s="234">
        <v>2</v>
      </c>
      <c r="K154" s="233">
        <v>2</v>
      </c>
      <c r="L154" s="233">
        <v>2</v>
      </c>
    </row>
    <row r="155" spans="1:14" x14ac:dyDescent="0.2">
      <c r="A155" s="218"/>
      <c r="B155" s="222"/>
      <c r="C155" s="223">
        <v>6330062</v>
      </c>
      <c r="D155" s="224" t="s">
        <v>190</v>
      </c>
      <c r="E155" s="234"/>
      <c r="F155" s="235">
        <v>2.7</v>
      </c>
      <c r="G155" s="234">
        <v>2.5</v>
      </c>
      <c r="H155" s="272">
        <v>2.8</v>
      </c>
      <c r="I155" s="234">
        <v>2.8</v>
      </c>
      <c r="J155" s="234">
        <v>2.8</v>
      </c>
      <c r="K155" s="233">
        <v>2.8</v>
      </c>
      <c r="L155" s="233">
        <v>2.8</v>
      </c>
    </row>
    <row r="156" spans="1:14" x14ac:dyDescent="0.2">
      <c r="A156" s="218"/>
      <c r="B156" s="222"/>
      <c r="C156" s="223">
        <v>6330063</v>
      </c>
      <c r="D156" s="224" t="s">
        <v>67</v>
      </c>
      <c r="E156" s="234"/>
      <c r="F156" s="235">
        <v>1.7</v>
      </c>
      <c r="G156" s="234">
        <v>0.5</v>
      </c>
      <c r="H156" s="272">
        <v>2</v>
      </c>
      <c r="I156" s="234">
        <v>2</v>
      </c>
      <c r="J156" s="234">
        <v>2</v>
      </c>
      <c r="K156" s="233">
        <v>2</v>
      </c>
      <c r="L156" s="233">
        <v>2</v>
      </c>
    </row>
    <row r="157" spans="1:14" x14ac:dyDescent="0.2">
      <c r="A157" s="218"/>
      <c r="B157" s="222"/>
      <c r="C157" s="223">
        <v>6330064</v>
      </c>
      <c r="D157" s="224" t="s">
        <v>68</v>
      </c>
      <c r="E157" s="234"/>
      <c r="F157" s="235">
        <v>0.6</v>
      </c>
      <c r="G157" s="234">
        <v>1</v>
      </c>
      <c r="H157" s="272">
        <v>0.6</v>
      </c>
      <c r="I157" s="234">
        <v>0.6</v>
      </c>
      <c r="J157" s="234">
        <v>1</v>
      </c>
      <c r="K157" s="233">
        <v>1</v>
      </c>
      <c r="L157" s="233">
        <v>1</v>
      </c>
    </row>
    <row r="158" spans="1:14" x14ac:dyDescent="0.2">
      <c r="A158" s="218"/>
      <c r="B158" s="222"/>
      <c r="C158" s="223">
        <v>6330065</v>
      </c>
      <c r="D158" s="224" t="s">
        <v>69</v>
      </c>
      <c r="E158" s="234"/>
      <c r="F158" s="235">
        <v>0.1</v>
      </c>
      <c r="G158" s="234">
        <v>0.1</v>
      </c>
      <c r="H158" s="272">
        <v>0.5</v>
      </c>
      <c r="I158" s="234">
        <v>0.5</v>
      </c>
      <c r="J158" s="234">
        <v>0.5</v>
      </c>
      <c r="K158" s="233">
        <v>0.5</v>
      </c>
      <c r="L158" s="233">
        <v>0.5</v>
      </c>
    </row>
    <row r="159" spans="1:14" x14ac:dyDescent="0.2">
      <c r="A159" s="218"/>
      <c r="B159" s="222"/>
      <c r="C159" s="223">
        <v>6330066</v>
      </c>
      <c r="D159" s="224" t="s">
        <v>134</v>
      </c>
      <c r="E159" s="234"/>
      <c r="F159" s="235">
        <v>2.2999999999999998</v>
      </c>
      <c r="G159" s="234">
        <v>1.5</v>
      </c>
      <c r="H159" s="272">
        <v>2</v>
      </c>
      <c r="I159" s="234">
        <v>2</v>
      </c>
      <c r="J159" s="234">
        <v>2</v>
      </c>
      <c r="K159" s="233">
        <v>2</v>
      </c>
      <c r="L159" s="233">
        <v>2</v>
      </c>
    </row>
    <row r="160" spans="1:14" x14ac:dyDescent="0.2">
      <c r="A160" s="218"/>
      <c r="B160" s="222"/>
      <c r="C160" s="223">
        <v>6330067</v>
      </c>
      <c r="D160" s="224" t="s">
        <v>594</v>
      </c>
      <c r="E160" s="234"/>
      <c r="F160" s="235">
        <v>1.5</v>
      </c>
      <c r="G160" s="234">
        <v>1.2</v>
      </c>
      <c r="H160" s="272">
        <v>1.7</v>
      </c>
      <c r="I160" s="234">
        <v>1.7</v>
      </c>
      <c r="J160" s="234">
        <v>1.7</v>
      </c>
      <c r="K160" s="233">
        <v>1.7</v>
      </c>
      <c r="L160" s="233">
        <v>1.7</v>
      </c>
    </row>
    <row r="161" spans="1:12" x14ac:dyDescent="0.2">
      <c r="A161" s="218"/>
      <c r="B161" s="222"/>
      <c r="C161" s="223">
        <v>6330068</v>
      </c>
      <c r="D161" s="224" t="s">
        <v>72</v>
      </c>
      <c r="E161" s="234"/>
      <c r="F161" s="235">
        <v>0.1</v>
      </c>
      <c r="G161" s="234">
        <v>0.1</v>
      </c>
      <c r="H161" s="272">
        <v>0.2</v>
      </c>
      <c r="I161" s="234">
        <v>0.2</v>
      </c>
      <c r="J161" s="234">
        <v>0.2</v>
      </c>
      <c r="K161" s="233">
        <v>0.2</v>
      </c>
      <c r="L161" s="233">
        <v>0.2</v>
      </c>
    </row>
    <row r="162" spans="1:12" x14ac:dyDescent="0.2">
      <c r="A162" s="218"/>
      <c r="B162" s="222"/>
      <c r="C162" s="223">
        <v>633009</v>
      </c>
      <c r="D162" s="224" t="s">
        <v>595</v>
      </c>
      <c r="E162" s="234"/>
      <c r="F162" s="235">
        <v>0.5</v>
      </c>
      <c r="G162" s="234">
        <v>2.5</v>
      </c>
      <c r="H162" s="272">
        <v>3</v>
      </c>
      <c r="I162" s="234">
        <v>3</v>
      </c>
      <c r="J162" s="234">
        <v>1</v>
      </c>
      <c r="K162" s="233">
        <v>1</v>
      </c>
      <c r="L162" s="233">
        <v>1</v>
      </c>
    </row>
    <row r="163" spans="1:12" x14ac:dyDescent="0.2">
      <c r="A163" s="218"/>
      <c r="B163" s="222"/>
      <c r="C163" s="223">
        <v>633013</v>
      </c>
      <c r="D163" s="224" t="s">
        <v>73</v>
      </c>
      <c r="E163" s="234"/>
      <c r="F163" s="235">
        <v>2</v>
      </c>
      <c r="G163" s="234">
        <v>1.4</v>
      </c>
      <c r="H163" s="272">
        <v>2.5</v>
      </c>
      <c r="I163" s="234">
        <v>2.5</v>
      </c>
      <c r="J163" s="234">
        <v>2.5</v>
      </c>
      <c r="K163" s="233">
        <v>2.5</v>
      </c>
      <c r="L163" s="233">
        <v>2.5</v>
      </c>
    </row>
    <row r="164" spans="1:12" x14ac:dyDescent="0.2">
      <c r="A164" s="218"/>
      <c r="B164" s="222"/>
      <c r="C164" s="223">
        <v>633016</v>
      </c>
      <c r="D164" s="224" t="s">
        <v>74</v>
      </c>
      <c r="E164" s="234"/>
      <c r="F164" s="235">
        <v>1</v>
      </c>
      <c r="G164" s="234">
        <v>0.1</v>
      </c>
      <c r="H164" s="272">
        <v>3</v>
      </c>
      <c r="I164" s="234">
        <v>3</v>
      </c>
      <c r="J164" s="234">
        <v>2</v>
      </c>
      <c r="K164" s="233">
        <v>2</v>
      </c>
      <c r="L164" s="233">
        <v>2</v>
      </c>
    </row>
    <row r="165" spans="1:12" x14ac:dyDescent="0.2">
      <c r="A165" s="218"/>
      <c r="B165" s="222"/>
      <c r="C165" s="231"/>
      <c r="D165" s="224" t="s">
        <v>75</v>
      </c>
      <c r="E165" s="234"/>
      <c r="F165" s="235">
        <v>4</v>
      </c>
      <c r="G165" s="234">
        <v>3.3</v>
      </c>
      <c r="H165" s="272">
        <v>6.5</v>
      </c>
      <c r="I165" s="234">
        <v>6.5</v>
      </c>
      <c r="J165" s="234">
        <v>6.5</v>
      </c>
      <c r="K165" s="233">
        <v>6.5</v>
      </c>
      <c r="L165" s="233">
        <v>6.5</v>
      </c>
    </row>
    <row r="166" spans="1:12" x14ac:dyDescent="0.2">
      <c r="A166" s="218"/>
      <c r="B166" s="222">
        <v>634</v>
      </c>
      <c r="C166" s="223">
        <v>634001</v>
      </c>
      <c r="D166" s="232" t="s">
        <v>76</v>
      </c>
      <c r="E166" s="236"/>
      <c r="F166" s="237">
        <f t="shared" ref="F166" si="54">SUM(F167:F172)</f>
        <v>5.1000000000000005</v>
      </c>
      <c r="G166" s="214">
        <f t="shared" ref="G166:L166" si="55">SUM(G167:G172)</f>
        <v>7.5000000000000009</v>
      </c>
      <c r="H166" s="273">
        <f t="shared" si="55"/>
        <v>10</v>
      </c>
      <c r="I166" s="214">
        <f t="shared" si="55"/>
        <v>10</v>
      </c>
      <c r="J166" s="214">
        <f t="shared" si="55"/>
        <v>9.1999999999999993</v>
      </c>
      <c r="K166" s="236">
        <f t="shared" si="55"/>
        <v>9.1999999999999993</v>
      </c>
      <c r="L166" s="236">
        <f t="shared" si="55"/>
        <v>9.1999999999999993</v>
      </c>
    </row>
    <row r="167" spans="1:12" x14ac:dyDescent="0.2">
      <c r="A167" s="218"/>
      <c r="B167" s="222"/>
      <c r="C167" s="223">
        <v>6340021</v>
      </c>
      <c r="D167" s="224" t="s">
        <v>77</v>
      </c>
      <c r="E167" s="234"/>
      <c r="F167" s="235">
        <v>3</v>
      </c>
      <c r="G167" s="234">
        <v>2.7</v>
      </c>
      <c r="H167" s="272">
        <v>3.5</v>
      </c>
      <c r="I167" s="234">
        <v>3.5</v>
      </c>
      <c r="J167" s="234">
        <v>3.5</v>
      </c>
      <c r="K167" s="233">
        <v>3.5</v>
      </c>
      <c r="L167" s="233">
        <v>3.5</v>
      </c>
    </row>
    <row r="168" spans="1:12" x14ac:dyDescent="0.2">
      <c r="A168" s="215"/>
      <c r="B168" s="222"/>
      <c r="C168" s="223">
        <v>6340022</v>
      </c>
      <c r="D168" s="224" t="s">
        <v>78</v>
      </c>
      <c r="E168" s="234"/>
      <c r="F168" s="235">
        <v>0.1</v>
      </c>
      <c r="G168" s="234">
        <v>0.4</v>
      </c>
      <c r="H168" s="272">
        <v>1.5</v>
      </c>
      <c r="I168" s="234">
        <v>1.5</v>
      </c>
      <c r="J168" s="234">
        <v>2</v>
      </c>
      <c r="K168" s="233">
        <v>2</v>
      </c>
      <c r="L168" s="233">
        <v>2</v>
      </c>
    </row>
    <row r="169" spans="1:12" x14ac:dyDescent="0.2">
      <c r="A169" s="218"/>
      <c r="B169" s="222"/>
      <c r="C169" s="223">
        <v>634003</v>
      </c>
      <c r="D169" s="224" t="s">
        <v>79</v>
      </c>
      <c r="E169" s="234"/>
      <c r="F169" s="235">
        <v>0.3</v>
      </c>
      <c r="G169" s="234">
        <v>0.2</v>
      </c>
      <c r="H169" s="272">
        <v>0.9</v>
      </c>
      <c r="I169" s="234">
        <v>0.9</v>
      </c>
      <c r="J169" s="234">
        <v>1.5</v>
      </c>
      <c r="K169" s="233">
        <v>1.5</v>
      </c>
      <c r="L169" s="233">
        <v>1.5</v>
      </c>
    </row>
    <row r="170" spans="1:12" x14ac:dyDescent="0.2">
      <c r="A170" s="218"/>
      <c r="B170" s="222"/>
      <c r="C170" s="223">
        <v>634004</v>
      </c>
      <c r="D170" s="224" t="s">
        <v>264</v>
      </c>
      <c r="E170" s="234"/>
      <c r="F170" s="235">
        <v>1.1000000000000001</v>
      </c>
      <c r="G170" s="234">
        <v>1</v>
      </c>
      <c r="H170" s="272">
        <v>1</v>
      </c>
      <c r="I170" s="234">
        <v>1</v>
      </c>
      <c r="J170" s="234">
        <v>1</v>
      </c>
      <c r="K170" s="233">
        <v>1</v>
      </c>
      <c r="L170" s="233">
        <v>1</v>
      </c>
    </row>
    <row r="171" spans="1:12" x14ac:dyDescent="0.2">
      <c r="A171" s="218"/>
      <c r="B171" s="222"/>
      <c r="C171" s="223">
        <v>634005</v>
      </c>
      <c r="D171" s="224" t="s">
        <v>80</v>
      </c>
      <c r="E171" s="214"/>
      <c r="F171" s="235">
        <v>0.4</v>
      </c>
      <c r="G171" s="234">
        <v>3</v>
      </c>
      <c r="H171" s="272">
        <v>3</v>
      </c>
      <c r="I171" s="234">
        <v>3</v>
      </c>
      <c r="J171" s="234">
        <v>1</v>
      </c>
      <c r="K171" s="233">
        <v>1</v>
      </c>
      <c r="L171" s="233">
        <v>1</v>
      </c>
    </row>
    <row r="172" spans="1:12" x14ac:dyDescent="0.2">
      <c r="A172" s="218"/>
      <c r="B172" s="222"/>
      <c r="C172" s="231"/>
      <c r="D172" s="224" t="s">
        <v>81</v>
      </c>
      <c r="E172" s="234"/>
      <c r="F172" s="235">
        <v>0.2</v>
      </c>
      <c r="G172" s="234">
        <v>0.2</v>
      </c>
      <c r="H172" s="272">
        <v>0.1</v>
      </c>
      <c r="I172" s="234">
        <v>0.1</v>
      </c>
      <c r="J172" s="234">
        <v>0.2</v>
      </c>
      <c r="K172" s="233">
        <v>0.2</v>
      </c>
      <c r="L172" s="233">
        <v>0.2</v>
      </c>
    </row>
    <row r="173" spans="1:12" x14ac:dyDescent="0.2">
      <c r="A173" s="218"/>
      <c r="B173" s="222">
        <v>635</v>
      </c>
      <c r="C173" s="223">
        <v>635002</v>
      </c>
      <c r="D173" s="232" t="s">
        <v>82</v>
      </c>
      <c r="E173" s="236"/>
      <c r="F173" s="237">
        <f t="shared" ref="F173" si="56">SUM(F174:F179)</f>
        <v>4.6999999999999993</v>
      </c>
      <c r="G173" s="214">
        <f>SUM(G174:G179)</f>
        <v>1.4</v>
      </c>
      <c r="H173" s="273">
        <f t="shared" ref="H173:I173" si="57">SUM(H174:H179)</f>
        <v>5.9</v>
      </c>
      <c r="I173" s="214">
        <f t="shared" si="57"/>
        <v>5.9</v>
      </c>
      <c r="J173" s="214">
        <f>SUM(J174:J179)</f>
        <v>4.4000000000000004</v>
      </c>
      <c r="K173" s="236">
        <f t="shared" ref="K173:L173" si="58">SUM(K174:K179)</f>
        <v>4.4000000000000004</v>
      </c>
      <c r="L173" s="236">
        <f t="shared" si="58"/>
        <v>4.4000000000000004</v>
      </c>
    </row>
    <row r="174" spans="1:12" x14ac:dyDescent="0.2">
      <c r="A174" s="218"/>
      <c r="B174" s="222"/>
      <c r="C174" s="223">
        <v>635003</v>
      </c>
      <c r="D174" s="224" t="s">
        <v>83</v>
      </c>
      <c r="E174" s="234"/>
      <c r="F174" s="235">
        <v>0.6</v>
      </c>
      <c r="G174" s="234">
        <v>0</v>
      </c>
      <c r="H174" s="272">
        <v>1</v>
      </c>
      <c r="I174" s="234">
        <v>1</v>
      </c>
      <c r="J174" s="234">
        <v>1</v>
      </c>
      <c r="K174" s="233">
        <v>1</v>
      </c>
      <c r="L174" s="233">
        <v>1</v>
      </c>
    </row>
    <row r="175" spans="1:12" x14ac:dyDescent="0.2">
      <c r="A175" s="215"/>
      <c r="B175" s="222"/>
      <c r="C175" s="223">
        <v>6350041</v>
      </c>
      <c r="D175" s="224" t="s">
        <v>84</v>
      </c>
      <c r="E175" s="234"/>
      <c r="F175" s="235">
        <v>0</v>
      </c>
      <c r="G175" s="234">
        <v>0</v>
      </c>
      <c r="H175" s="272">
        <v>0.3</v>
      </c>
      <c r="I175" s="234">
        <v>0.3</v>
      </c>
      <c r="J175" s="234">
        <v>0.3</v>
      </c>
      <c r="K175" s="233">
        <v>0.3</v>
      </c>
      <c r="L175" s="233">
        <v>0.3</v>
      </c>
    </row>
    <row r="176" spans="1:12" x14ac:dyDescent="0.2">
      <c r="A176" s="218"/>
      <c r="B176" s="222"/>
      <c r="C176" s="223">
        <v>6350044</v>
      </c>
      <c r="D176" s="224" t="s">
        <v>85</v>
      </c>
      <c r="E176" s="234"/>
      <c r="F176" s="235">
        <v>0.3</v>
      </c>
      <c r="G176" s="234">
        <v>0.4</v>
      </c>
      <c r="H176" s="272">
        <v>1</v>
      </c>
      <c r="I176" s="234">
        <v>1</v>
      </c>
      <c r="J176" s="234">
        <v>1</v>
      </c>
      <c r="K176" s="233">
        <v>1</v>
      </c>
      <c r="L176" s="233">
        <v>1</v>
      </c>
    </row>
    <row r="177" spans="1:12" x14ac:dyDescent="0.2">
      <c r="A177" s="218"/>
      <c r="B177" s="222"/>
      <c r="C177" s="223">
        <v>635006</v>
      </c>
      <c r="D177" s="224" t="s">
        <v>86</v>
      </c>
      <c r="E177" s="234"/>
      <c r="F177" s="235">
        <v>0.7</v>
      </c>
      <c r="G177" s="234">
        <v>0.5</v>
      </c>
      <c r="H177" s="272">
        <v>0.6</v>
      </c>
      <c r="I177" s="234">
        <v>0.6</v>
      </c>
      <c r="J177" s="234">
        <v>0.6</v>
      </c>
      <c r="K177" s="233">
        <v>0.6</v>
      </c>
      <c r="L177" s="233">
        <v>0.6</v>
      </c>
    </row>
    <row r="178" spans="1:12" x14ac:dyDescent="0.2">
      <c r="A178" s="218"/>
      <c r="B178" s="222"/>
      <c r="C178" s="223">
        <v>635009</v>
      </c>
      <c r="D178" s="224" t="s">
        <v>87</v>
      </c>
      <c r="E178" s="234"/>
      <c r="F178" s="235">
        <v>0.2</v>
      </c>
      <c r="G178" s="234">
        <v>0</v>
      </c>
      <c r="H178" s="272">
        <v>1</v>
      </c>
      <c r="I178" s="234">
        <v>1</v>
      </c>
      <c r="J178" s="234">
        <v>1</v>
      </c>
      <c r="K178" s="233">
        <v>1</v>
      </c>
      <c r="L178" s="233">
        <v>1</v>
      </c>
    </row>
    <row r="179" spans="1:12" x14ac:dyDescent="0.2">
      <c r="A179" s="218"/>
      <c r="B179" s="222"/>
      <c r="C179" s="231"/>
      <c r="D179" s="224" t="s">
        <v>411</v>
      </c>
      <c r="E179" s="234"/>
      <c r="F179" s="235">
        <v>2.9</v>
      </c>
      <c r="G179" s="234">
        <v>0.5</v>
      </c>
      <c r="H179" s="272">
        <v>2</v>
      </c>
      <c r="I179" s="234">
        <v>2</v>
      </c>
      <c r="J179" s="234">
        <v>0.5</v>
      </c>
      <c r="K179" s="233">
        <v>0.5</v>
      </c>
      <c r="L179" s="233">
        <v>0.5</v>
      </c>
    </row>
    <row r="180" spans="1:12" x14ac:dyDescent="0.2">
      <c r="A180" s="218"/>
      <c r="B180" s="222">
        <v>637</v>
      </c>
      <c r="C180" s="231"/>
      <c r="D180" s="232" t="s">
        <v>88</v>
      </c>
      <c r="E180" s="236"/>
      <c r="F180" s="214">
        <f t="shared" ref="F180" si="59">SUM(F181:F213)</f>
        <v>458.70000000000005</v>
      </c>
      <c r="G180" s="214">
        <f t="shared" ref="G180:L180" si="60">SUM(G181:G215)</f>
        <v>321.00000000000006</v>
      </c>
      <c r="H180" s="273">
        <f t="shared" si="60"/>
        <v>126.5</v>
      </c>
      <c r="I180" s="214">
        <f t="shared" si="60"/>
        <v>126.5</v>
      </c>
      <c r="J180" s="214">
        <f t="shared" si="60"/>
        <v>123.30000000000001</v>
      </c>
      <c r="K180" s="214">
        <f t="shared" si="60"/>
        <v>125.60000000000001</v>
      </c>
      <c r="L180" s="214">
        <f t="shared" si="60"/>
        <v>126.80000000000001</v>
      </c>
    </row>
    <row r="181" spans="1:12" x14ac:dyDescent="0.2">
      <c r="A181" s="218"/>
      <c r="B181" s="222"/>
      <c r="C181" s="223">
        <v>636002</v>
      </c>
      <c r="D181" s="224" t="s">
        <v>289</v>
      </c>
      <c r="E181" s="234"/>
      <c r="F181" s="235">
        <v>0.1</v>
      </c>
      <c r="G181" s="234">
        <v>0.1</v>
      </c>
      <c r="H181" s="272">
        <v>0</v>
      </c>
      <c r="I181" s="234">
        <v>0</v>
      </c>
      <c r="J181" s="234">
        <v>0.1</v>
      </c>
      <c r="K181" s="233">
        <v>0.1</v>
      </c>
      <c r="L181" s="233">
        <v>0.1</v>
      </c>
    </row>
    <row r="182" spans="1:12" x14ac:dyDescent="0.2">
      <c r="A182" s="215"/>
      <c r="B182" s="222"/>
      <c r="C182" s="223">
        <v>637001</v>
      </c>
      <c r="D182" s="224" t="s">
        <v>89</v>
      </c>
      <c r="E182" s="234"/>
      <c r="F182" s="235">
        <v>1.5</v>
      </c>
      <c r="G182" s="234">
        <v>1.7</v>
      </c>
      <c r="H182" s="272">
        <v>3</v>
      </c>
      <c r="I182" s="234">
        <v>3</v>
      </c>
      <c r="J182" s="234">
        <v>2</v>
      </c>
      <c r="K182" s="233">
        <v>2</v>
      </c>
      <c r="L182" s="233">
        <v>2</v>
      </c>
    </row>
    <row r="183" spans="1:12" x14ac:dyDescent="0.2">
      <c r="A183" s="215"/>
      <c r="B183" s="222"/>
      <c r="C183" s="223">
        <v>637002</v>
      </c>
      <c r="D183" s="224" t="s">
        <v>368</v>
      </c>
      <c r="E183" s="234"/>
      <c r="F183" s="235">
        <v>0.3</v>
      </c>
      <c r="G183" s="234">
        <v>1.8</v>
      </c>
      <c r="H183" s="272">
        <v>1.2</v>
      </c>
      <c r="I183" s="234">
        <v>1.2</v>
      </c>
      <c r="J183" s="234">
        <v>1</v>
      </c>
      <c r="K183" s="233">
        <v>1</v>
      </c>
      <c r="L183" s="233">
        <v>1</v>
      </c>
    </row>
    <row r="184" spans="1:12" x14ac:dyDescent="0.2">
      <c r="A184" s="218"/>
      <c r="B184" s="222"/>
      <c r="C184" s="223">
        <v>637003</v>
      </c>
      <c r="D184" s="224" t="s">
        <v>596</v>
      </c>
      <c r="E184" s="234"/>
      <c r="F184" s="235">
        <v>0.7</v>
      </c>
      <c r="G184" s="234">
        <v>0.9</v>
      </c>
      <c r="H184" s="272">
        <v>2</v>
      </c>
      <c r="I184" s="234">
        <v>2</v>
      </c>
      <c r="J184" s="234">
        <v>1</v>
      </c>
      <c r="K184" s="233">
        <v>1</v>
      </c>
      <c r="L184" s="233">
        <v>1</v>
      </c>
    </row>
    <row r="185" spans="1:12" x14ac:dyDescent="0.2">
      <c r="A185" s="218"/>
      <c r="B185" s="222"/>
      <c r="C185" s="223">
        <v>6370041</v>
      </c>
      <c r="D185" s="224" t="s">
        <v>91</v>
      </c>
      <c r="E185" s="234"/>
      <c r="F185" s="235">
        <v>0.6</v>
      </c>
      <c r="G185" s="234">
        <v>0.9</v>
      </c>
      <c r="H185" s="272">
        <v>1.3</v>
      </c>
      <c r="I185" s="234">
        <v>1.3</v>
      </c>
      <c r="J185" s="234">
        <v>1.3</v>
      </c>
      <c r="K185" s="233">
        <v>1.3</v>
      </c>
      <c r="L185" s="233">
        <v>1.3</v>
      </c>
    </row>
    <row r="186" spans="1:12" x14ac:dyDescent="0.2">
      <c r="A186" s="218"/>
      <c r="B186" s="222"/>
      <c r="C186" s="223">
        <v>63700410</v>
      </c>
      <c r="D186" s="224" t="s">
        <v>575</v>
      </c>
      <c r="E186" s="234"/>
      <c r="F186" s="235">
        <v>1.1000000000000001</v>
      </c>
      <c r="G186" s="234">
        <v>1.1000000000000001</v>
      </c>
      <c r="H186" s="272">
        <v>1.2</v>
      </c>
      <c r="I186" s="234">
        <v>1.2</v>
      </c>
      <c r="J186" s="234">
        <v>1.2</v>
      </c>
      <c r="K186" s="233">
        <v>1.2</v>
      </c>
      <c r="L186" s="233">
        <v>1.2</v>
      </c>
    </row>
    <row r="187" spans="1:12" x14ac:dyDescent="0.2">
      <c r="A187" s="218"/>
      <c r="B187" s="222"/>
      <c r="C187" s="223">
        <v>63700411</v>
      </c>
      <c r="D187" s="224" t="s">
        <v>94</v>
      </c>
      <c r="E187" s="234"/>
      <c r="F187" s="235">
        <v>0.8</v>
      </c>
      <c r="G187" s="234">
        <v>1.6</v>
      </c>
      <c r="H187" s="272">
        <v>1</v>
      </c>
      <c r="I187" s="234">
        <v>1</v>
      </c>
      <c r="J187" s="234">
        <v>1</v>
      </c>
      <c r="K187" s="233">
        <v>1</v>
      </c>
      <c r="L187" s="233">
        <v>1</v>
      </c>
    </row>
    <row r="188" spans="1:12" x14ac:dyDescent="0.2">
      <c r="A188" s="218"/>
      <c r="B188" s="222"/>
      <c r="C188" s="223">
        <v>6370048</v>
      </c>
      <c r="D188" s="224" t="s">
        <v>843</v>
      </c>
      <c r="E188" s="234"/>
      <c r="F188" s="235">
        <v>4.0999999999999996</v>
      </c>
      <c r="G188" s="234">
        <v>4.0999999999999996</v>
      </c>
      <c r="H188" s="272">
        <v>4.5</v>
      </c>
      <c r="I188" s="234">
        <v>4.5</v>
      </c>
      <c r="J188" s="234">
        <v>4.5</v>
      </c>
      <c r="K188" s="233">
        <v>4.5</v>
      </c>
      <c r="L188" s="233">
        <v>4.5</v>
      </c>
    </row>
    <row r="189" spans="1:12" x14ac:dyDescent="0.2">
      <c r="A189" s="218"/>
      <c r="B189" s="222"/>
      <c r="C189" s="223">
        <v>6370049</v>
      </c>
      <c r="D189" s="224" t="s">
        <v>784</v>
      </c>
      <c r="E189" s="214"/>
      <c r="F189" s="235">
        <v>0.8</v>
      </c>
      <c r="G189" s="234">
        <v>0</v>
      </c>
      <c r="H189" s="272">
        <v>0</v>
      </c>
      <c r="I189" s="234">
        <v>0</v>
      </c>
      <c r="J189" s="234">
        <v>0</v>
      </c>
      <c r="K189" s="233">
        <v>0</v>
      </c>
      <c r="L189" s="233">
        <v>0</v>
      </c>
    </row>
    <row r="190" spans="1:12" x14ac:dyDescent="0.2">
      <c r="A190" s="218"/>
      <c r="B190" s="222"/>
      <c r="C190" s="223">
        <v>6370046</v>
      </c>
      <c r="D190" s="224" t="s">
        <v>93</v>
      </c>
      <c r="E190" s="234"/>
      <c r="F190" s="235">
        <v>0</v>
      </c>
      <c r="G190" s="234">
        <v>0</v>
      </c>
      <c r="H190" s="272">
        <v>1</v>
      </c>
      <c r="I190" s="234">
        <v>1</v>
      </c>
      <c r="J190" s="234">
        <v>1</v>
      </c>
      <c r="K190" s="233">
        <v>1</v>
      </c>
      <c r="L190" s="233">
        <v>1</v>
      </c>
    </row>
    <row r="191" spans="1:12" x14ac:dyDescent="0.2">
      <c r="A191" s="218"/>
      <c r="B191" s="222"/>
      <c r="C191" s="223">
        <v>6370052</v>
      </c>
      <c r="D191" s="224" t="s">
        <v>95</v>
      </c>
      <c r="E191" s="234"/>
      <c r="F191" s="235">
        <v>9</v>
      </c>
      <c r="G191" s="234">
        <v>9.6</v>
      </c>
      <c r="H191" s="272">
        <v>12</v>
      </c>
      <c r="I191" s="234">
        <v>12</v>
      </c>
      <c r="J191" s="234">
        <v>12</v>
      </c>
      <c r="K191" s="233">
        <v>12</v>
      </c>
      <c r="L191" s="233">
        <v>12</v>
      </c>
    </row>
    <row r="192" spans="1:12" x14ac:dyDescent="0.2">
      <c r="A192" s="218"/>
      <c r="B192" s="222"/>
      <c r="C192" s="223">
        <v>6370053</v>
      </c>
      <c r="D192" s="224" t="s">
        <v>96</v>
      </c>
      <c r="E192" s="234"/>
      <c r="F192" s="235">
        <v>3.2</v>
      </c>
      <c r="G192" s="234">
        <v>2.5</v>
      </c>
      <c r="H192" s="272">
        <v>2.5</v>
      </c>
      <c r="I192" s="234">
        <v>2.5</v>
      </c>
      <c r="J192" s="234">
        <v>2.5</v>
      </c>
      <c r="K192" s="233">
        <v>2.5</v>
      </c>
      <c r="L192" s="233">
        <v>2.5</v>
      </c>
    </row>
    <row r="193" spans="1:12" x14ac:dyDescent="0.2">
      <c r="A193" s="218"/>
      <c r="B193" s="222"/>
      <c r="C193" s="223">
        <v>6370054</v>
      </c>
      <c r="D193" s="224" t="s">
        <v>97</v>
      </c>
      <c r="E193" s="234"/>
      <c r="F193" s="235">
        <v>0</v>
      </c>
      <c r="G193" s="234">
        <v>7.9</v>
      </c>
      <c r="H193" s="272">
        <v>0</v>
      </c>
      <c r="I193" s="234">
        <v>0</v>
      </c>
      <c r="J193" s="234">
        <v>0</v>
      </c>
      <c r="K193" s="233">
        <v>0</v>
      </c>
      <c r="L193" s="233">
        <v>0</v>
      </c>
    </row>
    <row r="194" spans="1:12" x14ac:dyDescent="0.2">
      <c r="A194" s="218"/>
      <c r="B194" s="222"/>
      <c r="C194" s="223">
        <v>6370055</v>
      </c>
      <c r="D194" s="224" t="s">
        <v>98</v>
      </c>
      <c r="E194" s="234"/>
      <c r="F194" s="235">
        <v>0.4</v>
      </c>
      <c r="G194" s="234">
        <v>0.6</v>
      </c>
      <c r="H194" s="272">
        <v>0.6</v>
      </c>
      <c r="I194" s="234">
        <v>0.6</v>
      </c>
      <c r="J194" s="234">
        <v>0.6</v>
      </c>
      <c r="K194" s="233">
        <v>0.6</v>
      </c>
      <c r="L194" s="233">
        <v>0.6</v>
      </c>
    </row>
    <row r="195" spans="1:12" ht="12.75" customHeight="1" x14ac:dyDescent="0.2">
      <c r="A195" s="218"/>
      <c r="B195" s="222"/>
      <c r="C195" s="223">
        <v>6370057</v>
      </c>
      <c r="D195" s="224" t="s">
        <v>99</v>
      </c>
      <c r="E195" s="234"/>
      <c r="F195" s="235">
        <v>7.7</v>
      </c>
      <c r="G195" s="234">
        <v>0</v>
      </c>
      <c r="H195" s="272">
        <v>7.5</v>
      </c>
      <c r="I195" s="234">
        <v>7.5</v>
      </c>
      <c r="J195" s="234">
        <v>7.5</v>
      </c>
      <c r="K195" s="233">
        <v>7.5</v>
      </c>
      <c r="L195" s="233">
        <v>7.5</v>
      </c>
    </row>
    <row r="196" spans="1:12" x14ac:dyDescent="0.2">
      <c r="A196" s="218"/>
      <c r="B196" s="222"/>
      <c r="C196" s="223">
        <v>6370058</v>
      </c>
      <c r="D196" s="224" t="s">
        <v>844</v>
      </c>
      <c r="E196" s="234"/>
      <c r="F196" s="235">
        <v>3.8</v>
      </c>
      <c r="G196" s="234">
        <v>3.8</v>
      </c>
      <c r="H196" s="272">
        <v>3</v>
      </c>
      <c r="I196" s="234">
        <v>3</v>
      </c>
      <c r="J196" s="234">
        <v>3</v>
      </c>
      <c r="K196" s="233">
        <v>3</v>
      </c>
      <c r="L196" s="233">
        <v>3</v>
      </c>
    </row>
    <row r="197" spans="1:12" x14ac:dyDescent="0.2">
      <c r="A197" s="218"/>
      <c r="B197" s="222"/>
      <c r="C197" s="223">
        <v>637006</v>
      </c>
      <c r="D197" s="224" t="s">
        <v>673</v>
      </c>
      <c r="E197" s="234"/>
      <c r="F197" s="235">
        <v>0</v>
      </c>
      <c r="G197" s="234">
        <v>0</v>
      </c>
      <c r="H197" s="272">
        <v>0.4</v>
      </c>
      <c r="I197" s="234">
        <v>0.4</v>
      </c>
      <c r="J197" s="234">
        <v>0</v>
      </c>
      <c r="K197" s="233">
        <v>0</v>
      </c>
      <c r="L197" s="233">
        <v>0</v>
      </c>
    </row>
    <row r="198" spans="1:12" x14ac:dyDescent="0.2">
      <c r="A198" s="218"/>
      <c r="B198" s="222"/>
      <c r="C198" s="223">
        <v>637011</v>
      </c>
      <c r="D198" s="224" t="s">
        <v>100</v>
      </c>
      <c r="E198" s="234"/>
      <c r="F198" s="235">
        <v>0.3</v>
      </c>
      <c r="G198" s="234">
        <v>0.4</v>
      </c>
      <c r="H198" s="272">
        <v>1.3</v>
      </c>
      <c r="I198" s="234">
        <v>1.3</v>
      </c>
      <c r="J198" s="234">
        <v>2</v>
      </c>
      <c r="K198" s="233">
        <v>2</v>
      </c>
      <c r="L198" s="233">
        <v>2</v>
      </c>
    </row>
    <row r="199" spans="1:12" x14ac:dyDescent="0.2">
      <c r="A199" s="218"/>
      <c r="B199" s="222"/>
      <c r="C199" s="223">
        <v>637006</v>
      </c>
      <c r="D199" s="224" t="s">
        <v>717</v>
      </c>
      <c r="E199" s="234"/>
      <c r="F199" s="235">
        <v>0</v>
      </c>
      <c r="G199" s="234">
        <v>0.2</v>
      </c>
      <c r="H199" s="272">
        <v>0</v>
      </c>
      <c r="I199" s="234">
        <v>0</v>
      </c>
      <c r="J199" s="234">
        <v>0.2</v>
      </c>
      <c r="K199" s="233">
        <v>0.2</v>
      </c>
      <c r="L199" s="233">
        <v>0.2</v>
      </c>
    </row>
    <row r="200" spans="1:12" x14ac:dyDescent="0.2">
      <c r="A200" s="218"/>
      <c r="B200" s="222"/>
      <c r="C200" s="223">
        <v>637012</v>
      </c>
      <c r="D200" s="224" t="s">
        <v>296</v>
      </c>
      <c r="E200" s="214"/>
      <c r="F200" s="235">
        <v>0</v>
      </c>
      <c r="G200" s="234">
        <v>7.5</v>
      </c>
      <c r="H200" s="272">
        <v>8.5</v>
      </c>
      <c r="I200" s="234">
        <v>8.5</v>
      </c>
      <c r="J200" s="234">
        <v>5</v>
      </c>
      <c r="K200" s="233">
        <v>5</v>
      </c>
      <c r="L200" s="233">
        <v>5</v>
      </c>
    </row>
    <row r="201" spans="1:12" x14ac:dyDescent="0.2">
      <c r="A201" s="218"/>
      <c r="B201" s="222"/>
      <c r="C201" s="223">
        <v>63701209</v>
      </c>
      <c r="D201" s="224" t="s">
        <v>862</v>
      </c>
      <c r="E201" s="214"/>
      <c r="F201" s="235">
        <v>5.9</v>
      </c>
      <c r="G201" s="234">
        <v>196.5</v>
      </c>
      <c r="H201" s="272">
        <v>0</v>
      </c>
      <c r="I201" s="234">
        <v>0</v>
      </c>
      <c r="J201" s="234">
        <v>0</v>
      </c>
      <c r="K201" s="233">
        <v>0</v>
      </c>
      <c r="L201" s="233">
        <v>0</v>
      </c>
    </row>
    <row r="202" spans="1:12" x14ac:dyDescent="0.2">
      <c r="A202" s="218"/>
      <c r="B202" s="222"/>
      <c r="C202" s="223">
        <v>637014</v>
      </c>
      <c r="D202" s="224" t="s">
        <v>101</v>
      </c>
      <c r="E202" s="234"/>
      <c r="F202" s="235">
        <v>339.6</v>
      </c>
      <c r="G202" s="234">
        <v>18.100000000000001</v>
      </c>
      <c r="H202" s="272">
        <v>23</v>
      </c>
      <c r="I202" s="234">
        <v>23</v>
      </c>
      <c r="J202" s="234">
        <v>25</v>
      </c>
      <c r="K202" s="233">
        <v>25</v>
      </c>
      <c r="L202" s="233">
        <v>25</v>
      </c>
    </row>
    <row r="203" spans="1:12" x14ac:dyDescent="0.2">
      <c r="A203" s="218"/>
      <c r="B203" s="222"/>
      <c r="C203" s="223">
        <v>637015</v>
      </c>
      <c r="D203" s="224" t="s">
        <v>102</v>
      </c>
      <c r="E203" s="234"/>
      <c r="F203" s="235">
        <v>17.100000000000001</v>
      </c>
      <c r="G203" s="234">
        <v>4.2</v>
      </c>
      <c r="H203" s="272">
        <v>4</v>
      </c>
      <c r="I203" s="234">
        <v>4</v>
      </c>
      <c r="J203" s="234">
        <v>4</v>
      </c>
      <c r="K203" s="233">
        <v>4</v>
      </c>
      <c r="L203" s="233">
        <v>4</v>
      </c>
    </row>
    <row r="204" spans="1:12" x14ac:dyDescent="0.2">
      <c r="A204" s="218"/>
      <c r="B204" s="222"/>
      <c r="C204" s="223">
        <v>637016</v>
      </c>
      <c r="D204" s="224" t="s">
        <v>103</v>
      </c>
      <c r="E204" s="234"/>
      <c r="F204" s="235">
        <v>4.2</v>
      </c>
      <c r="G204" s="234">
        <v>2</v>
      </c>
      <c r="H204" s="272">
        <v>2</v>
      </c>
      <c r="I204" s="234">
        <v>2</v>
      </c>
      <c r="J204" s="234">
        <v>2</v>
      </c>
      <c r="K204" s="233">
        <v>2</v>
      </c>
      <c r="L204" s="233">
        <v>2</v>
      </c>
    </row>
    <row r="205" spans="1:12" x14ac:dyDescent="0.2">
      <c r="A205" s="218"/>
      <c r="B205" s="222"/>
      <c r="C205" s="223">
        <v>637017</v>
      </c>
      <c r="D205" s="224" t="s">
        <v>300</v>
      </c>
      <c r="E205" s="234"/>
      <c r="F205" s="235">
        <v>2</v>
      </c>
      <c r="G205" s="234">
        <v>1</v>
      </c>
      <c r="H205" s="272">
        <v>1</v>
      </c>
      <c r="I205" s="234">
        <v>1</v>
      </c>
      <c r="J205" s="234">
        <v>1</v>
      </c>
      <c r="K205" s="233">
        <v>1</v>
      </c>
      <c r="L205" s="233">
        <v>1</v>
      </c>
    </row>
    <row r="206" spans="1:12" x14ac:dyDescent="0.2">
      <c r="A206" s="218"/>
      <c r="B206" s="226"/>
      <c r="C206" s="223">
        <v>637018</v>
      </c>
      <c r="D206" s="224" t="s">
        <v>428</v>
      </c>
      <c r="E206" s="214"/>
      <c r="F206" s="235">
        <v>1</v>
      </c>
      <c r="G206" s="234">
        <v>4.3</v>
      </c>
      <c r="H206" s="272">
        <v>1</v>
      </c>
      <c r="I206" s="234">
        <v>1</v>
      </c>
      <c r="J206" s="234">
        <v>1</v>
      </c>
      <c r="K206" s="233">
        <v>1</v>
      </c>
      <c r="L206" s="233">
        <v>1</v>
      </c>
    </row>
    <row r="207" spans="1:12" x14ac:dyDescent="0.2">
      <c r="A207" s="218"/>
      <c r="B207" s="222"/>
      <c r="C207" s="223">
        <v>637023</v>
      </c>
      <c r="D207" s="224" t="s">
        <v>291</v>
      </c>
      <c r="E207" s="214"/>
      <c r="F207" s="235">
        <v>1.3</v>
      </c>
      <c r="G207" s="234">
        <v>1.1000000000000001</v>
      </c>
      <c r="H207" s="272">
        <v>1</v>
      </c>
      <c r="I207" s="234">
        <v>1</v>
      </c>
      <c r="J207" s="234">
        <v>0</v>
      </c>
      <c r="K207" s="233">
        <v>0</v>
      </c>
      <c r="L207" s="233">
        <v>0</v>
      </c>
    </row>
    <row r="208" spans="1:12" x14ac:dyDescent="0.2">
      <c r="A208" s="218"/>
      <c r="B208" s="222"/>
      <c r="C208" s="223">
        <v>637026</v>
      </c>
      <c r="D208" s="224" t="s">
        <v>104</v>
      </c>
      <c r="E208" s="234"/>
      <c r="F208" s="235">
        <v>0.2</v>
      </c>
      <c r="G208" s="234">
        <v>23.5</v>
      </c>
      <c r="H208" s="272">
        <v>25</v>
      </c>
      <c r="I208" s="234">
        <v>25</v>
      </c>
      <c r="J208" s="234">
        <v>26.7</v>
      </c>
      <c r="K208" s="234">
        <v>27</v>
      </c>
      <c r="L208" s="234">
        <v>28</v>
      </c>
    </row>
    <row r="209" spans="1:14" x14ac:dyDescent="0.2">
      <c r="A209" s="218"/>
      <c r="B209" s="222"/>
      <c r="C209" s="223"/>
      <c r="D209" s="224" t="s">
        <v>459</v>
      </c>
      <c r="E209" s="234"/>
      <c r="F209" s="235">
        <v>24.4</v>
      </c>
      <c r="G209" s="234">
        <v>0</v>
      </c>
      <c r="H209" s="272">
        <v>8.5</v>
      </c>
      <c r="I209" s="234">
        <v>8.5</v>
      </c>
      <c r="J209" s="234">
        <v>8.5</v>
      </c>
      <c r="K209" s="234">
        <v>9.5</v>
      </c>
      <c r="L209" s="234">
        <v>9.6999999999999993</v>
      </c>
    </row>
    <row r="210" spans="1:14" x14ac:dyDescent="0.2">
      <c r="A210" s="218"/>
      <c r="B210" s="222"/>
      <c r="C210" s="223">
        <v>637027</v>
      </c>
      <c r="D210" s="224" t="s">
        <v>105</v>
      </c>
      <c r="E210" s="234"/>
      <c r="F210" s="235">
        <v>0</v>
      </c>
      <c r="G210" s="234">
        <v>5.8</v>
      </c>
      <c r="H210" s="272">
        <v>6</v>
      </c>
      <c r="I210" s="234">
        <v>6</v>
      </c>
      <c r="J210" s="234">
        <v>7</v>
      </c>
      <c r="K210" s="234">
        <v>8</v>
      </c>
      <c r="L210" s="234">
        <v>8</v>
      </c>
    </row>
    <row r="211" spans="1:14" x14ac:dyDescent="0.2">
      <c r="A211" s="218"/>
      <c r="B211" s="222"/>
      <c r="C211" s="223">
        <v>637031</v>
      </c>
      <c r="D211" s="224" t="s">
        <v>574</v>
      </c>
      <c r="E211" s="234"/>
      <c r="F211" s="235">
        <v>3.1</v>
      </c>
      <c r="G211" s="234">
        <v>18.2</v>
      </c>
      <c r="H211" s="272">
        <v>2</v>
      </c>
      <c r="I211" s="234">
        <v>2</v>
      </c>
      <c r="J211" s="234">
        <v>1</v>
      </c>
      <c r="K211" s="233">
        <v>1</v>
      </c>
      <c r="L211" s="233">
        <v>1</v>
      </c>
    </row>
    <row r="212" spans="1:14" x14ac:dyDescent="0.2">
      <c r="A212" s="218"/>
      <c r="B212" s="222"/>
      <c r="C212" s="223">
        <v>637035</v>
      </c>
      <c r="D212" s="224" t="s">
        <v>551</v>
      </c>
      <c r="E212" s="234"/>
      <c r="F212" s="235">
        <v>24.3</v>
      </c>
      <c r="G212" s="234">
        <v>1.1000000000000001</v>
      </c>
      <c r="H212" s="272">
        <v>2</v>
      </c>
      <c r="I212" s="234">
        <v>2</v>
      </c>
      <c r="J212" s="234">
        <v>1.2</v>
      </c>
      <c r="K212" s="233">
        <v>1.2</v>
      </c>
      <c r="L212" s="233">
        <v>1.2</v>
      </c>
    </row>
    <row r="213" spans="1:14" x14ac:dyDescent="0.2">
      <c r="A213" s="218"/>
      <c r="B213" s="222"/>
      <c r="C213" s="223">
        <v>637035</v>
      </c>
      <c r="D213" s="224" t="s">
        <v>106</v>
      </c>
      <c r="E213" s="234"/>
      <c r="F213" s="235">
        <v>1.2</v>
      </c>
      <c r="G213" s="234">
        <v>0</v>
      </c>
      <c r="H213" s="272">
        <v>0</v>
      </c>
      <c r="I213" s="234">
        <v>0</v>
      </c>
      <c r="J213" s="234">
        <v>0</v>
      </c>
      <c r="K213" s="233">
        <v>0</v>
      </c>
      <c r="L213" s="233">
        <v>0</v>
      </c>
    </row>
    <row r="214" spans="1:14" x14ac:dyDescent="0.2">
      <c r="A214" s="218"/>
      <c r="B214" s="222"/>
      <c r="C214" s="223">
        <v>637036</v>
      </c>
      <c r="D214" s="224" t="s">
        <v>718</v>
      </c>
      <c r="E214" s="233"/>
      <c r="F214" s="235">
        <v>0</v>
      </c>
      <c r="G214" s="234">
        <v>0.2</v>
      </c>
      <c r="H214" s="272">
        <v>0</v>
      </c>
      <c r="I214" s="234">
        <v>0</v>
      </c>
      <c r="J214" s="234">
        <v>0</v>
      </c>
      <c r="K214" s="233">
        <v>0</v>
      </c>
      <c r="L214" s="233">
        <v>0</v>
      </c>
    </row>
    <row r="215" spans="1:14" x14ac:dyDescent="0.2">
      <c r="A215" s="218"/>
      <c r="B215" s="222"/>
      <c r="C215" s="223">
        <v>637037</v>
      </c>
      <c r="D215" s="224" t="s">
        <v>746</v>
      </c>
      <c r="E215" s="233"/>
      <c r="F215" s="360">
        <v>0</v>
      </c>
      <c r="G215" s="234">
        <v>0.3</v>
      </c>
      <c r="H215" s="272">
        <v>0</v>
      </c>
      <c r="I215" s="234">
        <v>0</v>
      </c>
      <c r="J215" s="234">
        <v>0</v>
      </c>
      <c r="K215" s="233">
        <v>0</v>
      </c>
      <c r="L215" s="233">
        <v>0</v>
      </c>
      <c r="N215" s="339"/>
    </row>
    <row r="216" spans="1:14" x14ac:dyDescent="0.2">
      <c r="A216" s="218"/>
      <c r="C216" s="231"/>
      <c r="D216" s="232" t="s">
        <v>107</v>
      </c>
      <c r="E216" s="236"/>
      <c r="F216" s="237">
        <f>SUM(F217:F226)</f>
        <v>4.6000000000000005</v>
      </c>
      <c r="G216" s="214">
        <f t="shared" ref="G216:L216" si="61">SUM(G217:G225)</f>
        <v>5.6000000000000005</v>
      </c>
      <c r="H216" s="273">
        <f t="shared" si="61"/>
        <v>20</v>
      </c>
      <c r="I216" s="214">
        <f t="shared" si="61"/>
        <v>20</v>
      </c>
      <c r="J216" s="214">
        <f t="shared" si="61"/>
        <v>12.100000000000001</v>
      </c>
      <c r="K216" s="236">
        <f t="shared" si="61"/>
        <v>11.3</v>
      </c>
      <c r="L216" s="236">
        <f t="shared" si="61"/>
        <v>11.3</v>
      </c>
    </row>
    <row r="217" spans="1:14" x14ac:dyDescent="0.2">
      <c r="A217" s="218"/>
      <c r="B217" s="222">
        <v>642</v>
      </c>
      <c r="C217" s="231"/>
      <c r="D217" s="224" t="s">
        <v>689</v>
      </c>
      <c r="E217" s="233"/>
      <c r="F217" s="235">
        <v>0.1</v>
      </c>
      <c r="G217" s="234">
        <v>0.1</v>
      </c>
      <c r="H217" s="272">
        <v>0.1</v>
      </c>
      <c r="I217" s="234">
        <v>0.1</v>
      </c>
      <c r="J217" s="234">
        <v>0.1</v>
      </c>
      <c r="K217" s="233">
        <v>0.1</v>
      </c>
      <c r="L217" s="233">
        <v>0.1</v>
      </c>
    </row>
    <row r="218" spans="1:14" x14ac:dyDescent="0.2">
      <c r="A218" s="215"/>
      <c r="B218" s="222"/>
      <c r="C218" s="223">
        <v>641009</v>
      </c>
      <c r="D218" s="224" t="s">
        <v>108</v>
      </c>
      <c r="E218" s="234"/>
      <c r="F218" s="235">
        <v>1.1000000000000001</v>
      </c>
      <c r="G218" s="234">
        <v>0.1</v>
      </c>
      <c r="H218" s="272">
        <v>1.5</v>
      </c>
      <c r="I218" s="234">
        <v>1.5</v>
      </c>
      <c r="J218" s="234">
        <v>1.5</v>
      </c>
      <c r="K218" s="233">
        <v>1.5</v>
      </c>
      <c r="L218" s="233">
        <v>1.5</v>
      </c>
    </row>
    <row r="219" spans="1:14" x14ac:dyDescent="0.2">
      <c r="A219" s="218"/>
      <c r="B219" s="222"/>
      <c r="C219" s="223">
        <v>642002</v>
      </c>
      <c r="D219" s="224" t="s">
        <v>719</v>
      </c>
      <c r="E219" s="234"/>
      <c r="F219" s="235">
        <v>0</v>
      </c>
      <c r="G219" s="234">
        <v>0.3</v>
      </c>
      <c r="H219" s="272">
        <v>0</v>
      </c>
      <c r="I219" s="234">
        <v>0</v>
      </c>
      <c r="J219" s="234">
        <v>0.3</v>
      </c>
      <c r="K219" s="233">
        <v>0.3</v>
      </c>
      <c r="L219" s="233">
        <v>0.3</v>
      </c>
    </row>
    <row r="220" spans="1:14" x14ac:dyDescent="0.2">
      <c r="A220" s="218"/>
      <c r="B220" s="222"/>
      <c r="C220" s="223">
        <v>6420024</v>
      </c>
      <c r="D220" s="224" t="s">
        <v>282</v>
      </c>
      <c r="E220" s="234"/>
      <c r="F220" s="235">
        <v>0.3</v>
      </c>
      <c r="G220" s="234">
        <v>0</v>
      </c>
      <c r="H220" s="272">
        <v>0.5</v>
      </c>
      <c r="I220" s="234">
        <v>0.5</v>
      </c>
      <c r="J220" s="234">
        <v>1</v>
      </c>
      <c r="K220" s="233">
        <v>1</v>
      </c>
      <c r="L220" s="233">
        <v>1</v>
      </c>
    </row>
    <row r="221" spans="1:14" x14ac:dyDescent="0.2">
      <c r="A221" s="218"/>
      <c r="B221" s="222"/>
      <c r="C221" s="223">
        <v>642001</v>
      </c>
      <c r="D221" s="224" t="s">
        <v>109</v>
      </c>
      <c r="E221" s="234"/>
      <c r="F221" s="235">
        <v>2.2000000000000002</v>
      </c>
      <c r="G221" s="234">
        <v>3</v>
      </c>
      <c r="H221" s="272">
        <v>2.4</v>
      </c>
      <c r="I221" s="234">
        <v>2.4</v>
      </c>
      <c r="J221" s="234">
        <v>2.4</v>
      </c>
      <c r="K221" s="233">
        <v>2.4</v>
      </c>
      <c r="L221" s="233">
        <v>2.4</v>
      </c>
    </row>
    <row r="222" spans="1:14" x14ac:dyDescent="0.2">
      <c r="A222" s="218"/>
      <c r="B222" s="222"/>
      <c r="C222" s="223">
        <v>642006</v>
      </c>
      <c r="D222" s="224" t="s">
        <v>110</v>
      </c>
      <c r="E222" s="234"/>
      <c r="F222" s="235">
        <v>0</v>
      </c>
      <c r="G222" s="234">
        <v>0</v>
      </c>
      <c r="H222" s="272">
        <v>10</v>
      </c>
      <c r="I222" s="234">
        <v>10</v>
      </c>
      <c r="J222" s="234">
        <v>3</v>
      </c>
      <c r="K222" s="234">
        <v>3</v>
      </c>
      <c r="L222" s="234">
        <v>3</v>
      </c>
    </row>
    <row r="223" spans="1:14" x14ac:dyDescent="0.2">
      <c r="A223" s="218"/>
      <c r="B223" s="222"/>
      <c r="C223" s="223">
        <v>642012</v>
      </c>
      <c r="D223" s="224" t="s">
        <v>287</v>
      </c>
      <c r="E223" s="234"/>
      <c r="F223" s="235">
        <v>0</v>
      </c>
      <c r="G223" s="234">
        <v>1.4</v>
      </c>
      <c r="H223" s="422">
        <v>0</v>
      </c>
      <c r="I223" s="442">
        <v>0</v>
      </c>
      <c r="J223" s="442">
        <v>0</v>
      </c>
      <c r="K223" s="442">
        <v>0</v>
      </c>
      <c r="L223" s="442">
        <v>0</v>
      </c>
    </row>
    <row r="224" spans="1:14" x14ac:dyDescent="0.2">
      <c r="A224" s="218"/>
      <c r="B224" s="222"/>
      <c r="C224" s="223">
        <v>642013</v>
      </c>
      <c r="D224" s="224" t="s">
        <v>458</v>
      </c>
      <c r="E224" s="234"/>
      <c r="F224" s="235">
        <v>0</v>
      </c>
      <c r="G224" s="234">
        <v>0</v>
      </c>
      <c r="H224" s="272">
        <v>3.5</v>
      </c>
      <c r="I224" s="234">
        <v>3.5</v>
      </c>
      <c r="J224" s="234">
        <v>1.8</v>
      </c>
      <c r="K224" s="234">
        <v>1</v>
      </c>
      <c r="L224" s="234">
        <v>1</v>
      </c>
    </row>
    <row r="225" spans="1:14" x14ac:dyDescent="0.2">
      <c r="A225" s="218"/>
      <c r="B225" s="222"/>
      <c r="C225" s="223"/>
      <c r="D225" s="224" t="s">
        <v>111</v>
      </c>
      <c r="E225" s="234"/>
      <c r="F225" s="235">
        <v>0.9</v>
      </c>
      <c r="G225" s="234">
        <v>0.7</v>
      </c>
      <c r="H225" s="272">
        <v>2</v>
      </c>
      <c r="I225" s="234">
        <v>2</v>
      </c>
      <c r="J225" s="234">
        <v>2</v>
      </c>
      <c r="K225" s="233">
        <v>2</v>
      </c>
      <c r="L225" s="233">
        <v>2</v>
      </c>
    </row>
    <row r="226" spans="1:14" x14ac:dyDescent="0.2">
      <c r="A226" s="218"/>
      <c r="B226" s="222">
        <v>651</v>
      </c>
      <c r="C226" s="223">
        <v>642015</v>
      </c>
      <c r="D226" s="232" t="s">
        <v>720</v>
      </c>
      <c r="E226" s="236"/>
      <c r="F226" s="214">
        <f t="shared" ref="F226" si="62">SUM(F227)</f>
        <v>0</v>
      </c>
      <c r="G226" s="214">
        <f>G227</f>
        <v>253.4</v>
      </c>
      <c r="H226" s="273">
        <f>H227</f>
        <v>0</v>
      </c>
      <c r="I226" s="214">
        <f>I227</f>
        <v>496</v>
      </c>
      <c r="J226" s="214">
        <f>J227</f>
        <v>0</v>
      </c>
      <c r="K226" s="236">
        <f t="shared" ref="K226:L226" si="63">K227</f>
        <v>0</v>
      </c>
      <c r="L226" s="236">
        <f t="shared" si="63"/>
        <v>0</v>
      </c>
    </row>
    <row r="227" spans="1:14" x14ac:dyDescent="0.2">
      <c r="A227" s="218"/>
      <c r="B227" s="222"/>
      <c r="C227" s="231"/>
      <c r="D227" s="224" t="s">
        <v>721</v>
      </c>
      <c r="E227" s="233"/>
      <c r="F227" s="360">
        <v>0</v>
      </c>
      <c r="G227" s="234">
        <v>253.4</v>
      </c>
      <c r="H227" s="272">
        <v>0</v>
      </c>
      <c r="I227" s="441">
        <v>496</v>
      </c>
      <c r="J227" s="233">
        <v>0</v>
      </c>
      <c r="K227" s="233">
        <v>0</v>
      </c>
      <c r="L227" s="233">
        <v>0</v>
      </c>
    </row>
    <row r="228" spans="1:14" s="391" customFormat="1" x14ac:dyDescent="0.2">
      <c r="A228" s="384"/>
      <c r="B228" s="378"/>
      <c r="C228" s="388">
        <v>651004</v>
      </c>
      <c r="D228" s="340" t="s">
        <v>776</v>
      </c>
      <c r="E228" s="389" t="s">
        <v>765</v>
      </c>
      <c r="F228" s="380">
        <f t="shared" ref="F228" si="64">SUM(F229:F232)</f>
        <v>25.7</v>
      </c>
      <c r="G228" s="344">
        <f t="shared" ref="G228:L228" si="65">SUM(G229:G232)</f>
        <v>26.700000000000003</v>
      </c>
      <c r="H228" s="413">
        <f t="shared" si="65"/>
        <v>31.3</v>
      </c>
      <c r="I228" s="413">
        <f t="shared" si="65"/>
        <v>31.3</v>
      </c>
      <c r="J228" s="343">
        <f t="shared" si="65"/>
        <v>31.3</v>
      </c>
      <c r="K228" s="343">
        <f t="shared" si="65"/>
        <v>31.599999999999998</v>
      </c>
      <c r="L228" s="343">
        <f t="shared" si="65"/>
        <v>32.200000000000003</v>
      </c>
      <c r="N228" s="390"/>
    </row>
    <row r="229" spans="1:14" x14ac:dyDescent="0.2">
      <c r="A229" s="218"/>
      <c r="B229" s="222">
        <v>610</v>
      </c>
      <c r="C229" s="223"/>
      <c r="D229" s="224" t="s">
        <v>115</v>
      </c>
      <c r="E229" s="282"/>
      <c r="F229" s="235">
        <v>15.6</v>
      </c>
      <c r="G229" s="234">
        <v>15.9</v>
      </c>
      <c r="H229" s="272">
        <v>19</v>
      </c>
      <c r="I229" s="234">
        <v>19</v>
      </c>
      <c r="J229" s="234">
        <v>19</v>
      </c>
      <c r="K229" s="234">
        <v>19.5</v>
      </c>
      <c r="L229" s="234">
        <v>20</v>
      </c>
    </row>
    <row r="230" spans="1:14" x14ac:dyDescent="0.2">
      <c r="A230" s="215"/>
      <c r="B230" s="222">
        <v>620</v>
      </c>
      <c r="C230" s="223"/>
      <c r="D230" s="224" t="s">
        <v>116</v>
      </c>
      <c r="E230" s="282"/>
      <c r="F230" s="235">
        <v>5.6</v>
      </c>
      <c r="G230" s="234">
        <v>5.7</v>
      </c>
      <c r="H230" s="272">
        <v>6.8</v>
      </c>
      <c r="I230" s="234">
        <v>6.8</v>
      </c>
      <c r="J230" s="234">
        <v>6.8</v>
      </c>
      <c r="K230" s="234">
        <v>6.9</v>
      </c>
      <c r="L230" s="234">
        <v>7</v>
      </c>
    </row>
    <row r="231" spans="1:14" x14ac:dyDescent="0.2">
      <c r="A231" s="218"/>
      <c r="B231" s="222">
        <v>630</v>
      </c>
      <c r="C231" s="223"/>
      <c r="D231" s="224" t="s">
        <v>117</v>
      </c>
      <c r="E231" s="282"/>
      <c r="F231" s="235">
        <v>4.5</v>
      </c>
      <c r="G231" s="234">
        <v>5.0999999999999996</v>
      </c>
      <c r="H231" s="272">
        <v>5</v>
      </c>
      <c r="I231" s="234">
        <v>5</v>
      </c>
      <c r="J231" s="234">
        <v>5</v>
      </c>
      <c r="K231" s="233">
        <v>5</v>
      </c>
      <c r="L231" s="233">
        <v>5</v>
      </c>
    </row>
    <row r="232" spans="1:14" x14ac:dyDescent="0.2">
      <c r="A232" s="218"/>
      <c r="B232" s="222">
        <v>642</v>
      </c>
      <c r="C232" s="223"/>
      <c r="D232" s="224" t="s">
        <v>111</v>
      </c>
      <c r="E232" s="282"/>
      <c r="F232" s="235">
        <v>0</v>
      </c>
      <c r="G232" s="234">
        <v>0</v>
      </c>
      <c r="H232" s="272">
        <v>0.5</v>
      </c>
      <c r="I232" s="234">
        <v>0.5</v>
      </c>
      <c r="J232" s="234">
        <v>0.5</v>
      </c>
      <c r="K232" s="234">
        <v>0.2</v>
      </c>
      <c r="L232" s="234">
        <v>0.2</v>
      </c>
    </row>
    <row r="233" spans="1:14" s="383" customFormat="1" x14ac:dyDescent="0.2">
      <c r="A233" s="377"/>
      <c r="B233" s="378"/>
      <c r="C233" s="388"/>
      <c r="D233" s="340" t="s">
        <v>777</v>
      </c>
      <c r="E233" s="389" t="s">
        <v>766</v>
      </c>
      <c r="F233" s="380">
        <f t="shared" ref="F233" si="66">SUM(F234)</f>
        <v>8.3000000000000007</v>
      </c>
      <c r="G233" s="344">
        <f>SUM(G234)</f>
        <v>25.8</v>
      </c>
      <c r="H233" s="413">
        <f>SUM(H234)</f>
        <v>5</v>
      </c>
      <c r="I233" s="344">
        <f>SUM(I234)</f>
        <v>5</v>
      </c>
      <c r="J233" s="344">
        <f>SUM(J234)</f>
        <v>8</v>
      </c>
      <c r="K233" s="343">
        <f t="shared" ref="K233:L233" si="67">SUM(K234)</f>
        <v>0</v>
      </c>
      <c r="L233" s="343">
        <f t="shared" si="67"/>
        <v>0</v>
      </c>
      <c r="N233" s="382"/>
    </row>
    <row r="234" spans="1:14" x14ac:dyDescent="0.2">
      <c r="A234" s="218"/>
      <c r="B234" s="222">
        <v>630</v>
      </c>
      <c r="C234" s="231"/>
      <c r="D234" s="224" t="s">
        <v>120</v>
      </c>
      <c r="E234" s="282"/>
      <c r="F234" s="235">
        <v>8.3000000000000007</v>
      </c>
      <c r="G234" s="234">
        <v>25.8</v>
      </c>
      <c r="H234" s="272">
        <v>5</v>
      </c>
      <c r="I234" s="234">
        <v>5</v>
      </c>
      <c r="J234" s="234">
        <v>8</v>
      </c>
      <c r="K234" s="233">
        <v>0</v>
      </c>
      <c r="L234" s="233">
        <v>0</v>
      </c>
    </row>
    <row r="235" spans="1:14" s="383" customFormat="1" x14ac:dyDescent="0.2">
      <c r="A235" s="384"/>
      <c r="B235" s="378"/>
      <c r="C235" s="388"/>
      <c r="D235" s="340" t="s">
        <v>122</v>
      </c>
      <c r="E235" s="389" t="s">
        <v>767</v>
      </c>
      <c r="F235" s="380">
        <f t="shared" ref="F235" si="68">SUM(F236:F237)</f>
        <v>26.2</v>
      </c>
      <c r="G235" s="344">
        <f t="shared" ref="G235:L235" si="69">SUM(G236:G237)</f>
        <v>34.700000000000003</v>
      </c>
      <c r="H235" s="413">
        <f t="shared" si="69"/>
        <v>40</v>
      </c>
      <c r="I235" s="344">
        <f t="shared" si="69"/>
        <v>40</v>
      </c>
      <c r="J235" s="344">
        <f t="shared" si="69"/>
        <v>23</v>
      </c>
      <c r="K235" s="343">
        <f t="shared" si="69"/>
        <v>15</v>
      </c>
      <c r="L235" s="343">
        <f t="shared" si="69"/>
        <v>10</v>
      </c>
      <c r="N235" s="382"/>
    </row>
    <row r="236" spans="1:14" x14ac:dyDescent="0.2">
      <c r="A236" s="218"/>
      <c r="B236" s="222"/>
      <c r="C236" s="223">
        <v>651002</v>
      </c>
      <c r="D236" s="224" t="s">
        <v>123</v>
      </c>
      <c r="E236" s="282"/>
      <c r="F236" s="235">
        <v>24</v>
      </c>
      <c r="G236" s="234">
        <v>30.6</v>
      </c>
      <c r="H236" s="272">
        <v>36</v>
      </c>
      <c r="I236" s="234">
        <v>36</v>
      </c>
      <c r="J236" s="234">
        <v>20</v>
      </c>
      <c r="K236" s="234">
        <v>15</v>
      </c>
      <c r="L236" s="234">
        <v>10</v>
      </c>
    </row>
    <row r="237" spans="1:14" x14ac:dyDescent="0.2">
      <c r="A237" s="215"/>
      <c r="B237" s="222"/>
      <c r="C237" s="223">
        <v>653001</v>
      </c>
      <c r="D237" s="224" t="s">
        <v>283</v>
      </c>
      <c r="E237" s="283"/>
      <c r="F237" s="235">
        <v>2.2000000000000002</v>
      </c>
      <c r="G237" s="234">
        <v>4.0999999999999996</v>
      </c>
      <c r="H237" s="272">
        <v>4</v>
      </c>
      <c r="I237" s="234">
        <v>4</v>
      </c>
      <c r="J237" s="234">
        <v>3</v>
      </c>
      <c r="K237" s="234">
        <v>0</v>
      </c>
      <c r="L237" s="234">
        <v>0</v>
      </c>
    </row>
    <row r="238" spans="1:14" s="383" customFormat="1" x14ac:dyDescent="0.2">
      <c r="A238" s="377"/>
      <c r="B238" s="378"/>
      <c r="C238" s="388"/>
      <c r="D238" s="340" t="s">
        <v>778</v>
      </c>
      <c r="E238" s="389" t="s">
        <v>768</v>
      </c>
      <c r="F238" s="380">
        <f t="shared" ref="F238" si="70">SUM(F239:F241)</f>
        <v>3.5</v>
      </c>
      <c r="G238" s="344">
        <f>SUM(G239:G241)</f>
        <v>4.7</v>
      </c>
      <c r="H238" s="413">
        <f t="shared" ref="H238:I238" si="71">SUM(H239:H241)</f>
        <v>4.8</v>
      </c>
      <c r="I238" s="344">
        <f t="shared" si="71"/>
        <v>4.8</v>
      </c>
      <c r="J238" s="344">
        <f>SUM(J239:J241)</f>
        <v>1.5</v>
      </c>
      <c r="K238" s="343">
        <f t="shared" ref="K238:L238" si="72">SUM(K239:K241)</f>
        <v>0</v>
      </c>
      <c r="L238" s="343">
        <f t="shared" si="72"/>
        <v>0</v>
      </c>
      <c r="N238" s="382"/>
    </row>
    <row r="239" spans="1:14" x14ac:dyDescent="0.2">
      <c r="A239" s="218"/>
      <c r="B239" s="222"/>
      <c r="C239" s="231"/>
      <c r="D239" s="224" t="s">
        <v>126</v>
      </c>
      <c r="E239" s="282"/>
      <c r="F239" s="235">
        <v>0</v>
      </c>
      <c r="G239" s="234">
        <v>0.3</v>
      </c>
      <c r="H239" s="272">
        <v>0</v>
      </c>
      <c r="I239" s="234">
        <v>0</v>
      </c>
      <c r="J239" s="234">
        <v>0</v>
      </c>
      <c r="K239" s="234">
        <v>0</v>
      </c>
      <c r="L239" s="234">
        <v>0</v>
      </c>
    </row>
    <row r="240" spans="1:14" x14ac:dyDescent="0.2">
      <c r="A240" s="215"/>
      <c r="B240" s="222"/>
      <c r="C240" s="223" t="s">
        <v>598</v>
      </c>
      <c r="D240" s="224" t="s">
        <v>292</v>
      </c>
      <c r="E240" s="282"/>
      <c r="F240" s="235">
        <v>0.3</v>
      </c>
      <c r="G240" s="234">
        <v>0.5</v>
      </c>
      <c r="H240" s="272">
        <v>0</v>
      </c>
      <c r="I240" s="234">
        <v>0</v>
      </c>
      <c r="J240" s="234">
        <v>0</v>
      </c>
      <c r="K240" s="234">
        <v>0</v>
      </c>
      <c r="L240" s="234">
        <v>0</v>
      </c>
    </row>
    <row r="241" spans="1:14" x14ac:dyDescent="0.2">
      <c r="A241" s="218"/>
      <c r="B241" s="222"/>
      <c r="C241" s="223" t="s">
        <v>599</v>
      </c>
      <c r="D241" s="224" t="s">
        <v>271</v>
      </c>
      <c r="E241" s="282"/>
      <c r="F241" s="235">
        <v>3.2</v>
      </c>
      <c r="G241" s="234">
        <v>3.9</v>
      </c>
      <c r="H241" s="272">
        <v>4.8</v>
      </c>
      <c r="I241" s="234">
        <v>4.8</v>
      </c>
      <c r="J241" s="234">
        <v>1.5</v>
      </c>
      <c r="K241" s="234">
        <v>0</v>
      </c>
      <c r="L241" s="234">
        <v>0</v>
      </c>
    </row>
    <row r="242" spans="1:14" s="383" customFormat="1" x14ac:dyDescent="0.2">
      <c r="A242" s="377"/>
      <c r="B242" s="378"/>
      <c r="C242" s="388" t="s">
        <v>597</v>
      </c>
      <c r="D242" s="340" t="s">
        <v>775</v>
      </c>
      <c r="E242" s="389" t="s">
        <v>769</v>
      </c>
      <c r="F242" s="380">
        <f t="shared" ref="F242" si="73">SUM(F243+F244+F245)</f>
        <v>178.5</v>
      </c>
      <c r="G242" s="344">
        <f t="shared" ref="G242:L242" si="74">SUM(G243+G244+G245)</f>
        <v>182.79999999999998</v>
      </c>
      <c r="H242" s="413">
        <f t="shared" si="74"/>
        <v>184.6</v>
      </c>
      <c r="I242" s="344">
        <f t="shared" si="74"/>
        <v>190.2</v>
      </c>
      <c r="J242" s="343">
        <f t="shared" si="74"/>
        <v>176.79999999999998</v>
      </c>
      <c r="K242" s="343">
        <f t="shared" si="74"/>
        <v>181.6</v>
      </c>
      <c r="L242" s="343">
        <f t="shared" si="74"/>
        <v>188.6</v>
      </c>
      <c r="N242" s="382"/>
    </row>
    <row r="243" spans="1:14" x14ac:dyDescent="0.2">
      <c r="A243" s="218"/>
      <c r="B243" s="222">
        <v>610</v>
      </c>
      <c r="C243" s="223">
        <v>610</v>
      </c>
      <c r="D243" s="224" t="s">
        <v>115</v>
      </c>
      <c r="E243" s="234"/>
      <c r="F243" s="235">
        <v>117.1</v>
      </c>
      <c r="G243" s="234">
        <v>119.1</v>
      </c>
      <c r="H243" s="272">
        <v>120</v>
      </c>
      <c r="I243" s="234">
        <v>120</v>
      </c>
      <c r="J243" s="233">
        <v>116.5</v>
      </c>
      <c r="K243" s="234">
        <v>120</v>
      </c>
      <c r="L243" s="234">
        <v>125</v>
      </c>
    </row>
    <row r="244" spans="1:14" x14ac:dyDescent="0.2">
      <c r="A244" s="215"/>
      <c r="B244" s="222">
        <v>620</v>
      </c>
      <c r="C244" s="223">
        <v>620</v>
      </c>
      <c r="D244" s="224" t="s">
        <v>116</v>
      </c>
      <c r="E244" s="234"/>
      <c r="F244" s="235">
        <v>41.9</v>
      </c>
      <c r="G244" s="234">
        <v>43</v>
      </c>
      <c r="H244" s="272">
        <v>45</v>
      </c>
      <c r="I244" s="234">
        <v>45</v>
      </c>
      <c r="J244" s="233">
        <v>40.700000000000003</v>
      </c>
      <c r="K244" s="234">
        <v>42</v>
      </c>
      <c r="L244" s="234">
        <v>44</v>
      </c>
    </row>
    <row r="245" spans="1:14" x14ac:dyDescent="0.2">
      <c r="A245" s="218"/>
      <c r="B245" s="222">
        <v>630</v>
      </c>
      <c r="C245" s="223"/>
      <c r="D245" s="232" t="s">
        <v>117</v>
      </c>
      <c r="E245" s="236"/>
      <c r="F245" s="237">
        <f t="shared" ref="F245" si="75">SUM(F246:F268)</f>
        <v>19.499999999999996</v>
      </c>
      <c r="G245" s="214">
        <f t="shared" ref="G245:L245" si="76">SUM(G246:G268)</f>
        <v>20.7</v>
      </c>
      <c r="H245" s="273">
        <f t="shared" si="76"/>
        <v>19.600000000000001</v>
      </c>
      <c r="I245" s="214">
        <f t="shared" si="76"/>
        <v>25.200000000000003</v>
      </c>
      <c r="J245" s="236">
        <f t="shared" si="76"/>
        <v>19.600000000000001</v>
      </c>
      <c r="K245" s="236">
        <f t="shared" si="76"/>
        <v>19.600000000000001</v>
      </c>
      <c r="L245" s="236">
        <f t="shared" si="76"/>
        <v>19.600000000000001</v>
      </c>
    </row>
    <row r="246" spans="1:14" x14ac:dyDescent="0.2">
      <c r="A246" s="218"/>
      <c r="B246" s="222"/>
      <c r="C246" s="223">
        <v>631001</v>
      </c>
      <c r="D246" s="224" t="s">
        <v>129</v>
      </c>
      <c r="E246" s="234"/>
      <c r="F246" s="235">
        <v>0.2</v>
      </c>
      <c r="G246" s="234">
        <v>0.1</v>
      </c>
      <c r="H246" s="272">
        <v>0.1</v>
      </c>
      <c r="I246" s="234">
        <v>0.1</v>
      </c>
      <c r="J246" s="233">
        <v>0.1</v>
      </c>
      <c r="K246" s="234">
        <v>0.1</v>
      </c>
      <c r="L246" s="234">
        <v>0.1</v>
      </c>
    </row>
    <row r="247" spans="1:14" x14ac:dyDescent="0.2">
      <c r="A247" s="218"/>
      <c r="B247" s="222"/>
      <c r="C247" s="223">
        <v>6320031</v>
      </c>
      <c r="D247" s="224" t="s">
        <v>130</v>
      </c>
      <c r="E247" s="234"/>
      <c r="F247" s="235">
        <v>0.8</v>
      </c>
      <c r="G247" s="234">
        <v>0.8</v>
      </c>
      <c r="H247" s="272">
        <v>1.5</v>
      </c>
      <c r="I247" s="234">
        <v>1.5</v>
      </c>
      <c r="J247" s="233">
        <v>1.5</v>
      </c>
      <c r="K247" s="234">
        <v>1.5</v>
      </c>
      <c r="L247" s="234">
        <v>1.5</v>
      </c>
    </row>
    <row r="248" spans="1:14" x14ac:dyDescent="0.2">
      <c r="A248" s="218"/>
      <c r="B248" s="222"/>
      <c r="C248" s="223">
        <v>633001</v>
      </c>
      <c r="D248" s="224" t="s">
        <v>64</v>
      </c>
      <c r="E248" s="234"/>
      <c r="F248" s="235">
        <v>0.6</v>
      </c>
      <c r="G248" s="234">
        <v>0.2</v>
      </c>
      <c r="H248" s="272">
        <v>0.5</v>
      </c>
      <c r="I248" s="234">
        <v>0.5</v>
      </c>
      <c r="J248" s="233">
        <v>0.5</v>
      </c>
      <c r="K248" s="234">
        <v>0.5</v>
      </c>
      <c r="L248" s="234">
        <v>0.5</v>
      </c>
    </row>
    <row r="249" spans="1:14" x14ac:dyDescent="0.2">
      <c r="A249" s="218"/>
      <c r="B249" s="222"/>
      <c r="C249" s="223">
        <v>633002</v>
      </c>
      <c r="D249" s="224" t="s">
        <v>132</v>
      </c>
      <c r="E249" s="234"/>
      <c r="F249" s="235">
        <v>0.1</v>
      </c>
      <c r="G249" s="234">
        <v>0.6</v>
      </c>
      <c r="H249" s="272">
        <v>0.6</v>
      </c>
      <c r="I249" s="234">
        <v>0.6</v>
      </c>
      <c r="J249" s="233">
        <v>0.6</v>
      </c>
      <c r="K249" s="234">
        <v>0.6</v>
      </c>
      <c r="L249" s="234">
        <v>0.6</v>
      </c>
    </row>
    <row r="250" spans="1:14" x14ac:dyDescent="0.2">
      <c r="A250" s="218"/>
      <c r="B250" s="222"/>
      <c r="C250" s="223">
        <v>6330061</v>
      </c>
      <c r="D250" s="224" t="s">
        <v>431</v>
      </c>
      <c r="E250" s="234"/>
      <c r="F250" s="235">
        <v>0.2</v>
      </c>
      <c r="G250" s="234">
        <v>0.2</v>
      </c>
      <c r="H250" s="272">
        <v>0.5</v>
      </c>
      <c r="I250" s="234">
        <v>0.5</v>
      </c>
      <c r="J250" s="233">
        <v>0.5</v>
      </c>
      <c r="K250" s="234">
        <v>0.5</v>
      </c>
      <c r="L250" s="234">
        <v>0.5</v>
      </c>
    </row>
    <row r="251" spans="1:14" x14ac:dyDescent="0.2">
      <c r="A251" s="218"/>
      <c r="B251" s="222"/>
      <c r="C251" s="223">
        <v>6330063</v>
      </c>
      <c r="D251" s="224" t="s">
        <v>133</v>
      </c>
      <c r="E251" s="234"/>
      <c r="F251" s="235">
        <v>0.2</v>
      </c>
      <c r="G251" s="234">
        <v>0.2</v>
      </c>
      <c r="H251" s="272">
        <v>0.2</v>
      </c>
      <c r="I251" s="234">
        <v>0.2</v>
      </c>
      <c r="J251" s="233">
        <v>0.2</v>
      </c>
      <c r="K251" s="234">
        <v>0.2</v>
      </c>
      <c r="L251" s="234">
        <v>0.2</v>
      </c>
    </row>
    <row r="252" spans="1:14" x14ac:dyDescent="0.2">
      <c r="A252" s="218"/>
      <c r="B252" s="222"/>
      <c r="C252" s="223">
        <v>6330065</v>
      </c>
      <c r="D252" s="224" t="s">
        <v>134</v>
      </c>
      <c r="E252" s="234"/>
      <c r="F252" s="235">
        <v>0.2</v>
      </c>
      <c r="G252" s="234">
        <v>0.3</v>
      </c>
      <c r="H252" s="272">
        <v>0.3</v>
      </c>
      <c r="I252" s="234">
        <v>0.3</v>
      </c>
      <c r="J252" s="233">
        <v>0.3</v>
      </c>
      <c r="K252" s="234">
        <v>0.3</v>
      </c>
      <c r="L252" s="234">
        <v>0.3</v>
      </c>
    </row>
    <row r="253" spans="1:14" x14ac:dyDescent="0.2">
      <c r="A253" s="218"/>
      <c r="B253" s="222"/>
      <c r="C253" s="223">
        <v>6330066</v>
      </c>
      <c r="D253" s="224" t="s">
        <v>135</v>
      </c>
      <c r="E253" s="234"/>
      <c r="F253" s="235">
        <v>0.2</v>
      </c>
      <c r="G253" s="234">
        <v>0.1</v>
      </c>
      <c r="H253" s="272">
        <v>0.2</v>
      </c>
      <c r="I253" s="234">
        <v>0.2</v>
      </c>
      <c r="J253" s="233">
        <v>0.2</v>
      </c>
      <c r="K253" s="234">
        <v>0.2</v>
      </c>
      <c r="L253" s="234">
        <v>0.2</v>
      </c>
    </row>
    <row r="254" spans="1:14" x14ac:dyDescent="0.2">
      <c r="A254" s="218"/>
      <c r="B254" s="222"/>
      <c r="C254" s="223">
        <v>633010</v>
      </c>
      <c r="D254" s="224" t="s">
        <v>136</v>
      </c>
      <c r="E254" s="234"/>
      <c r="F254" s="235">
        <v>1.9</v>
      </c>
      <c r="G254" s="234">
        <v>0.1</v>
      </c>
      <c r="H254" s="272">
        <v>1</v>
      </c>
      <c r="I254" s="234">
        <v>1</v>
      </c>
      <c r="J254" s="233">
        <v>1</v>
      </c>
      <c r="K254" s="234">
        <v>1</v>
      </c>
      <c r="L254" s="234">
        <v>1</v>
      </c>
    </row>
    <row r="255" spans="1:14" x14ac:dyDescent="0.2">
      <c r="A255" s="218"/>
      <c r="B255" s="222"/>
      <c r="C255" s="223">
        <v>633013</v>
      </c>
      <c r="D255" s="224" t="s">
        <v>690</v>
      </c>
      <c r="E255" s="234"/>
      <c r="F255" s="235">
        <v>0.5</v>
      </c>
      <c r="G255" s="234">
        <v>0.1</v>
      </c>
      <c r="H255" s="272">
        <v>0</v>
      </c>
      <c r="I255" s="234">
        <v>0</v>
      </c>
      <c r="J255" s="233">
        <v>0</v>
      </c>
      <c r="K255" s="234">
        <v>0</v>
      </c>
      <c r="L255" s="234">
        <v>0</v>
      </c>
    </row>
    <row r="256" spans="1:14" x14ac:dyDescent="0.2">
      <c r="A256" s="218"/>
      <c r="B256" s="222"/>
      <c r="C256" s="223">
        <v>634001</v>
      </c>
      <c r="D256" s="224" t="s">
        <v>137</v>
      </c>
      <c r="E256" s="234"/>
      <c r="F256" s="235">
        <v>3.4</v>
      </c>
      <c r="G256" s="234">
        <v>2.7</v>
      </c>
      <c r="H256" s="272">
        <v>3</v>
      </c>
      <c r="I256" s="234">
        <v>3</v>
      </c>
      <c r="J256" s="233">
        <v>3</v>
      </c>
      <c r="K256" s="234">
        <v>3</v>
      </c>
      <c r="L256" s="234">
        <v>3</v>
      </c>
    </row>
    <row r="257" spans="1:14" x14ac:dyDescent="0.2">
      <c r="A257" s="218"/>
      <c r="B257" s="222"/>
      <c r="C257" s="223">
        <v>6340021</v>
      </c>
      <c r="D257" s="224" t="s">
        <v>78</v>
      </c>
      <c r="E257" s="234"/>
      <c r="F257" s="235">
        <v>0.6</v>
      </c>
      <c r="G257" s="234">
        <v>0.7</v>
      </c>
      <c r="H257" s="272">
        <v>0.9</v>
      </c>
      <c r="I257" s="234">
        <v>0.9</v>
      </c>
      <c r="J257" s="233">
        <v>0.9</v>
      </c>
      <c r="K257" s="234">
        <v>0.9</v>
      </c>
      <c r="L257" s="234">
        <v>0.9</v>
      </c>
    </row>
    <row r="258" spans="1:14" x14ac:dyDescent="0.2">
      <c r="A258" s="218"/>
      <c r="B258" s="222"/>
      <c r="C258" s="223">
        <v>6340022</v>
      </c>
      <c r="D258" s="224" t="s">
        <v>79</v>
      </c>
      <c r="E258" s="234"/>
      <c r="F258" s="235">
        <v>0.7</v>
      </c>
      <c r="G258" s="234">
        <v>0.6</v>
      </c>
      <c r="H258" s="272">
        <v>0.8</v>
      </c>
      <c r="I258" s="234">
        <v>0.8</v>
      </c>
      <c r="J258" s="233">
        <v>0.8</v>
      </c>
      <c r="K258" s="234">
        <v>0.8</v>
      </c>
      <c r="L258" s="234">
        <v>0.8</v>
      </c>
    </row>
    <row r="259" spans="1:14" x14ac:dyDescent="0.2">
      <c r="A259" s="218"/>
      <c r="B259" s="222"/>
      <c r="C259" s="223">
        <v>634003</v>
      </c>
      <c r="D259" s="224" t="s">
        <v>264</v>
      </c>
      <c r="E259" s="234"/>
      <c r="F259" s="235">
        <v>0.3</v>
      </c>
      <c r="G259" s="234">
        <v>0.3</v>
      </c>
      <c r="H259" s="272">
        <v>0.3</v>
      </c>
      <c r="I259" s="234">
        <v>0.3</v>
      </c>
      <c r="J259" s="233">
        <v>0.3</v>
      </c>
      <c r="K259" s="234">
        <v>0.3</v>
      </c>
      <c r="L259" s="234">
        <v>0.3</v>
      </c>
    </row>
    <row r="260" spans="1:14" x14ac:dyDescent="0.2">
      <c r="A260" s="218"/>
      <c r="B260" s="222"/>
      <c r="C260" s="223">
        <v>635002</v>
      </c>
      <c r="D260" s="224" t="s">
        <v>138</v>
      </c>
      <c r="E260" s="234"/>
      <c r="F260" s="235">
        <v>0.1</v>
      </c>
      <c r="G260" s="234">
        <v>0.3</v>
      </c>
      <c r="H260" s="272">
        <v>0.2</v>
      </c>
      <c r="I260" s="234">
        <v>0.2</v>
      </c>
      <c r="J260" s="233">
        <v>0.2</v>
      </c>
      <c r="K260" s="234">
        <v>0.2</v>
      </c>
      <c r="L260" s="234">
        <v>0.2</v>
      </c>
    </row>
    <row r="261" spans="1:14" x14ac:dyDescent="0.2">
      <c r="A261" s="218"/>
      <c r="B261" s="222"/>
      <c r="C261" s="223">
        <v>637001</v>
      </c>
      <c r="D261" s="224" t="s">
        <v>89</v>
      </c>
      <c r="E261" s="234"/>
      <c r="F261" s="235">
        <v>0.2</v>
      </c>
      <c r="G261" s="234">
        <v>0.2</v>
      </c>
      <c r="H261" s="272">
        <v>0.4</v>
      </c>
      <c r="I261" s="234">
        <v>0.4</v>
      </c>
      <c r="J261" s="233">
        <v>0.4</v>
      </c>
      <c r="K261" s="234">
        <v>0.4</v>
      </c>
      <c r="L261" s="234">
        <v>0.4</v>
      </c>
    </row>
    <row r="262" spans="1:14" x14ac:dyDescent="0.2">
      <c r="A262" s="218"/>
      <c r="B262" s="222"/>
      <c r="C262" s="223">
        <v>6370046</v>
      </c>
      <c r="D262" s="224" t="s">
        <v>432</v>
      </c>
      <c r="E262" s="234"/>
      <c r="F262" s="235">
        <v>0.2</v>
      </c>
      <c r="G262" s="234">
        <v>0</v>
      </c>
      <c r="H262" s="272">
        <v>0.1</v>
      </c>
      <c r="I262" s="234">
        <v>0.1</v>
      </c>
      <c r="J262" s="233">
        <v>0.1</v>
      </c>
      <c r="K262" s="234">
        <v>0.1</v>
      </c>
      <c r="L262" s="234">
        <v>0.1</v>
      </c>
    </row>
    <row r="263" spans="1:14" x14ac:dyDescent="0.2">
      <c r="A263" s="218"/>
      <c r="B263" s="222"/>
      <c r="C263" s="223">
        <v>6370046</v>
      </c>
      <c r="D263" s="224" t="s">
        <v>673</v>
      </c>
      <c r="E263" s="234"/>
      <c r="F263" s="235">
        <v>0.1</v>
      </c>
      <c r="G263" s="234">
        <v>0.2</v>
      </c>
      <c r="H263" s="272">
        <v>0.2</v>
      </c>
      <c r="I263" s="234">
        <v>0.2</v>
      </c>
      <c r="J263" s="233">
        <v>0.2</v>
      </c>
      <c r="K263" s="234">
        <v>0.2</v>
      </c>
      <c r="L263" s="234">
        <v>0.2</v>
      </c>
    </row>
    <row r="264" spans="1:14" x14ac:dyDescent="0.2">
      <c r="A264" s="218"/>
      <c r="B264" s="222"/>
      <c r="C264" s="223">
        <v>637014</v>
      </c>
      <c r="D264" s="224" t="s">
        <v>101</v>
      </c>
      <c r="E264" s="234"/>
      <c r="F264" s="235">
        <v>6.8</v>
      </c>
      <c r="G264" s="234">
        <v>6.8</v>
      </c>
      <c r="H264" s="272">
        <v>6.5</v>
      </c>
      <c r="I264" s="234">
        <v>6.5</v>
      </c>
      <c r="J264" s="233">
        <v>6.5</v>
      </c>
      <c r="K264" s="234">
        <v>6.5</v>
      </c>
      <c r="L264" s="234">
        <v>6.5</v>
      </c>
    </row>
    <row r="265" spans="1:14" x14ac:dyDescent="0.2">
      <c r="A265" s="218"/>
      <c r="B265" s="222"/>
      <c r="C265" s="223">
        <v>637016</v>
      </c>
      <c r="D265" s="224" t="s">
        <v>103</v>
      </c>
      <c r="E265" s="234"/>
      <c r="F265" s="235">
        <v>1.3</v>
      </c>
      <c r="G265" s="234">
        <v>1.4</v>
      </c>
      <c r="H265" s="272">
        <v>1.3</v>
      </c>
      <c r="I265" s="234">
        <v>1.3</v>
      </c>
      <c r="J265" s="233">
        <v>1.3</v>
      </c>
      <c r="K265" s="234">
        <v>1.3</v>
      </c>
      <c r="L265" s="234">
        <v>1.3</v>
      </c>
    </row>
    <row r="266" spans="1:14" x14ac:dyDescent="0.2">
      <c r="A266" s="218"/>
      <c r="B266" s="222"/>
      <c r="C266" s="223">
        <v>642006</v>
      </c>
      <c r="D266" s="224" t="s">
        <v>722</v>
      </c>
      <c r="E266" s="234"/>
      <c r="F266" s="235">
        <v>0</v>
      </c>
      <c r="G266" s="234">
        <v>0.1</v>
      </c>
      <c r="H266" s="272">
        <v>0</v>
      </c>
      <c r="I266" s="234">
        <v>0</v>
      </c>
      <c r="J266" s="233">
        <v>0</v>
      </c>
      <c r="K266" s="234">
        <v>0</v>
      </c>
      <c r="L266" s="234">
        <v>0</v>
      </c>
    </row>
    <row r="267" spans="1:14" x14ac:dyDescent="0.2">
      <c r="A267" s="218"/>
      <c r="B267" s="222"/>
      <c r="C267" s="223">
        <v>642013</v>
      </c>
      <c r="D267" s="224" t="s">
        <v>747</v>
      </c>
      <c r="E267" s="234"/>
      <c r="F267" s="235">
        <v>0</v>
      </c>
      <c r="G267" s="234">
        <v>4.4000000000000004</v>
      </c>
      <c r="H267" s="272">
        <v>0</v>
      </c>
      <c r="I267" s="234">
        <v>5.6</v>
      </c>
      <c r="J267" s="233">
        <v>0</v>
      </c>
      <c r="K267" s="234">
        <v>0</v>
      </c>
      <c r="L267" s="234">
        <v>0</v>
      </c>
    </row>
    <row r="268" spans="1:14" x14ac:dyDescent="0.2">
      <c r="A268" s="218"/>
      <c r="B268" s="222"/>
      <c r="C268" s="223">
        <v>642015</v>
      </c>
      <c r="D268" s="224" t="s">
        <v>517</v>
      </c>
      <c r="E268" s="234"/>
      <c r="F268" s="235">
        <v>0.9</v>
      </c>
      <c r="G268" s="234">
        <v>0.3</v>
      </c>
      <c r="H268" s="272">
        <v>1</v>
      </c>
      <c r="I268" s="234">
        <v>1</v>
      </c>
      <c r="J268" s="233">
        <v>1</v>
      </c>
      <c r="K268" s="234">
        <v>1</v>
      </c>
      <c r="L268" s="234">
        <v>1</v>
      </c>
    </row>
    <row r="269" spans="1:14" s="383" customFormat="1" x14ac:dyDescent="0.2">
      <c r="A269" s="377"/>
      <c r="B269" s="378"/>
      <c r="C269" s="379"/>
      <c r="D269" s="340" t="s">
        <v>140</v>
      </c>
      <c r="E269" s="389" t="s">
        <v>770</v>
      </c>
      <c r="F269" s="380">
        <f t="shared" ref="F269" si="77">SUM(F270)</f>
        <v>0.7</v>
      </c>
      <c r="G269" s="344">
        <f>SUM(G270)</f>
        <v>1</v>
      </c>
      <c r="H269" s="413">
        <f>SUM(H270)</f>
        <v>1</v>
      </c>
      <c r="I269" s="344">
        <f>SUM(I270)</f>
        <v>1</v>
      </c>
      <c r="J269" s="343">
        <f>SUM(J270)</f>
        <v>1</v>
      </c>
      <c r="K269" s="343">
        <f t="shared" ref="K269:L269" si="78">SUM(K270)</f>
        <v>1</v>
      </c>
      <c r="L269" s="343">
        <f t="shared" si="78"/>
        <v>1</v>
      </c>
      <c r="N269" s="382"/>
    </row>
    <row r="270" spans="1:14" x14ac:dyDescent="0.2">
      <c r="A270" s="218"/>
      <c r="B270" s="222"/>
      <c r="C270" s="223">
        <v>6370055</v>
      </c>
      <c r="D270" s="224" t="s">
        <v>141</v>
      </c>
      <c r="E270" s="282"/>
      <c r="F270" s="235">
        <v>0.7</v>
      </c>
      <c r="G270" s="234">
        <v>1</v>
      </c>
      <c r="H270" s="272">
        <v>1</v>
      </c>
      <c r="I270" s="234">
        <v>1</v>
      </c>
      <c r="J270" s="233">
        <v>1</v>
      </c>
      <c r="K270" s="234">
        <v>1</v>
      </c>
      <c r="L270" s="234">
        <v>1</v>
      </c>
    </row>
    <row r="271" spans="1:14" s="383" customFormat="1" x14ac:dyDescent="0.2">
      <c r="A271" s="384"/>
      <c r="B271" s="378"/>
      <c r="C271" s="379"/>
      <c r="D271" s="340" t="s">
        <v>143</v>
      </c>
      <c r="E271" s="389" t="s">
        <v>771</v>
      </c>
      <c r="F271" s="380">
        <f t="shared" ref="F271" si="79">SUM(F272+ F277)</f>
        <v>45.900000000000006</v>
      </c>
      <c r="G271" s="380">
        <f t="shared" ref="G271:L271" si="80">SUM(G272+ G277)</f>
        <v>45.6</v>
      </c>
      <c r="H271" s="443">
        <f t="shared" si="80"/>
        <v>126</v>
      </c>
      <c r="I271" s="423">
        <f t="shared" si="80"/>
        <v>141</v>
      </c>
      <c r="J271" s="380">
        <f t="shared" si="80"/>
        <v>172</v>
      </c>
      <c r="K271" s="380">
        <f t="shared" si="80"/>
        <v>60.5</v>
      </c>
      <c r="L271" s="380">
        <f t="shared" si="80"/>
        <v>61.5</v>
      </c>
      <c r="N271" s="382"/>
    </row>
    <row r="272" spans="1:14" x14ac:dyDescent="0.2">
      <c r="A272" s="218"/>
      <c r="B272" s="222"/>
      <c r="C272" s="231"/>
      <c r="D272" s="232" t="s">
        <v>144</v>
      </c>
      <c r="E272" s="284"/>
      <c r="F272" s="237">
        <f t="shared" ref="F272" si="81">SUM(F273:F276)</f>
        <v>32.400000000000006</v>
      </c>
      <c r="G272" s="214">
        <f t="shared" ref="G272:L272" si="82">SUM(G273:G276)</f>
        <v>45.6</v>
      </c>
      <c r="H272" s="273">
        <f t="shared" si="82"/>
        <v>47</v>
      </c>
      <c r="I272" s="214">
        <f t="shared" si="82"/>
        <v>47</v>
      </c>
      <c r="J272" s="236">
        <f t="shared" si="82"/>
        <v>60</v>
      </c>
      <c r="K272" s="236">
        <f t="shared" si="82"/>
        <v>60.5</v>
      </c>
      <c r="L272" s="236">
        <f t="shared" si="82"/>
        <v>61.5</v>
      </c>
    </row>
    <row r="273" spans="1:14" x14ac:dyDescent="0.2">
      <c r="A273" s="215"/>
      <c r="B273" s="222">
        <v>610</v>
      </c>
      <c r="C273" s="223"/>
      <c r="D273" s="224" t="s">
        <v>115</v>
      </c>
      <c r="E273" s="282"/>
      <c r="F273" s="235">
        <v>14.2</v>
      </c>
      <c r="G273" s="234">
        <v>17.2</v>
      </c>
      <c r="H273" s="272">
        <v>18</v>
      </c>
      <c r="I273" s="234">
        <v>18</v>
      </c>
      <c r="J273" s="233">
        <v>20</v>
      </c>
      <c r="K273" s="234">
        <v>20.5</v>
      </c>
      <c r="L273" s="234">
        <v>21</v>
      </c>
    </row>
    <row r="274" spans="1:14" x14ac:dyDescent="0.2">
      <c r="A274" s="215"/>
      <c r="B274" s="222">
        <v>620</v>
      </c>
      <c r="C274" s="223"/>
      <c r="D274" s="224" t="s">
        <v>116</v>
      </c>
      <c r="E274" s="282"/>
      <c r="F274" s="235">
        <v>4.9000000000000004</v>
      </c>
      <c r="G274" s="234">
        <v>6</v>
      </c>
      <c r="H274" s="272">
        <v>6</v>
      </c>
      <c r="I274" s="234">
        <v>6</v>
      </c>
      <c r="J274" s="233">
        <v>7</v>
      </c>
      <c r="K274" s="234">
        <v>7</v>
      </c>
      <c r="L274" s="234">
        <v>7.5</v>
      </c>
    </row>
    <row r="275" spans="1:14" x14ac:dyDescent="0.2">
      <c r="A275" s="218"/>
      <c r="B275" s="222">
        <v>630</v>
      </c>
      <c r="C275" s="223"/>
      <c r="D275" s="224" t="s">
        <v>117</v>
      </c>
      <c r="E275" s="283"/>
      <c r="F275" s="235">
        <v>11.8</v>
      </c>
      <c r="G275" s="234">
        <v>19.7</v>
      </c>
      <c r="H275" s="272">
        <v>20</v>
      </c>
      <c r="I275" s="234">
        <v>20</v>
      </c>
      <c r="J275" s="233">
        <v>30</v>
      </c>
      <c r="K275" s="234">
        <v>30</v>
      </c>
      <c r="L275" s="234">
        <v>30</v>
      </c>
    </row>
    <row r="276" spans="1:14" x14ac:dyDescent="0.2">
      <c r="A276" s="218"/>
      <c r="B276" s="222"/>
      <c r="C276" s="223"/>
      <c r="D276" s="224" t="s">
        <v>101</v>
      </c>
      <c r="E276" s="283"/>
      <c r="F276" s="235">
        <v>1.5</v>
      </c>
      <c r="G276" s="234">
        <v>2.7</v>
      </c>
      <c r="H276" s="272">
        <v>3</v>
      </c>
      <c r="I276" s="234">
        <v>3</v>
      </c>
      <c r="J276" s="233">
        <v>3</v>
      </c>
      <c r="K276" s="234">
        <v>3</v>
      </c>
      <c r="L276" s="234">
        <v>3</v>
      </c>
    </row>
    <row r="277" spans="1:14" x14ac:dyDescent="0.2">
      <c r="A277" s="218"/>
      <c r="B277" s="222"/>
      <c r="C277" s="223"/>
      <c r="D277" s="232" t="s">
        <v>890</v>
      </c>
      <c r="E277" s="284"/>
      <c r="F277" s="237">
        <f t="shared" ref="F277" si="83">SUM(F278:F280)</f>
        <v>13.5</v>
      </c>
      <c r="G277" s="214">
        <f t="shared" ref="G277" si="84">SUM(G278:G280)</f>
        <v>0</v>
      </c>
      <c r="H277" s="273">
        <f>SUM(H278:H280)</f>
        <v>79</v>
      </c>
      <c r="I277" s="214">
        <f>SUM(I278:I280)</f>
        <v>94</v>
      </c>
      <c r="J277" s="236">
        <f>SUM(J278:J280)</f>
        <v>112</v>
      </c>
      <c r="K277" s="236">
        <f>SUM(K278:K280)</f>
        <v>0</v>
      </c>
      <c r="L277" s="236">
        <f>SUM(L278:L280)</f>
        <v>0</v>
      </c>
    </row>
    <row r="278" spans="1:14" x14ac:dyDescent="0.2">
      <c r="A278" s="218"/>
      <c r="B278" s="222">
        <v>610</v>
      </c>
      <c r="C278" s="223"/>
      <c r="D278" s="224" t="s">
        <v>115</v>
      </c>
      <c r="E278" s="282"/>
      <c r="F278" s="360">
        <v>7.8</v>
      </c>
      <c r="G278" s="234">
        <v>0</v>
      </c>
      <c r="H278" s="272">
        <v>57</v>
      </c>
      <c r="I278" s="441">
        <v>68.099999999999994</v>
      </c>
      <c r="J278" s="233">
        <v>82</v>
      </c>
      <c r="K278" s="234">
        <v>0</v>
      </c>
      <c r="L278" s="234">
        <v>0</v>
      </c>
    </row>
    <row r="279" spans="1:14" x14ac:dyDescent="0.2">
      <c r="A279" s="218"/>
      <c r="B279" s="222">
        <v>620</v>
      </c>
      <c r="C279" s="223"/>
      <c r="D279" s="224" t="s">
        <v>116</v>
      </c>
      <c r="E279" s="282"/>
      <c r="F279" s="360">
        <v>3.4</v>
      </c>
      <c r="G279" s="234">
        <v>0</v>
      </c>
      <c r="H279" s="272">
        <v>20</v>
      </c>
      <c r="I279" s="441">
        <v>23.9</v>
      </c>
      <c r="J279" s="233">
        <v>28</v>
      </c>
      <c r="K279" s="234">
        <v>0</v>
      </c>
      <c r="L279" s="234">
        <v>0</v>
      </c>
    </row>
    <row r="280" spans="1:14" x14ac:dyDescent="0.2">
      <c r="A280" s="218"/>
      <c r="B280" s="222">
        <v>630</v>
      </c>
      <c r="C280" s="223"/>
      <c r="D280" s="224" t="s">
        <v>117</v>
      </c>
      <c r="E280" s="282"/>
      <c r="F280" s="360">
        <v>2.2999999999999998</v>
      </c>
      <c r="G280" s="234">
        <v>0</v>
      </c>
      <c r="H280" s="272">
        <v>2</v>
      </c>
      <c r="I280" s="234">
        <v>2</v>
      </c>
      <c r="J280" s="233">
        <v>2</v>
      </c>
      <c r="K280" s="234">
        <v>0</v>
      </c>
      <c r="L280" s="234">
        <v>0</v>
      </c>
    </row>
    <row r="281" spans="1:14" s="383" customFormat="1" x14ac:dyDescent="0.2">
      <c r="A281" s="377"/>
      <c r="B281" s="378"/>
      <c r="C281" s="379"/>
      <c r="D281" s="340" t="s">
        <v>774</v>
      </c>
      <c r="E281" s="389" t="s">
        <v>772</v>
      </c>
      <c r="F281" s="380">
        <f t="shared" ref="F281" si="85">SUM(F282:F284)</f>
        <v>28.5</v>
      </c>
      <c r="G281" s="344">
        <f t="shared" ref="G281:L281" si="86">SUM(G282:G284)</f>
        <v>28.4</v>
      </c>
      <c r="H281" s="413">
        <f t="shared" si="86"/>
        <v>29</v>
      </c>
      <c r="I281" s="344">
        <f t="shared" si="86"/>
        <v>29</v>
      </c>
      <c r="J281" s="343">
        <f t="shared" si="86"/>
        <v>31.400000000000002</v>
      </c>
      <c r="K281" s="343">
        <f t="shared" si="86"/>
        <v>32.5</v>
      </c>
      <c r="L281" s="343">
        <f t="shared" si="86"/>
        <v>34</v>
      </c>
      <c r="N281" s="382"/>
    </row>
    <row r="282" spans="1:14" x14ac:dyDescent="0.2">
      <c r="A282" s="218"/>
      <c r="B282" s="222">
        <v>610</v>
      </c>
      <c r="C282" s="223"/>
      <c r="D282" s="224" t="s">
        <v>115</v>
      </c>
      <c r="E282" s="234"/>
      <c r="F282" s="235">
        <v>14.2</v>
      </c>
      <c r="G282" s="234">
        <v>17.3</v>
      </c>
      <c r="H282" s="272">
        <v>16</v>
      </c>
      <c r="I282" s="234">
        <v>16</v>
      </c>
      <c r="J282" s="233">
        <v>18.100000000000001</v>
      </c>
      <c r="K282" s="234">
        <v>19</v>
      </c>
      <c r="L282" s="234">
        <v>20</v>
      </c>
    </row>
    <row r="283" spans="1:14" x14ac:dyDescent="0.2">
      <c r="A283" s="215"/>
      <c r="B283" s="222">
        <v>620</v>
      </c>
      <c r="C283" s="223"/>
      <c r="D283" s="224" t="s">
        <v>116</v>
      </c>
      <c r="E283" s="234"/>
      <c r="F283" s="235">
        <v>5</v>
      </c>
      <c r="G283" s="234">
        <v>6</v>
      </c>
      <c r="H283" s="272">
        <v>6</v>
      </c>
      <c r="I283" s="234">
        <v>6</v>
      </c>
      <c r="J283" s="233">
        <v>6.3</v>
      </c>
      <c r="K283" s="234">
        <v>6.5</v>
      </c>
      <c r="L283" s="234">
        <v>7</v>
      </c>
    </row>
    <row r="284" spans="1:14" x14ac:dyDescent="0.2">
      <c r="A284" s="218"/>
      <c r="B284" s="222">
        <v>630</v>
      </c>
      <c r="C284" s="223"/>
      <c r="D284" s="224" t="s">
        <v>117</v>
      </c>
      <c r="E284" s="234"/>
      <c r="F284" s="235">
        <v>9.3000000000000007</v>
      </c>
      <c r="G284" s="234">
        <v>5.0999999999999996</v>
      </c>
      <c r="H284" s="272">
        <v>7</v>
      </c>
      <c r="I284" s="234">
        <v>7</v>
      </c>
      <c r="J284" s="233">
        <v>7</v>
      </c>
      <c r="K284" s="234">
        <v>7</v>
      </c>
      <c r="L284" s="234">
        <v>7</v>
      </c>
    </row>
    <row r="285" spans="1:14" s="383" customFormat="1" x14ac:dyDescent="0.2">
      <c r="A285" s="377"/>
      <c r="B285" s="378"/>
      <c r="C285" s="388"/>
      <c r="D285" s="340" t="s">
        <v>773</v>
      </c>
      <c r="E285" s="389" t="s">
        <v>779</v>
      </c>
      <c r="F285" s="380">
        <f t="shared" ref="F285" si="87">SUM(F286:F288)</f>
        <v>26.599999999999998</v>
      </c>
      <c r="G285" s="344">
        <f t="shared" ref="G285:L285" si="88">SUM(G286:G288)</f>
        <v>14.399999999999999</v>
      </c>
      <c r="H285" s="413">
        <f t="shared" si="88"/>
        <v>29.9</v>
      </c>
      <c r="I285" s="344">
        <f t="shared" si="88"/>
        <v>29.9</v>
      </c>
      <c r="J285" s="343">
        <f t="shared" si="88"/>
        <v>35.500000000000007</v>
      </c>
      <c r="K285" s="343">
        <f t="shared" si="88"/>
        <v>39.900000000000006</v>
      </c>
      <c r="L285" s="343">
        <f t="shared" si="88"/>
        <v>44.900000000000006</v>
      </c>
      <c r="N285" s="382"/>
    </row>
    <row r="286" spans="1:14" x14ac:dyDescent="0.2">
      <c r="A286" s="218"/>
      <c r="B286" s="222">
        <v>610</v>
      </c>
      <c r="C286" s="223"/>
      <c r="D286" s="224" t="s">
        <v>115</v>
      </c>
      <c r="E286" s="233"/>
      <c r="F286" s="360">
        <v>0</v>
      </c>
      <c r="G286" s="234">
        <v>0.2</v>
      </c>
      <c r="H286" s="272">
        <v>0.4</v>
      </c>
      <c r="I286" s="234">
        <v>0.4</v>
      </c>
      <c r="J286" s="233">
        <v>0.4</v>
      </c>
      <c r="K286" s="233">
        <v>0.4</v>
      </c>
      <c r="L286" s="233">
        <v>0.4</v>
      </c>
    </row>
    <row r="287" spans="1:14" x14ac:dyDescent="0.2">
      <c r="A287" s="215"/>
      <c r="B287" s="222">
        <v>620</v>
      </c>
      <c r="C287" s="223"/>
      <c r="D287" s="224" t="s">
        <v>116</v>
      </c>
      <c r="E287" s="233"/>
      <c r="F287" s="360">
        <v>0</v>
      </c>
      <c r="G287" s="234">
        <v>0.1</v>
      </c>
      <c r="H287" s="272">
        <v>0.1</v>
      </c>
      <c r="I287" s="234">
        <v>0.1</v>
      </c>
      <c r="J287" s="233">
        <v>0.1</v>
      </c>
      <c r="K287" s="233">
        <v>0.1</v>
      </c>
      <c r="L287" s="233">
        <v>0.1</v>
      </c>
    </row>
    <row r="288" spans="1:14" x14ac:dyDescent="0.2">
      <c r="A288" s="218"/>
      <c r="B288" s="222">
        <v>630</v>
      </c>
      <c r="C288" s="223"/>
      <c r="D288" s="232" t="s">
        <v>117</v>
      </c>
      <c r="E288" s="233"/>
      <c r="F288" s="237">
        <f t="shared" ref="F288" si="89">SUM(F289:F298)</f>
        <v>26.599999999999998</v>
      </c>
      <c r="G288" s="214">
        <f t="shared" ref="G288:L288" si="90">SUM(G289:G298)</f>
        <v>14.099999999999998</v>
      </c>
      <c r="H288" s="273">
        <f t="shared" si="90"/>
        <v>29.4</v>
      </c>
      <c r="I288" s="214">
        <f t="shared" si="90"/>
        <v>29.4</v>
      </c>
      <c r="J288" s="236">
        <f t="shared" si="90"/>
        <v>35.000000000000007</v>
      </c>
      <c r="K288" s="236">
        <f t="shared" si="90"/>
        <v>39.400000000000006</v>
      </c>
      <c r="L288" s="236">
        <f t="shared" si="90"/>
        <v>44.400000000000006</v>
      </c>
    </row>
    <row r="289" spans="1:14" x14ac:dyDescent="0.2">
      <c r="A289" s="215"/>
      <c r="B289" s="226"/>
      <c r="C289" s="223">
        <v>633004</v>
      </c>
      <c r="D289" s="224" t="s">
        <v>691</v>
      </c>
      <c r="E289" s="282"/>
      <c r="F289" s="235">
        <v>0.2</v>
      </c>
      <c r="G289" s="234">
        <v>0.1</v>
      </c>
      <c r="H289" s="272">
        <v>0.2</v>
      </c>
      <c r="I289" s="234">
        <v>0.2</v>
      </c>
      <c r="J289" s="233">
        <v>0.2</v>
      </c>
      <c r="K289" s="234">
        <v>0.2</v>
      </c>
      <c r="L289" s="234">
        <v>0.2</v>
      </c>
    </row>
    <row r="290" spans="1:14" x14ac:dyDescent="0.2">
      <c r="A290" s="218"/>
      <c r="B290" s="222"/>
      <c r="C290" s="223">
        <v>633006</v>
      </c>
      <c r="D290" s="224" t="s">
        <v>134</v>
      </c>
      <c r="E290" s="282"/>
      <c r="F290" s="235">
        <v>8.1999999999999993</v>
      </c>
      <c r="G290" s="234">
        <v>1.6</v>
      </c>
      <c r="H290" s="272">
        <v>12</v>
      </c>
      <c r="I290" s="234">
        <v>12</v>
      </c>
      <c r="J290" s="233">
        <v>12</v>
      </c>
      <c r="K290" s="234">
        <v>12</v>
      </c>
      <c r="L290" s="234">
        <v>12</v>
      </c>
    </row>
    <row r="291" spans="1:14" x14ac:dyDescent="0.2">
      <c r="A291" s="218"/>
      <c r="B291" s="222"/>
      <c r="C291" s="223">
        <v>634004</v>
      </c>
      <c r="D291" s="224" t="s">
        <v>80</v>
      </c>
      <c r="E291" s="282"/>
      <c r="F291" s="235">
        <v>0</v>
      </c>
      <c r="G291" s="234">
        <v>0</v>
      </c>
      <c r="H291" s="272">
        <v>0.5</v>
      </c>
      <c r="I291" s="234">
        <v>0.5</v>
      </c>
      <c r="J291" s="233">
        <v>0.5</v>
      </c>
      <c r="K291" s="234">
        <v>0.5</v>
      </c>
      <c r="L291" s="234">
        <v>0.5</v>
      </c>
    </row>
    <row r="292" spans="1:14" x14ac:dyDescent="0.2">
      <c r="A292" s="218"/>
      <c r="B292" s="222"/>
      <c r="C292" s="223">
        <v>635006</v>
      </c>
      <c r="D292" s="224" t="s">
        <v>150</v>
      </c>
      <c r="E292" s="283"/>
      <c r="F292" s="235">
        <v>17.7</v>
      </c>
      <c r="G292" s="234">
        <v>12.2</v>
      </c>
      <c r="H292" s="272">
        <v>15</v>
      </c>
      <c r="I292" s="234">
        <v>15</v>
      </c>
      <c r="J292" s="233">
        <v>20</v>
      </c>
      <c r="K292" s="234">
        <v>25</v>
      </c>
      <c r="L292" s="234">
        <v>30</v>
      </c>
    </row>
    <row r="293" spans="1:14" x14ac:dyDescent="0.2">
      <c r="A293" s="218"/>
      <c r="B293" s="222"/>
      <c r="C293" s="223">
        <v>636001</v>
      </c>
      <c r="D293" s="224" t="s">
        <v>900</v>
      </c>
      <c r="E293" s="282"/>
      <c r="F293" s="235">
        <v>0.2</v>
      </c>
      <c r="G293" s="234">
        <v>0</v>
      </c>
      <c r="H293" s="272">
        <v>0.2</v>
      </c>
      <c r="I293" s="234">
        <v>0.2</v>
      </c>
      <c r="J293" s="233">
        <v>0.2</v>
      </c>
      <c r="K293" s="234">
        <v>0.2</v>
      </c>
      <c r="L293" s="234">
        <v>0.2</v>
      </c>
    </row>
    <row r="294" spans="1:14" x14ac:dyDescent="0.2">
      <c r="A294" s="218"/>
      <c r="B294" s="222"/>
      <c r="C294" s="223">
        <v>636002</v>
      </c>
      <c r="D294" s="224" t="s">
        <v>627</v>
      </c>
      <c r="E294" s="282"/>
      <c r="F294" s="235">
        <v>0.2</v>
      </c>
      <c r="G294" s="234">
        <v>0</v>
      </c>
      <c r="H294" s="272">
        <v>0.4</v>
      </c>
      <c r="I294" s="234">
        <v>0.4</v>
      </c>
      <c r="J294" s="233">
        <v>0.4</v>
      </c>
      <c r="K294" s="234">
        <v>0.4</v>
      </c>
      <c r="L294" s="234">
        <v>0.4</v>
      </c>
    </row>
    <row r="295" spans="1:14" x14ac:dyDescent="0.2">
      <c r="A295" s="218"/>
      <c r="B295" s="222"/>
      <c r="C295" s="223">
        <v>637004</v>
      </c>
      <c r="D295" s="224" t="s">
        <v>608</v>
      </c>
      <c r="E295" s="282"/>
      <c r="F295" s="235">
        <v>0</v>
      </c>
      <c r="G295" s="234">
        <v>0</v>
      </c>
      <c r="H295" s="272">
        <v>0.1</v>
      </c>
      <c r="I295" s="234">
        <v>0.1</v>
      </c>
      <c r="J295" s="233">
        <v>0.1</v>
      </c>
      <c r="K295" s="234">
        <v>0.1</v>
      </c>
      <c r="L295" s="234">
        <v>0.1</v>
      </c>
    </row>
    <row r="296" spans="1:14" x14ac:dyDescent="0.2">
      <c r="A296" s="218"/>
      <c r="B296" s="222"/>
      <c r="C296" s="223">
        <v>637011</v>
      </c>
      <c r="D296" s="224" t="s">
        <v>433</v>
      </c>
      <c r="E296" s="282"/>
      <c r="F296" s="235">
        <v>0.1</v>
      </c>
      <c r="G296" s="234">
        <v>0.2</v>
      </c>
      <c r="H296" s="272">
        <v>0.5</v>
      </c>
      <c r="I296" s="234">
        <v>0.5</v>
      </c>
      <c r="J296" s="233">
        <v>0.5</v>
      </c>
      <c r="K296" s="234">
        <v>0.5</v>
      </c>
      <c r="L296" s="234">
        <v>0.5</v>
      </c>
    </row>
    <row r="297" spans="1:14" x14ac:dyDescent="0.2">
      <c r="A297" s="218"/>
      <c r="B297" s="222"/>
      <c r="C297" s="223">
        <v>637027</v>
      </c>
      <c r="D297" s="224" t="s">
        <v>628</v>
      </c>
      <c r="E297" s="282"/>
      <c r="F297" s="235">
        <v>0</v>
      </c>
      <c r="G297" s="234">
        <v>0</v>
      </c>
      <c r="H297" s="272">
        <v>0.5</v>
      </c>
      <c r="I297" s="234">
        <v>0.5</v>
      </c>
      <c r="J297" s="233">
        <v>0.5</v>
      </c>
      <c r="K297" s="234">
        <v>0.5</v>
      </c>
      <c r="L297" s="234">
        <v>0.5</v>
      </c>
    </row>
    <row r="298" spans="1:14" x14ac:dyDescent="0.2">
      <c r="A298" s="218"/>
      <c r="B298" s="222"/>
      <c r="C298" s="223">
        <v>644001</v>
      </c>
      <c r="D298" s="224" t="s">
        <v>151</v>
      </c>
      <c r="E298" s="282"/>
      <c r="F298" s="235">
        <v>0</v>
      </c>
      <c r="G298" s="234">
        <v>0</v>
      </c>
      <c r="H298" s="272">
        <v>0</v>
      </c>
      <c r="I298" s="234">
        <v>0</v>
      </c>
      <c r="J298" s="233">
        <v>0.6</v>
      </c>
      <c r="K298" s="234">
        <v>0</v>
      </c>
      <c r="L298" s="234">
        <v>0</v>
      </c>
    </row>
    <row r="299" spans="1:14" s="383" customFormat="1" x14ac:dyDescent="0.2">
      <c r="A299" s="377"/>
      <c r="B299" s="389"/>
      <c r="C299" s="379"/>
      <c r="D299" s="340" t="s">
        <v>847</v>
      </c>
      <c r="E299" s="389" t="s">
        <v>850</v>
      </c>
      <c r="F299" s="380">
        <f>SUM(F300:F319)</f>
        <v>206.3</v>
      </c>
      <c r="G299" s="344">
        <f>SUM(G300:G319)</f>
        <v>261.2</v>
      </c>
      <c r="H299" s="413">
        <f t="shared" ref="H299:I299" si="91">SUM(H300:H319)</f>
        <v>219.2</v>
      </c>
      <c r="I299" s="344">
        <f t="shared" si="91"/>
        <v>268.8</v>
      </c>
      <c r="J299" s="343">
        <f>SUM(J300:J319)</f>
        <v>189.39999999999998</v>
      </c>
      <c r="K299" s="343">
        <f t="shared" ref="K299:L299" si="92">SUM(K300:K319)</f>
        <v>190.49999999999997</v>
      </c>
      <c r="L299" s="343">
        <f t="shared" si="92"/>
        <v>191.99999999999997</v>
      </c>
      <c r="N299" s="382"/>
    </row>
    <row r="300" spans="1:14" x14ac:dyDescent="0.2">
      <c r="A300" s="218"/>
      <c r="B300" s="222"/>
      <c r="C300" s="223">
        <v>610</v>
      </c>
      <c r="D300" s="224" t="s">
        <v>309</v>
      </c>
      <c r="E300" s="282"/>
      <c r="F300" s="235">
        <v>13.4</v>
      </c>
      <c r="G300" s="234">
        <v>14.7</v>
      </c>
      <c r="H300" s="272">
        <v>16.8</v>
      </c>
      <c r="I300" s="234">
        <v>16.8</v>
      </c>
      <c r="J300" s="233">
        <v>16.2</v>
      </c>
      <c r="K300" s="234">
        <v>17</v>
      </c>
      <c r="L300" s="234">
        <v>18</v>
      </c>
    </row>
    <row r="301" spans="1:14" x14ac:dyDescent="0.2">
      <c r="A301" s="215"/>
      <c r="B301" s="222"/>
      <c r="C301" s="223">
        <v>620</v>
      </c>
      <c r="D301" s="224" t="s">
        <v>458</v>
      </c>
      <c r="E301" s="282"/>
      <c r="F301" s="235">
        <v>4.8</v>
      </c>
      <c r="G301" s="234">
        <v>5.4</v>
      </c>
      <c r="H301" s="272">
        <v>5.9</v>
      </c>
      <c r="I301" s="234">
        <v>5.9</v>
      </c>
      <c r="J301" s="233">
        <v>5.7</v>
      </c>
      <c r="K301" s="234">
        <v>6</v>
      </c>
      <c r="L301" s="234">
        <v>6.5</v>
      </c>
    </row>
    <row r="302" spans="1:14" x14ac:dyDescent="0.2">
      <c r="A302" s="218"/>
      <c r="B302" s="222"/>
      <c r="C302" s="223">
        <v>631001</v>
      </c>
      <c r="D302" s="224" t="s">
        <v>909</v>
      </c>
      <c r="E302" s="282"/>
      <c r="F302" s="235">
        <v>6.7</v>
      </c>
      <c r="G302" s="234">
        <v>0.1</v>
      </c>
      <c r="H302" s="272">
        <v>0.1</v>
      </c>
      <c r="I302" s="234">
        <v>0.1</v>
      </c>
      <c r="J302" s="233">
        <v>0.1</v>
      </c>
      <c r="K302" s="234">
        <v>0.1</v>
      </c>
      <c r="L302" s="234">
        <v>0.1</v>
      </c>
    </row>
    <row r="303" spans="1:14" x14ac:dyDescent="0.2">
      <c r="A303" s="218"/>
      <c r="B303" s="222"/>
      <c r="C303" s="223">
        <v>6320035</v>
      </c>
      <c r="D303" s="224" t="s">
        <v>434</v>
      </c>
      <c r="E303" s="282"/>
      <c r="F303" s="235">
        <v>0.2</v>
      </c>
      <c r="G303" s="234">
        <v>7.6</v>
      </c>
      <c r="H303" s="272">
        <v>8</v>
      </c>
      <c r="I303" s="234">
        <v>8</v>
      </c>
      <c r="J303" s="233">
        <v>8</v>
      </c>
      <c r="K303" s="234">
        <v>8</v>
      </c>
      <c r="L303" s="234">
        <v>8</v>
      </c>
    </row>
    <row r="304" spans="1:14" x14ac:dyDescent="0.2">
      <c r="A304" s="218"/>
      <c r="B304" s="222"/>
      <c r="C304" s="223">
        <v>633004</v>
      </c>
      <c r="D304" s="224" t="s">
        <v>763</v>
      </c>
      <c r="E304" s="282"/>
      <c r="F304" s="235">
        <v>1</v>
      </c>
      <c r="G304" s="234">
        <v>0</v>
      </c>
      <c r="H304" s="272">
        <v>0.5</v>
      </c>
      <c r="I304" s="234">
        <v>0.5</v>
      </c>
      <c r="J304" s="233">
        <v>0.5</v>
      </c>
      <c r="K304" s="234">
        <v>0.5</v>
      </c>
      <c r="L304" s="234">
        <v>0.5</v>
      </c>
    </row>
    <row r="305" spans="1:14" x14ac:dyDescent="0.2">
      <c r="A305" s="218"/>
      <c r="B305" s="222"/>
      <c r="C305" s="223">
        <v>633006</v>
      </c>
      <c r="D305" s="224" t="s">
        <v>600</v>
      </c>
      <c r="E305" s="282"/>
      <c r="F305" s="235">
        <v>0.3</v>
      </c>
      <c r="G305" s="234">
        <v>3.2</v>
      </c>
      <c r="H305" s="272">
        <v>3</v>
      </c>
      <c r="I305" s="234">
        <v>3</v>
      </c>
      <c r="J305" s="233">
        <v>1</v>
      </c>
      <c r="K305" s="234">
        <v>1</v>
      </c>
      <c r="L305" s="234">
        <v>1</v>
      </c>
    </row>
    <row r="306" spans="1:14" x14ac:dyDescent="0.2">
      <c r="A306" s="218"/>
      <c r="B306" s="222"/>
      <c r="C306" s="223">
        <v>6330062</v>
      </c>
      <c r="D306" s="224" t="s">
        <v>552</v>
      </c>
      <c r="E306" s="282"/>
      <c r="F306" s="235">
        <v>1.9</v>
      </c>
      <c r="G306" s="234">
        <v>0</v>
      </c>
      <c r="H306" s="272">
        <v>0.1</v>
      </c>
      <c r="I306" s="234">
        <v>0.1</v>
      </c>
      <c r="J306" s="233">
        <v>0.1</v>
      </c>
      <c r="K306" s="234">
        <v>0.1</v>
      </c>
      <c r="L306" s="234">
        <v>0.1</v>
      </c>
    </row>
    <row r="307" spans="1:14" x14ac:dyDescent="0.2">
      <c r="A307" s="218"/>
      <c r="B307" s="222"/>
      <c r="C307" s="223">
        <v>6330063</v>
      </c>
      <c r="D307" s="224" t="s">
        <v>681</v>
      </c>
      <c r="E307" s="282"/>
      <c r="F307" s="235">
        <v>1.9</v>
      </c>
      <c r="G307" s="234">
        <v>0</v>
      </c>
      <c r="H307" s="272">
        <v>0</v>
      </c>
      <c r="I307" s="234">
        <v>0</v>
      </c>
      <c r="J307" s="233">
        <v>0</v>
      </c>
      <c r="K307" s="234">
        <v>0</v>
      </c>
      <c r="L307" s="234">
        <v>0</v>
      </c>
    </row>
    <row r="308" spans="1:14" x14ac:dyDescent="0.2">
      <c r="A308" s="218"/>
      <c r="B308" s="222"/>
      <c r="C308" s="223">
        <v>6330064</v>
      </c>
      <c r="D308" s="224" t="s">
        <v>134</v>
      </c>
      <c r="E308" s="282"/>
      <c r="F308" s="235">
        <v>0.2</v>
      </c>
      <c r="G308" s="234">
        <v>0.4</v>
      </c>
      <c r="H308" s="272">
        <v>0.5</v>
      </c>
      <c r="I308" s="234">
        <v>0.5</v>
      </c>
      <c r="J308" s="233">
        <v>0.5</v>
      </c>
      <c r="K308" s="234">
        <v>0.5</v>
      </c>
      <c r="L308" s="234">
        <v>0.5</v>
      </c>
    </row>
    <row r="309" spans="1:14" x14ac:dyDescent="0.2">
      <c r="A309" s="218"/>
      <c r="B309" s="222"/>
      <c r="C309" s="223">
        <v>634004</v>
      </c>
      <c r="D309" s="224" t="s">
        <v>736</v>
      </c>
      <c r="E309" s="285"/>
      <c r="F309" s="235">
        <v>0.1</v>
      </c>
      <c r="G309" s="235">
        <v>0</v>
      </c>
      <c r="H309" s="373">
        <v>0</v>
      </c>
      <c r="I309" s="235">
        <v>0</v>
      </c>
      <c r="J309" s="360">
        <v>0</v>
      </c>
      <c r="K309" s="235">
        <v>0</v>
      </c>
      <c r="L309" s="235">
        <v>0</v>
      </c>
    </row>
    <row r="310" spans="1:14" x14ac:dyDescent="0.2">
      <c r="A310" s="218"/>
      <c r="B310" s="222"/>
      <c r="C310" s="223">
        <v>637001</v>
      </c>
      <c r="D310" s="224" t="s">
        <v>89</v>
      </c>
      <c r="E310" s="282"/>
      <c r="F310" s="235">
        <v>0</v>
      </c>
      <c r="G310" s="234">
        <v>0.2</v>
      </c>
      <c r="H310" s="272">
        <v>0</v>
      </c>
      <c r="I310" s="234">
        <v>0</v>
      </c>
      <c r="J310" s="233">
        <v>0</v>
      </c>
      <c r="K310" s="234">
        <v>0</v>
      </c>
      <c r="L310" s="234">
        <v>0</v>
      </c>
    </row>
    <row r="311" spans="1:14" x14ac:dyDescent="0.2">
      <c r="A311" s="218"/>
      <c r="B311" s="222"/>
      <c r="C311" s="223">
        <v>637004</v>
      </c>
      <c r="D311" s="224" t="s">
        <v>601</v>
      </c>
      <c r="E311" s="283"/>
      <c r="F311" s="235">
        <v>149.30000000000001</v>
      </c>
      <c r="G311" s="234">
        <v>216.5</v>
      </c>
      <c r="H311" s="272">
        <v>140</v>
      </c>
      <c r="I311" s="234">
        <v>140</v>
      </c>
      <c r="J311" s="233">
        <v>140</v>
      </c>
      <c r="K311" s="234">
        <v>140</v>
      </c>
      <c r="L311" s="234">
        <v>140</v>
      </c>
    </row>
    <row r="312" spans="1:14" x14ac:dyDescent="0.2">
      <c r="A312" s="218"/>
      <c r="B312" s="222"/>
      <c r="C312" s="223">
        <v>637004</v>
      </c>
      <c r="D312" s="224" t="s">
        <v>848</v>
      </c>
      <c r="E312" s="282"/>
      <c r="F312" s="235">
        <v>0</v>
      </c>
      <c r="G312" s="234"/>
      <c r="H312" s="272">
        <v>17</v>
      </c>
      <c r="I312" s="234">
        <v>17</v>
      </c>
      <c r="J312" s="233">
        <v>0</v>
      </c>
      <c r="K312" s="234">
        <v>0</v>
      </c>
      <c r="L312" s="234">
        <v>0</v>
      </c>
    </row>
    <row r="313" spans="1:14" x14ac:dyDescent="0.2">
      <c r="A313" s="218"/>
      <c r="B313" s="222"/>
      <c r="C313" s="223" t="s">
        <v>602</v>
      </c>
      <c r="D313" s="224" t="s">
        <v>849</v>
      </c>
      <c r="E313" s="282"/>
      <c r="F313" s="235">
        <v>25</v>
      </c>
      <c r="G313" s="234">
        <v>10.9</v>
      </c>
      <c r="H313" s="272">
        <v>15</v>
      </c>
      <c r="I313" s="234">
        <v>15</v>
      </c>
      <c r="J313" s="233">
        <v>15</v>
      </c>
      <c r="K313" s="234">
        <v>15</v>
      </c>
      <c r="L313" s="234">
        <v>15</v>
      </c>
    </row>
    <row r="314" spans="1:14" x14ac:dyDescent="0.2">
      <c r="A314" s="218"/>
      <c r="B314" s="222"/>
      <c r="C314" s="223" t="s">
        <v>603</v>
      </c>
      <c r="D314" s="224" t="s">
        <v>531</v>
      </c>
      <c r="E314" s="282"/>
      <c r="F314" s="235">
        <v>0.3</v>
      </c>
      <c r="G314" s="234">
        <v>0</v>
      </c>
      <c r="H314" s="272">
        <v>10</v>
      </c>
      <c r="I314" s="234">
        <v>59.6</v>
      </c>
      <c r="J314" s="233">
        <v>0</v>
      </c>
      <c r="K314" s="234">
        <v>0</v>
      </c>
      <c r="L314" s="234">
        <v>0</v>
      </c>
    </row>
    <row r="315" spans="1:14" x14ac:dyDescent="0.2">
      <c r="A315" s="218"/>
      <c r="B315" s="222"/>
      <c r="C315" s="223">
        <v>637005</v>
      </c>
      <c r="D315" s="224" t="s">
        <v>263</v>
      </c>
      <c r="E315" s="282"/>
      <c r="F315" s="235">
        <v>0</v>
      </c>
      <c r="G315" s="234">
        <v>0.1</v>
      </c>
      <c r="H315" s="272">
        <v>1</v>
      </c>
      <c r="I315" s="234">
        <v>1</v>
      </c>
      <c r="J315" s="233">
        <v>1</v>
      </c>
      <c r="K315" s="234">
        <v>1</v>
      </c>
      <c r="L315" s="234">
        <v>1</v>
      </c>
    </row>
    <row r="316" spans="1:14" x14ac:dyDescent="0.2">
      <c r="A316" s="218"/>
      <c r="B316" s="222"/>
      <c r="C316" s="223">
        <v>637014</v>
      </c>
      <c r="D316" s="224" t="s">
        <v>560</v>
      </c>
      <c r="E316" s="286"/>
      <c r="F316" s="360">
        <v>0.9</v>
      </c>
      <c r="G316" s="234">
        <v>0.9</v>
      </c>
      <c r="H316" s="272">
        <v>1</v>
      </c>
      <c r="I316" s="234">
        <v>1</v>
      </c>
      <c r="J316" s="233">
        <v>1</v>
      </c>
      <c r="K316" s="233">
        <v>1</v>
      </c>
      <c r="L316" s="233">
        <v>1</v>
      </c>
    </row>
    <row r="317" spans="1:14" x14ac:dyDescent="0.2">
      <c r="A317" s="218"/>
      <c r="B317" s="222"/>
      <c r="C317" s="223">
        <v>637016</v>
      </c>
      <c r="D317" s="224" t="s">
        <v>103</v>
      </c>
      <c r="E317" s="286"/>
      <c r="F317" s="360">
        <v>0.2</v>
      </c>
      <c r="G317" s="234">
        <v>0.2</v>
      </c>
      <c r="H317" s="272">
        <v>0.2</v>
      </c>
      <c r="I317" s="234">
        <v>0.2</v>
      </c>
      <c r="J317" s="233">
        <v>0.2</v>
      </c>
      <c r="K317" s="233">
        <v>0.2</v>
      </c>
      <c r="L317" s="233">
        <v>0.2</v>
      </c>
    </row>
    <row r="318" spans="1:14" x14ac:dyDescent="0.2">
      <c r="A318" s="218"/>
      <c r="B318" s="222"/>
      <c r="C318" s="223">
        <v>637031</v>
      </c>
      <c r="D318" s="224" t="s">
        <v>723</v>
      </c>
      <c r="E318" s="286"/>
      <c r="F318" s="360">
        <v>0</v>
      </c>
      <c r="G318" s="234">
        <v>1</v>
      </c>
      <c r="H318" s="272">
        <v>0</v>
      </c>
      <c r="I318" s="234">
        <v>0</v>
      </c>
      <c r="J318" s="233">
        <v>0</v>
      </c>
      <c r="K318" s="233">
        <v>0</v>
      </c>
      <c r="L318" s="233">
        <v>0</v>
      </c>
    </row>
    <row r="319" spans="1:14" x14ac:dyDescent="0.2">
      <c r="A319" s="218"/>
      <c r="B319" s="222"/>
      <c r="C319" s="223">
        <v>642015</v>
      </c>
      <c r="D319" s="224" t="s">
        <v>692</v>
      </c>
      <c r="E319" s="286"/>
      <c r="F319" s="360">
        <v>0.1</v>
      </c>
      <c r="G319" s="234">
        <v>0</v>
      </c>
      <c r="H319" s="272">
        <v>0.1</v>
      </c>
      <c r="I319" s="234">
        <v>0.1</v>
      </c>
      <c r="J319" s="233">
        <v>0.1</v>
      </c>
      <c r="K319" s="233">
        <v>0.1</v>
      </c>
      <c r="L319" s="233">
        <v>0.1</v>
      </c>
    </row>
    <row r="320" spans="1:14" s="383" customFormat="1" x14ac:dyDescent="0.2">
      <c r="A320" s="377"/>
      <c r="B320" s="378"/>
      <c r="C320" s="379"/>
      <c r="D320" s="340" t="s">
        <v>851</v>
      </c>
      <c r="E320" s="378" t="s">
        <v>780</v>
      </c>
      <c r="F320" s="380">
        <f>SUM(F321:F328)</f>
        <v>42.7</v>
      </c>
      <c r="G320" s="344">
        <f t="shared" ref="G320:L320" si="93">SUM(G321:G329)</f>
        <v>44.500000000000007</v>
      </c>
      <c r="H320" s="413">
        <f t="shared" si="93"/>
        <v>42.7</v>
      </c>
      <c r="I320" s="344">
        <f t="shared" si="93"/>
        <v>42.7</v>
      </c>
      <c r="J320" s="343">
        <f t="shared" si="93"/>
        <v>43.2</v>
      </c>
      <c r="K320" s="343">
        <f t="shared" si="93"/>
        <v>42.7</v>
      </c>
      <c r="L320" s="343">
        <f t="shared" si="93"/>
        <v>42.7</v>
      </c>
      <c r="N320" s="382"/>
    </row>
    <row r="321" spans="1:14" x14ac:dyDescent="0.2">
      <c r="A321" s="218"/>
      <c r="B321" s="222"/>
      <c r="C321" s="223">
        <v>632001</v>
      </c>
      <c r="D321" s="224" t="s">
        <v>412</v>
      </c>
      <c r="E321" s="282"/>
      <c r="F321" s="235">
        <v>1.7</v>
      </c>
      <c r="G321" s="234">
        <v>1.2</v>
      </c>
      <c r="H321" s="272">
        <v>0.5</v>
      </c>
      <c r="I321" s="234">
        <v>0.5</v>
      </c>
      <c r="J321" s="233">
        <v>1</v>
      </c>
      <c r="K321" s="234">
        <v>0.5</v>
      </c>
      <c r="L321" s="234">
        <v>0.5</v>
      </c>
    </row>
    <row r="322" spans="1:14" x14ac:dyDescent="0.2">
      <c r="A322" s="215"/>
      <c r="B322" s="222"/>
      <c r="C322" s="223">
        <v>632002</v>
      </c>
      <c r="D322" s="224" t="s">
        <v>533</v>
      </c>
      <c r="E322" s="282"/>
      <c r="F322" s="235">
        <v>37.9</v>
      </c>
      <c r="G322" s="234">
        <v>36.299999999999997</v>
      </c>
      <c r="H322" s="272">
        <v>36</v>
      </c>
      <c r="I322" s="234">
        <v>36</v>
      </c>
      <c r="J322" s="233">
        <v>36</v>
      </c>
      <c r="K322" s="234">
        <v>36</v>
      </c>
      <c r="L322" s="234">
        <v>36</v>
      </c>
    </row>
    <row r="323" spans="1:14" x14ac:dyDescent="0.2">
      <c r="A323" s="218"/>
      <c r="B323" s="222"/>
      <c r="C323" s="223">
        <v>633006</v>
      </c>
      <c r="D323" s="224" t="s">
        <v>134</v>
      </c>
      <c r="E323" s="282"/>
      <c r="F323" s="235">
        <v>0.6</v>
      </c>
      <c r="G323" s="234">
        <v>0</v>
      </c>
      <c r="H323" s="272">
        <v>2</v>
      </c>
      <c r="I323" s="234">
        <v>2</v>
      </c>
      <c r="J323" s="233">
        <v>2</v>
      </c>
      <c r="K323" s="234">
        <v>2</v>
      </c>
      <c r="L323" s="234">
        <v>2</v>
      </c>
    </row>
    <row r="324" spans="1:14" x14ac:dyDescent="0.2">
      <c r="A324" s="218"/>
      <c r="B324" s="222"/>
      <c r="C324" s="223">
        <v>634001</v>
      </c>
      <c r="D324" s="224" t="s">
        <v>532</v>
      </c>
      <c r="E324" s="282"/>
      <c r="F324" s="235">
        <v>0</v>
      </c>
      <c r="G324" s="234">
        <v>0.1</v>
      </c>
      <c r="H324" s="272">
        <v>0.2</v>
      </c>
      <c r="I324" s="234">
        <v>0.2</v>
      </c>
      <c r="J324" s="233">
        <v>0.2</v>
      </c>
      <c r="K324" s="234">
        <v>0.2</v>
      </c>
      <c r="L324" s="234">
        <v>0.2</v>
      </c>
    </row>
    <row r="325" spans="1:14" x14ac:dyDescent="0.2">
      <c r="A325" s="218"/>
      <c r="B325" s="222"/>
      <c r="C325" s="223">
        <v>63500614</v>
      </c>
      <c r="D325" s="224" t="s">
        <v>157</v>
      </c>
      <c r="E325" s="282"/>
      <c r="F325" s="235">
        <v>1.5</v>
      </c>
      <c r="G325" s="234">
        <v>1.1000000000000001</v>
      </c>
      <c r="H325" s="272">
        <v>2</v>
      </c>
      <c r="I325" s="234">
        <v>2</v>
      </c>
      <c r="J325" s="233">
        <v>2</v>
      </c>
      <c r="K325" s="234">
        <v>2</v>
      </c>
      <c r="L325" s="234">
        <v>2</v>
      </c>
    </row>
    <row r="326" spans="1:14" x14ac:dyDescent="0.2">
      <c r="A326" s="218"/>
      <c r="B326" s="222"/>
      <c r="C326" s="223">
        <v>637004</v>
      </c>
      <c r="D326" s="224" t="s">
        <v>604</v>
      </c>
      <c r="E326" s="282"/>
      <c r="F326" s="235">
        <v>1</v>
      </c>
      <c r="G326" s="234">
        <v>0.1</v>
      </c>
      <c r="H326" s="272">
        <v>2</v>
      </c>
      <c r="I326" s="234">
        <v>2</v>
      </c>
      <c r="J326" s="233">
        <v>2</v>
      </c>
      <c r="K326" s="234">
        <v>2</v>
      </c>
      <c r="L326" s="234">
        <v>2</v>
      </c>
    </row>
    <row r="327" spans="1:14" x14ac:dyDescent="0.2">
      <c r="A327" s="218"/>
      <c r="B327" s="222"/>
      <c r="C327" s="223">
        <v>637011</v>
      </c>
      <c r="D327" s="224" t="s">
        <v>413</v>
      </c>
      <c r="E327" s="282"/>
      <c r="F327" s="235">
        <v>0</v>
      </c>
      <c r="G327" s="234">
        <v>3</v>
      </c>
      <c r="H327" s="272">
        <v>0</v>
      </c>
      <c r="I327" s="234">
        <v>0</v>
      </c>
      <c r="J327" s="233">
        <v>0</v>
      </c>
      <c r="K327" s="234">
        <v>0</v>
      </c>
      <c r="L327" s="234">
        <v>0</v>
      </c>
    </row>
    <row r="328" spans="1:14" x14ac:dyDescent="0.2">
      <c r="A328" s="218"/>
      <c r="B328" s="222"/>
      <c r="C328" s="223">
        <v>6370114</v>
      </c>
      <c r="D328" s="224" t="s">
        <v>748</v>
      </c>
      <c r="E328" s="282"/>
      <c r="F328" s="235">
        <v>0</v>
      </c>
      <c r="G328" s="234">
        <v>2.5</v>
      </c>
      <c r="H328" s="272">
        <v>0</v>
      </c>
      <c r="I328" s="234">
        <v>0</v>
      </c>
      <c r="J328" s="233">
        <v>0</v>
      </c>
      <c r="K328" s="234">
        <v>0</v>
      </c>
      <c r="L328" s="234">
        <v>0</v>
      </c>
    </row>
    <row r="329" spans="1:14" x14ac:dyDescent="0.2">
      <c r="A329" s="218"/>
      <c r="B329" s="222"/>
      <c r="C329" s="223">
        <v>637027</v>
      </c>
      <c r="D329" s="224" t="s">
        <v>724</v>
      </c>
      <c r="E329" s="286"/>
      <c r="F329" s="360">
        <v>0</v>
      </c>
      <c r="G329" s="234">
        <v>0.2</v>
      </c>
      <c r="H329" s="272">
        <v>0</v>
      </c>
      <c r="I329" s="234">
        <v>0</v>
      </c>
      <c r="J329" s="233">
        <v>0</v>
      </c>
      <c r="K329" s="233">
        <v>0</v>
      </c>
      <c r="L329" s="233">
        <v>0</v>
      </c>
    </row>
    <row r="330" spans="1:14" s="383" customFormat="1" x14ac:dyDescent="0.2">
      <c r="A330" s="377"/>
      <c r="B330" s="378"/>
      <c r="C330" s="379"/>
      <c r="D330" s="340" t="s">
        <v>159</v>
      </c>
      <c r="E330" s="378" t="s">
        <v>787</v>
      </c>
      <c r="F330" s="380">
        <f t="shared" ref="F330" si="94">SUM(F331:F337)</f>
        <v>7.7</v>
      </c>
      <c r="G330" s="344">
        <f>SUM(G331:G337)</f>
        <v>1.2</v>
      </c>
      <c r="H330" s="413">
        <f t="shared" ref="H330:I330" si="95">SUM(H331:H337)</f>
        <v>2.2000000000000002</v>
      </c>
      <c r="I330" s="344">
        <f t="shared" si="95"/>
        <v>2.2000000000000002</v>
      </c>
      <c r="J330" s="343">
        <f>SUM(J331:J337)</f>
        <v>2.2000000000000002</v>
      </c>
      <c r="K330" s="343">
        <f t="shared" ref="K330:L330" si="96">SUM(K331:K337)</f>
        <v>2.2000000000000002</v>
      </c>
      <c r="L330" s="343">
        <f t="shared" si="96"/>
        <v>2.2000000000000002</v>
      </c>
      <c r="N330" s="382"/>
    </row>
    <row r="331" spans="1:14" x14ac:dyDescent="0.2">
      <c r="A331" s="218"/>
      <c r="B331" s="226"/>
      <c r="C331" s="223">
        <v>632001</v>
      </c>
      <c r="D331" s="224" t="s">
        <v>360</v>
      </c>
      <c r="E331" s="286"/>
      <c r="F331" s="360">
        <v>0</v>
      </c>
      <c r="G331" s="234">
        <v>0</v>
      </c>
      <c r="H331" s="272">
        <v>0.2</v>
      </c>
      <c r="I331" s="234">
        <v>0.2</v>
      </c>
      <c r="J331" s="233">
        <v>0.2</v>
      </c>
      <c r="K331" s="233">
        <v>0.2</v>
      </c>
      <c r="L331" s="233">
        <v>0.2</v>
      </c>
    </row>
    <row r="332" spans="1:14" x14ac:dyDescent="0.2">
      <c r="A332" s="215"/>
      <c r="B332" s="222"/>
      <c r="C332" s="223">
        <v>633006</v>
      </c>
      <c r="D332" s="224" t="s">
        <v>556</v>
      </c>
      <c r="E332" s="282"/>
      <c r="F332" s="235">
        <v>0.3</v>
      </c>
      <c r="G332" s="234">
        <v>0</v>
      </c>
      <c r="H332" s="272">
        <v>0.2</v>
      </c>
      <c r="I332" s="234">
        <v>0.2</v>
      </c>
      <c r="J332" s="233">
        <v>0.2</v>
      </c>
      <c r="K332" s="234">
        <v>0.2</v>
      </c>
      <c r="L332" s="234">
        <v>0.2</v>
      </c>
    </row>
    <row r="333" spans="1:14" x14ac:dyDescent="0.2">
      <c r="A333" s="218"/>
      <c r="B333" s="222"/>
      <c r="C333" s="223">
        <v>63500610</v>
      </c>
      <c r="D333" s="224" t="s">
        <v>337</v>
      </c>
      <c r="E333" s="282"/>
      <c r="F333" s="235">
        <v>0</v>
      </c>
      <c r="G333" s="234">
        <v>0</v>
      </c>
      <c r="H333" s="272">
        <v>0.3</v>
      </c>
      <c r="I333" s="234">
        <v>0.3</v>
      </c>
      <c r="J333" s="233">
        <v>0.3</v>
      </c>
      <c r="K333" s="234">
        <v>0.3</v>
      </c>
      <c r="L333" s="234">
        <v>0.3</v>
      </c>
    </row>
    <row r="334" spans="1:14" x14ac:dyDescent="0.2">
      <c r="A334" s="218"/>
      <c r="B334" s="222"/>
      <c r="C334" s="223">
        <v>637011</v>
      </c>
      <c r="D334" s="224" t="s">
        <v>629</v>
      </c>
      <c r="E334" s="282"/>
      <c r="F334" s="235">
        <v>3.4</v>
      </c>
      <c r="G334" s="234">
        <v>0</v>
      </c>
      <c r="H334" s="272">
        <v>0</v>
      </c>
      <c r="I334" s="234">
        <v>0</v>
      </c>
      <c r="J334" s="233">
        <v>0</v>
      </c>
      <c r="K334" s="234">
        <v>0</v>
      </c>
      <c r="L334" s="234">
        <v>0</v>
      </c>
    </row>
    <row r="335" spans="1:14" x14ac:dyDescent="0.2">
      <c r="A335" s="218" t="s">
        <v>444</v>
      </c>
      <c r="B335" s="222"/>
      <c r="C335" s="223">
        <v>637015</v>
      </c>
      <c r="D335" s="224" t="s">
        <v>418</v>
      </c>
      <c r="E335" s="282"/>
      <c r="F335" s="235">
        <v>1.1000000000000001</v>
      </c>
      <c r="G335" s="234">
        <v>1.2</v>
      </c>
      <c r="H335" s="272">
        <v>1.5</v>
      </c>
      <c r="I335" s="234">
        <v>1.5</v>
      </c>
      <c r="J335" s="233">
        <v>1.5</v>
      </c>
      <c r="K335" s="234">
        <v>1.5</v>
      </c>
      <c r="L335" s="234">
        <v>1.5</v>
      </c>
    </row>
    <row r="336" spans="1:14" x14ac:dyDescent="0.2">
      <c r="A336" s="218"/>
      <c r="B336" s="226"/>
      <c r="C336" s="223">
        <v>637027</v>
      </c>
      <c r="D336" s="224" t="s">
        <v>171</v>
      </c>
      <c r="E336" s="282"/>
      <c r="F336" s="235">
        <v>2.2000000000000002</v>
      </c>
      <c r="G336" s="234">
        <v>0</v>
      </c>
      <c r="H336" s="272">
        <v>0</v>
      </c>
      <c r="I336" s="234">
        <v>0</v>
      </c>
      <c r="J336" s="233">
        <v>0</v>
      </c>
      <c r="K336" s="234">
        <v>0</v>
      </c>
      <c r="L336" s="234">
        <v>0</v>
      </c>
    </row>
    <row r="337" spans="1:14" x14ac:dyDescent="0.2">
      <c r="A337" s="218"/>
      <c r="B337" s="226"/>
      <c r="C337" s="223">
        <v>620</v>
      </c>
      <c r="D337" s="224" t="s">
        <v>682</v>
      </c>
      <c r="E337" s="286"/>
      <c r="F337" s="360">
        <v>0.7</v>
      </c>
      <c r="G337" s="234">
        <v>0</v>
      </c>
      <c r="H337" s="272">
        <v>0</v>
      </c>
      <c r="I337" s="234">
        <v>0</v>
      </c>
      <c r="J337" s="233">
        <v>0</v>
      </c>
      <c r="K337" s="233">
        <v>0</v>
      </c>
      <c r="L337" s="233">
        <v>0</v>
      </c>
    </row>
    <row r="338" spans="1:14" s="383" customFormat="1" x14ac:dyDescent="0.2">
      <c r="A338" s="377"/>
      <c r="B338" s="378"/>
      <c r="C338" s="379"/>
      <c r="D338" s="340" t="s">
        <v>161</v>
      </c>
      <c r="E338" s="378" t="s">
        <v>788</v>
      </c>
      <c r="F338" s="380">
        <f t="shared" ref="F338" si="97">SUM(F339:F341)</f>
        <v>167.8</v>
      </c>
      <c r="G338" s="344">
        <f t="shared" ref="G338:L338" si="98">SUM(G339:G341)</f>
        <v>150</v>
      </c>
      <c r="H338" s="413">
        <f t="shared" si="98"/>
        <v>180.59999999999997</v>
      </c>
      <c r="I338" s="344">
        <f t="shared" si="98"/>
        <v>180.59999999999997</v>
      </c>
      <c r="J338" s="343">
        <f t="shared" si="98"/>
        <v>196.79999999999998</v>
      </c>
      <c r="K338" s="343">
        <f t="shared" si="98"/>
        <v>194.79999999999998</v>
      </c>
      <c r="L338" s="343">
        <f t="shared" si="98"/>
        <v>197.29999999999998</v>
      </c>
      <c r="N338" s="382"/>
    </row>
    <row r="339" spans="1:14" x14ac:dyDescent="0.2">
      <c r="A339" s="218"/>
      <c r="B339" s="222">
        <v>610</v>
      </c>
      <c r="C339" s="223"/>
      <c r="D339" s="224" t="s">
        <v>115</v>
      </c>
      <c r="E339" s="282"/>
      <c r="F339" s="235">
        <v>71.099999999999994</v>
      </c>
      <c r="G339" s="234">
        <v>69.5</v>
      </c>
      <c r="H339" s="272">
        <v>75</v>
      </c>
      <c r="I339" s="234">
        <v>75</v>
      </c>
      <c r="J339" s="233">
        <v>85</v>
      </c>
      <c r="K339" s="234">
        <v>87</v>
      </c>
      <c r="L339" s="234">
        <v>89</v>
      </c>
    </row>
    <row r="340" spans="1:14" x14ac:dyDescent="0.2">
      <c r="A340" s="215"/>
      <c r="B340" s="222">
        <v>620</v>
      </c>
      <c r="C340" s="223"/>
      <c r="D340" s="224" t="s">
        <v>116</v>
      </c>
      <c r="E340" s="282"/>
      <c r="F340" s="235">
        <v>25.5</v>
      </c>
      <c r="G340" s="234">
        <v>24.8</v>
      </c>
      <c r="H340" s="272">
        <v>27</v>
      </c>
      <c r="I340" s="234">
        <v>27</v>
      </c>
      <c r="J340" s="233">
        <v>29.7</v>
      </c>
      <c r="K340" s="234">
        <v>31</v>
      </c>
      <c r="L340" s="234">
        <v>31.5</v>
      </c>
    </row>
    <row r="341" spans="1:14" x14ac:dyDescent="0.2">
      <c r="A341" s="218"/>
      <c r="B341" s="222">
        <v>630</v>
      </c>
      <c r="C341" s="231"/>
      <c r="D341" s="232" t="s">
        <v>162</v>
      </c>
      <c r="E341" s="284"/>
      <c r="F341" s="237">
        <f t="shared" ref="F341:L341" si="99">SUM(F342:F380)</f>
        <v>71.200000000000017</v>
      </c>
      <c r="G341" s="214">
        <f t="shared" si="99"/>
        <v>55.699999999999996</v>
      </c>
      <c r="H341" s="273">
        <f t="shared" si="99"/>
        <v>78.599999999999966</v>
      </c>
      <c r="I341" s="214">
        <f t="shared" si="99"/>
        <v>78.599999999999966</v>
      </c>
      <c r="J341" s="236">
        <f t="shared" si="99"/>
        <v>82.09999999999998</v>
      </c>
      <c r="K341" s="236">
        <f t="shared" si="99"/>
        <v>76.799999999999983</v>
      </c>
      <c r="L341" s="236">
        <f t="shared" si="99"/>
        <v>76.799999999999983</v>
      </c>
    </row>
    <row r="342" spans="1:14" x14ac:dyDescent="0.2">
      <c r="A342" s="218"/>
      <c r="B342" s="226"/>
      <c r="C342" s="223">
        <v>631</v>
      </c>
      <c r="D342" s="224" t="s">
        <v>129</v>
      </c>
      <c r="E342" s="282"/>
      <c r="F342" s="360">
        <v>0.1</v>
      </c>
      <c r="G342" s="234">
        <v>0</v>
      </c>
      <c r="H342" s="272">
        <v>0.5</v>
      </c>
      <c r="I342" s="234">
        <v>0.5</v>
      </c>
      <c r="J342" s="233">
        <v>0.5</v>
      </c>
      <c r="K342" s="234">
        <v>0.5</v>
      </c>
      <c r="L342" s="234">
        <v>0.5</v>
      </c>
    </row>
    <row r="343" spans="1:14" x14ac:dyDescent="0.2">
      <c r="A343" s="215"/>
      <c r="B343" s="222"/>
      <c r="C343" s="223">
        <v>6320011</v>
      </c>
      <c r="D343" s="224" t="s">
        <v>56</v>
      </c>
      <c r="E343" s="282"/>
      <c r="F343" s="235">
        <v>1.9</v>
      </c>
      <c r="G343" s="234">
        <v>2.2000000000000002</v>
      </c>
      <c r="H343" s="272">
        <v>2.6</v>
      </c>
      <c r="I343" s="234">
        <v>2.6</v>
      </c>
      <c r="J343" s="233">
        <v>1.6</v>
      </c>
      <c r="K343" s="234">
        <v>2.6</v>
      </c>
      <c r="L343" s="234">
        <v>2.6</v>
      </c>
    </row>
    <row r="344" spans="1:14" x14ac:dyDescent="0.2">
      <c r="A344" s="218"/>
      <c r="B344" s="222"/>
      <c r="C344" s="223">
        <v>6320013</v>
      </c>
      <c r="D344" s="224" t="s">
        <v>163</v>
      </c>
      <c r="E344" s="282"/>
      <c r="F344" s="235">
        <v>1.4</v>
      </c>
      <c r="G344" s="234">
        <v>1.5</v>
      </c>
      <c r="H344" s="272">
        <v>2</v>
      </c>
      <c r="I344" s="234">
        <v>2</v>
      </c>
      <c r="J344" s="233">
        <v>1.1000000000000001</v>
      </c>
      <c r="K344" s="234">
        <v>2</v>
      </c>
      <c r="L344" s="234">
        <v>2</v>
      </c>
    </row>
    <row r="345" spans="1:14" x14ac:dyDescent="0.2">
      <c r="A345" s="218"/>
      <c r="B345" s="222"/>
      <c r="C345" s="223">
        <v>632002</v>
      </c>
      <c r="D345" s="224" t="s">
        <v>164</v>
      </c>
      <c r="E345" s="282"/>
      <c r="F345" s="235">
        <v>0.7</v>
      </c>
      <c r="G345" s="234">
        <v>0.5</v>
      </c>
      <c r="H345" s="272">
        <v>0.8</v>
      </c>
      <c r="I345" s="234">
        <v>0.8</v>
      </c>
      <c r="J345" s="233">
        <v>0.8</v>
      </c>
      <c r="K345" s="234">
        <v>0.8</v>
      </c>
      <c r="L345" s="234">
        <v>0.8</v>
      </c>
    </row>
    <row r="346" spans="1:14" x14ac:dyDescent="0.2">
      <c r="A346" s="218"/>
      <c r="B346" s="222"/>
      <c r="C346" s="223">
        <v>6320031</v>
      </c>
      <c r="D346" s="224" t="s">
        <v>130</v>
      </c>
      <c r="E346" s="282"/>
      <c r="F346" s="235">
        <v>0.7</v>
      </c>
      <c r="G346" s="234">
        <v>0.6</v>
      </c>
      <c r="H346" s="272">
        <v>0.5</v>
      </c>
      <c r="I346" s="234">
        <v>0.5</v>
      </c>
      <c r="J346" s="233">
        <v>0.7</v>
      </c>
      <c r="K346" s="234">
        <v>0.5</v>
      </c>
      <c r="L346" s="234">
        <v>0.5</v>
      </c>
    </row>
    <row r="347" spans="1:14" x14ac:dyDescent="0.2">
      <c r="A347" s="218"/>
      <c r="B347" s="222"/>
      <c r="C347" s="223">
        <v>632004</v>
      </c>
      <c r="D347" s="224" t="s">
        <v>62</v>
      </c>
      <c r="E347" s="282"/>
      <c r="F347" s="235">
        <v>0.2</v>
      </c>
      <c r="G347" s="234">
        <v>0.2</v>
      </c>
      <c r="H347" s="272">
        <v>0</v>
      </c>
      <c r="I347" s="234">
        <v>0</v>
      </c>
      <c r="J347" s="233">
        <v>0.2</v>
      </c>
      <c r="K347" s="234">
        <v>0</v>
      </c>
      <c r="L347" s="234">
        <v>0</v>
      </c>
    </row>
    <row r="348" spans="1:14" x14ac:dyDescent="0.2">
      <c r="A348" s="218"/>
      <c r="B348" s="222"/>
      <c r="C348" s="223">
        <v>633002</v>
      </c>
      <c r="D348" s="224" t="s">
        <v>132</v>
      </c>
      <c r="E348" s="282"/>
      <c r="F348" s="235">
        <v>0.1</v>
      </c>
      <c r="G348" s="234">
        <v>0</v>
      </c>
      <c r="H348" s="272">
        <v>0.1</v>
      </c>
      <c r="I348" s="234">
        <v>0.1</v>
      </c>
      <c r="J348" s="233">
        <v>0.2</v>
      </c>
      <c r="K348" s="234">
        <v>0.1</v>
      </c>
      <c r="L348" s="234">
        <v>0.1</v>
      </c>
    </row>
    <row r="349" spans="1:14" x14ac:dyDescent="0.2">
      <c r="A349" s="218"/>
      <c r="B349" s="222"/>
      <c r="C349" s="223">
        <v>633004</v>
      </c>
      <c r="D349" s="224" t="s">
        <v>605</v>
      </c>
      <c r="E349" s="282"/>
      <c r="F349" s="235">
        <v>1.5</v>
      </c>
      <c r="G349" s="234">
        <v>0.3</v>
      </c>
      <c r="H349" s="272">
        <v>1</v>
      </c>
      <c r="I349" s="234">
        <v>1</v>
      </c>
      <c r="J349" s="233">
        <v>1</v>
      </c>
      <c r="K349" s="234">
        <v>1</v>
      </c>
      <c r="L349" s="234">
        <v>1</v>
      </c>
    </row>
    <row r="350" spans="1:14" x14ac:dyDescent="0.2">
      <c r="A350" s="218"/>
      <c r="B350" s="222"/>
      <c r="C350" s="223">
        <v>63300610</v>
      </c>
      <c r="D350" s="224" t="s">
        <v>607</v>
      </c>
      <c r="E350" s="282"/>
      <c r="F350" s="235">
        <v>0.3</v>
      </c>
      <c r="G350" s="234">
        <v>0.2</v>
      </c>
      <c r="H350" s="272">
        <v>5</v>
      </c>
      <c r="I350" s="234">
        <v>5</v>
      </c>
      <c r="J350" s="233">
        <v>3</v>
      </c>
      <c r="K350" s="234">
        <v>5</v>
      </c>
      <c r="L350" s="234">
        <v>5</v>
      </c>
    </row>
    <row r="351" spans="1:14" x14ac:dyDescent="0.2">
      <c r="A351" s="218"/>
      <c r="B351" s="222"/>
      <c r="C351" s="223">
        <v>63300611</v>
      </c>
      <c r="D351" s="224" t="s">
        <v>929</v>
      </c>
      <c r="E351" s="282"/>
      <c r="F351" s="235">
        <v>8.1</v>
      </c>
      <c r="G351" s="234">
        <v>6.2</v>
      </c>
      <c r="H351" s="272">
        <v>8</v>
      </c>
      <c r="I351" s="234">
        <v>8</v>
      </c>
      <c r="J351" s="233">
        <v>8</v>
      </c>
      <c r="K351" s="234">
        <v>8</v>
      </c>
      <c r="L351" s="234">
        <v>8</v>
      </c>
    </row>
    <row r="352" spans="1:14" x14ac:dyDescent="0.2">
      <c r="A352" s="218"/>
      <c r="B352" s="222"/>
      <c r="C352" s="223">
        <v>6330064</v>
      </c>
      <c r="D352" s="224" t="s">
        <v>339</v>
      </c>
      <c r="E352" s="282"/>
      <c r="F352" s="235">
        <v>0.1</v>
      </c>
      <c r="G352" s="234">
        <v>0.4</v>
      </c>
      <c r="H352" s="272">
        <v>1</v>
      </c>
      <c r="I352" s="234">
        <v>1</v>
      </c>
      <c r="J352" s="233">
        <v>1.5</v>
      </c>
      <c r="K352" s="234">
        <v>1</v>
      </c>
      <c r="L352" s="234">
        <v>1</v>
      </c>
    </row>
    <row r="353" spans="1:12" x14ac:dyDescent="0.2">
      <c r="A353" s="218"/>
      <c r="B353" s="222"/>
      <c r="C353" s="223">
        <v>6330065</v>
      </c>
      <c r="D353" s="224" t="s">
        <v>134</v>
      </c>
      <c r="E353" s="282"/>
      <c r="F353" s="235">
        <v>7</v>
      </c>
      <c r="G353" s="234">
        <v>3.1</v>
      </c>
      <c r="H353" s="272">
        <v>7</v>
      </c>
      <c r="I353" s="234">
        <v>7</v>
      </c>
      <c r="J353" s="233">
        <v>7</v>
      </c>
      <c r="K353" s="234">
        <v>7</v>
      </c>
      <c r="L353" s="234">
        <v>7</v>
      </c>
    </row>
    <row r="354" spans="1:12" x14ac:dyDescent="0.2">
      <c r="A354" s="218"/>
      <c r="B354" s="222"/>
      <c r="C354" s="223">
        <v>633010</v>
      </c>
      <c r="D354" s="224" t="s">
        <v>299</v>
      </c>
      <c r="E354" s="282"/>
      <c r="F354" s="235">
        <v>1.5</v>
      </c>
      <c r="G354" s="234">
        <v>0.4</v>
      </c>
      <c r="H354" s="272">
        <v>0.5</v>
      </c>
      <c r="I354" s="234">
        <v>0.5</v>
      </c>
      <c r="J354" s="233">
        <v>0.5</v>
      </c>
      <c r="K354" s="234">
        <v>0.5</v>
      </c>
      <c r="L354" s="234">
        <v>0.5</v>
      </c>
    </row>
    <row r="355" spans="1:12" x14ac:dyDescent="0.2">
      <c r="A355" s="218"/>
      <c r="B355" s="222"/>
      <c r="C355" s="223">
        <v>634001</v>
      </c>
      <c r="D355" s="224" t="s">
        <v>137</v>
      </c>
      <c r="E355" s="283"/>
      <c r="F355" s="235">
        <v>16.600000000000001</v>
      </c>
      <c r="G355" s="234">
        <v>15.2</v>
      </c>
      <c r="H355" s="272">
        <v>16</v>
      </c>
      <c r="I355" s="234">
        <v>16</v>
      </c>
      <c r="J355" s="233">
        <v>12</v>
      </c>
      <c r="K355" s="234">
        <v>16</v>
      </c>
      <c r="L355" s="234">
        <v>16</v>
      </c>
    </row>
    <row r="356" spans="1:12" x14ac:dyDescent="0.2">
      <c r="A356" s="218"/>
      <c r="B356" s="222"/>
      <c r="C356" s="223">
        <v>634002</v>
      </c>
      <c r="D356" s="224" t="s">
        <v>606</v>
      </c>
      <c r="E356" s="282"/>
      <c r="F356" s="235">
        <v>8.3000000000000007</v>
      </c>
      <c r="G356" s="234">
        <v>6.1</v>
      </c>
      <c r="H356" s="272">
        <v>5</v>
      </c>
      <c r="I356" s="234">
        <v>5</v>
      </c>
      <c r="J356" s="233">
        <v>10</v>
      </c>
      <c r="K356" s="234">
        <v>5</v>
      </c>
      <c r="L356" s="234">
        <v>5</v>
      </c>
    </row>
    <row r="357" spans="1:12" x14ac:dyDescent="0.2">
      <c r="A357" s="218"/>
      <c r="B357" s="222"/>
      <c r="C357" s="223">
        <v>634003</v>
      </c>
      <c r="D357" s="224" t="s">
        <v>264</v>
      </c>
      <c r="E357" s="283"/>
      <c r="F357" s="235">
        <v>2.1</v>
      </c>
      <c r="G357" s="234">
        <v>1.6</v>
      </c>
      <c r="H357" s="272">
        <v>2.1</v>
      </c>
      <c r="I357" s="234">
        <v>2.1</v>
      </c>
      <c r="J357" s="233">
        <v>2.1</v>
      </c>
      <c r="K357" s="234">
        <v>2.1</v>
      </c>
      <c r="L357" s="234">
        <v>2.1</v>
      </c>
    </row>
    <row r="358" spans="1:12" x14ac:dyDescent="0.2">
      <c r="A358" s="218"/>
      <c r="B358" s="222"/>
      <c r="C358" s="223">
        <v>634004</v>
      </c>
      <c r="D358" s="224" t="s">
        <v>80</v>
      </c>
      <c r="E358" s="282"/>
      <c r="F358" s="235">
        <v>0.1</v>
      </c>
      <c r="G358" s="234">
        <v>0</v>
      </c>
      <c r="H358" s="272">
        <v>0.3</v>
      </c>
      <c r="I358" s="234">
        <v>0.3</v>
      </c>
      <c r="J358" s="233">
        <v>0.5</v>
      </c>
      <c r="K358" s="234">
        <v>0.3</v>
      </c>
      <c r="L358" s="234">
        <v>0.3</v>
      </c>
    </row>
    <row r="359" spans="1:12" x14ac:dyDescent="0.2">
      <c r="A359" s="218"/>
      <c r="B359" s="222"/>
      <c r="C359" s="223">
        <v>634005</v>
      </c>
      <c r="D359" s="224" t="s">
        <v>672</v>
      </c>
      <c r="E359" s="282"/>
      <c r="F359" s="235">
        <v>0</v>
      </c>
      <c r="G359" s="234">
        <v>0.2</v>
      </c>
      <c r="H359" s="272">
        <v>0.3</v>
      </c>
      <c r="I359" s="234">
        <v>0.3</v>
      </c>
      <c r="J359" s="233">
        <v>0.3</v>
      </c>
      <c r="K359" s="234">
        <v>0.3</v>
      </c>
      <c r="L359" s="234">
        <v>0.3</v>
      </c>
    </row>
    <row r="360" spans="1:12" x14ac:dyDescent="0.2">
      <c r="A360" s="218"/>
      <c r="B360" s="222"/>
      <c r="C360" s="223">
        <v>635004</v>
      </c>
      <c r="D360" s="224" t="s">
        <v>362</v>
      </c>
      <c r="E360" s="282"/>
      <c r="F360" s="235">
        <v>0.5</v>
      </c>
      <c r="G360" s="234">
        <v>0.1</v>
      </c>
      <c r="H360" s="272">
        <v>0.3</v>
      </c>
      <c r="I360" s="234">
        <v>0.3</v>
      </c>
      <c r="J360" s="233">
        <v>3</v>
      </c>
      <c r="K360" s="234">
        <v>0.3</v>
      </c>
      <c r="L360" s="234">
        <v>0.3</v>
      </c>
    </row>
    <row r="361" spans="1:12" x14ac:dyDescent="0.2">
      <c r="A361" s="218"/>
      <c r="B361" s="222"/>
      <c r="C361" s="223">
        <v>63500611</v>
      </c>
      <c r="D361" s="224" t="s">
        <v>167</v>
      </c>
      <c r="E361" s="282"/>
      <c r="F361" s="235">
        <v>3.6</v>
      </c>
      <c r="G361" s="234">
        <v>1.9</v>
      </c>
      <c r="H361" s="272">
        <v>2.6</v>
      </c>
      <c r="I361" s="234">
        <v>2.6</v>
      </c>
      <c r="J361" s="233">
        <v>2</v>
      </c>
      <c r="K361" s="234">
        <v>1</v>
      </c>
      <c r="L361" s="234">
        <v>1</v>
      </c>
    </row>
    <row r="362" spans="1:12" x14ac:dyDescent="0.2">
      <c r="A362" s="218"/>
      <c r="B362" s="222"/>
      <c r="C362" s="223">
        <v>63500612</v>
      </c>
      <c r="D362" s="224" t="s">
        <v>168</v>
      </c>
      <c r="E362" s="282"/>
      <c r="F362" s="235">
        <v>0</v>
      </c>
      <c r="G362" s="234">
        <v>0.1</v>
      </c>
      <c r="H362" s="272">
        <v>0.5</v>
      </c>
      <c r="I362" s="234">
        <v>0.5</v>
      </c>
      <c r="J362" s="233">
        <v>0.5</v>
      </c>
      <c r="K362" s="234">
        <v>0.5</v>
      </c>
      <c r="L362" s="234">
        <v>0.5</v>
      </c>
    </row>
    <row r="363" spans="1:12" x14ac:dyDescent="0.2">
      <c r="A363" s="218"/>
      <c r="B363" s="222"/>
      <c r="C363" s="223">
        <v>63500616</v>
      </c>
      <c r="D363" s="224" t="s">
        <v>634</v>
      </c>
      <c r="E363" s="283"/>
      <c r="F363" s="235">
        <v>0.4</v>
      </c>
      <c r="G363" s="234">
        <v>0</v>
      </c>
      <c r="H363" s="272">
        <v>1</v>
      </c>
      <c r="I363" s="234">
        <v>1</v>
      </c>
      <c r="J363" s="233">
        <v>2</v>
      </c>
      <c r="K363" s="234">
        <v>1</v>
      </c>
      <c r="L363" s="234">
        <v>1</v>
      </c>
    </row>
    <row r="364" spans="1:12" x14ac:dyDescent="0.2">
      <c r="A364" s="218"/>
      <c r="B364" s="222"/>
      <c r="C364" s="223">
        <v>63500619</v>
      </c>
      <c r="D364" s="224" t="s">
        <v>630</v>
      </c>
      <c r="E364" s="283"/>
      <c r="F364" s="235">
        <v>1.2</v>
      </c>
      <c r="G364" s="234">
        <v>0.1</v>
      </c>
      <c r="H364" s="272">
        <v>0.5</v>
      </c>
      <c r="I364" s="234">
        <v>0.5</v>
      </c>
      <c r="J364" s="233">
        <v>0.5</v>
      </c>
      <c r="K364" s="234">
        <v>0.5</v>
      </c>
      <c r="L364" s="234">
        <v>0.5</v>
      </c>
    </row>
    <row r="365" spans="1:12" x14ac:dyDescent="0.2">
      <c r="A365" s="218"/>
      <c r="B365" s="222"/>
      <c r="C365" s="223">
        <v>63500620</v>
      </c>
      <c r="D365" s="224" t="s">
        <v>170</v>
      </c>
      <c r="E365" s="283"/>
      <c r="F365" s="235">
        <v>0.1</v>
      </c>
      <c r="G365" s="234">
        <v>0</v>
      </c>
      <c r="H365" s="272">
        <v>2</v>
      </c>
      <c r="I365" s="234">
        <v>2</v>
      </c>
      <c r="J365" s="233">
        <v>0</v>
      </c>
      <c r="K365" s="234">
        <v>2</v>
      </c>
      <c r="L365" s="234">
        <v>2</v>
      </c>
    </row>
    <row r="366" spans="1:12" x14ac:dyDescent="0.2">
      <c r="A366" s="218"/>
      <c r="B366" s="222"/>
      <c r="C366" s="223">
        <v>636002</v>
      </c>
      <c r="D366" s="224" t="s">
        <v>553</v>
      </c>
      <c r="E366" s="283"/>
      <c r="F366" s="235">
        <v>1.9</v>
      </c>
      <c r="G366" s="234">
        <v>3.8</v>
      </c>
      <c r="H366" s="272">
        <v>4</v>
      </c>
      <c r="I366" s="234">
        <v>4</v>
      </c>
      <c r="J366" s="233">
        <v>8</v>
      </c>
      <c r="K366" s="234">
        <v>5</v>
      </c>
      <c r="L366" s="234">
        <v>5</v>
      </c>
    </row>
    <row r="367" spans="1:12" x14ac:dyDescent="0.2">
      <c r="A367" s="218"/>
      <c r="B367" s="222"/>
      <c r="C367" s="223">
        <v>6360011</v>
      </c>
      <c r="D367" s="224" t="s">
        <v>414</v>
      </c>
      <c r="E367" s="282"/>
      <c r="F367" s="235">
        <v>0.1</v>
      </c>
      <c r="G367" s="234">
        <v>0.4</v>
      </c>
      <c r="H367" s="272">
        <v>0.5</v>
      </c>
      <c r="I367" s="234">
        <v>0.5</v>
      </c>
      <c r="J367" s="233">
        <v>0.5</v>
      </c>
      <c r="K367" s="234">
        <v>0.5</v>
      </c>
      <c r="L367" s="234">
        <v>0.5</v>
      </c>
    </row>
    <row r="368" spans="1:12" x14ac:dyDescent="0.2">
      <c r="A368" s="218"/>
      <c r="B368" s="222"/>
      <c r="C368" s="223">
        <v>637001</v>
      </c>
      <c r="D368" s="224" t="s">
        <v>89</v>
      </c>
      <c r="E368" s="282"/>
      <c r="F368" s="235">
        <v>0.1</v>
      </c>
      <c r="G368" s="234">
        <v>0</v>
      </c>
      <c r="H368" s="272">
        <v>0.5</v>
      </c>
      <c r="I368" s="234">
        <v>0.5</v>
      </c>
      <c r="J368" s="233">
        <v>0.6</v>
      </c>
      <c r="K368" s="234">
        <v>0.5</v>
      </c>
      <c r="L368" s="234">
        <v>0.5</v>
      </c>
    </row>
    <row r="369" spans="1:14" s="438" customFormat="1" x14ac:dyDescent="0.2">
      <c r="A369" s="436"/>
      <c r="B369" s="346"/>
      <c r="C369" s="223">
        <v>637004</v>
      </c>
      <c r="D369" s="224" t="s">
        <v>609</v>
      </c>
      <c r="E369" s="347"/>
      <c r="F369" s="235">
        <v>0.7</v>
      </c>
      <c r="G369" s="234">
        <v>0.1</v>
      </c>
      <c r="H369" s="272">
        <v>1</v>
      </c>
      <c r="I369" s="234">
        <v>1</v>
      </c>
      <c r="J369" s="233">
        <v>0</v>
      </c>
      <c r="K369" s="234">
        <v>1</v>
      </c>
      <c r="L369" s="234">
        <v>1</v>
      </c>
      <c r="M369" s="437"/>
      <c r="N369" s="339"/>
    </row>
    <row r="370" spans="1:14" x14ac:dyDescent="0.2">
      <c r="A370" s="218"/>
      <c r="B370" s="222"/>
      <c r="C370" s="223">
        <v>6370042</v>
      </c>
      <c r="D370" s="224" t="s">
        <v>298</v>
      </c>
      <c r="E370" s="282"/>
      <c r="F370" s="235">
        <v>1.1000000000000001</v>
      </c>
      <c r="G370" s="234">
        <v>1.3</v>
      </c>
      <c r="H370" s="272">
        <v>1</v>
      </c>
      <c r="I370" s="234">
        <v>1</v>
      </c>
      <c r="J370" s="233">
        <v>1.5</v>
      </c>
      <c r="K370" s="234">
        <v>1.5</v>
      </c>
      <c r="L370" s="234">
        <v>1.5</v>
      </c>
    </row>
    <row r="371" spans="1:14" x14ac:dyDescent="0.2">
      <c r="A371" s="218"/>
      <c r="B371" s="222"/>
      <c r="C371" s="223">
        <v>6370043</v>
      </c>
      <c r="D371" s="224" t="s">
        <v>91</v>
      </c>
      <c r="E371" s="282"/>
      <c r="F371" s="235">
        <v>0.1</v>
      </c>
      <c r="G371" s="234">
        <v>0.2</v>
      </c>
      <c r="H371" s="272">
        <v>0.5</v>
      </c>
      <c r="I371" s="234">
        <v>0.5</v>
      </c>
      <c r="J371" s="233">
        <v>0.5</v>
      </c>
      <c r="K371" s="234">
        <v>0.5</v>
      </c>
      <c r="L371" s="234">
        <v>0.5</v>
      </c>
    </row>
    <row r="372" spans="1:14" x14ac:dyDescent="0.2">
      <c r="A372" s="218"/>
      <c r="B372" s="222"/>
      <c r="C372" s="223">
        <v>637005</v>
      </c>
      <c r="D372" s="224" t="s">
        <v>141</v>
      </c>
      <c r="E372" s="282"/>
      <c r="F372" s="235">
        <v>0.2</v>
      </c>
      <c r="G372" s="234">
        <v>0.4</v>
      </c>
      <c r="H372" s="272">
        <v>0.3</v>
      </c>
      <c r="I372" s="234">
        <v>0.3</v>
      </c>
      <c r="J372" s="233">
        <v>0.3</v>
      </c>
      <c r="K372" s="234">
        <v>0.3</v>
      </c>
      <c r="L372" s="234">
        <v>0.3</v>
      </c>
    </row>
    <row r="373" spans="1:14" x14ac:dyDescent="0.2">
      <c r="A373" s="218"/>
      <c r="B373" s="222"/>
      <c r="C373" s="223">
        <v>637006</v>
      </c>
      <c r="D373" s="224" t="s">
        <v>673</v>
      </c>
      <c r="E373" s="282"/>
      <c r="F373" s="235">
        <v>0</v>
      </c>
      <c r="G373" s="234">
        <v>0</v>
      </c>
      <c r="H373" s="272">
        <v>0.1</v>
      </c>
      <c r="I373" s="234">
        <v>0.1</v>
      </c>
      <c r="J373" s="233">
        <v>0.2</v>
      </c>
      <c r="K373" s="234">
        <v>0.1</v>
      </c>
      <c r="L373" s="234">
        <v>0.1</v>
      </c>
    </row>
    <row r="374" spans="1:14" x14ac:dyDescent="0.2">
      <c r="A374" s="218"/>
      <c r="B374" s="222"/>
      <c r="C374" s="223">
        <v>637011</v>
      </c>
      <c r="D374" s="224" t="s">
        <v>357</v>
      </c>
      <c r="E374" s="282"/>
      <c r="F374" s="235">
        <v>2.1</v>
      </c>
      <c r="G374" s="234">
        <v>0.4</v>
      </c>
      <c r="H374" s="272">
        <v>1</v>
      </c>
      <c r="I374" s="234">
        <v>1</v>
      </c>
      <c r="J374" s="233">
        <v>1</v>
      </c>
      <c r="K374" s="234">
        <v>1</v>
      </c>
      <c r="L374" s="234">
        <v>1</v>
      </c>
    </row>
    <row r="375" spans="1:14" x14ac:dyDescent="0.2">
      <c r="A375" s="218"/>
      <c r="B375" s="222"/>
      <c r="C375" s="223">
        <v>637012</v>
      </c>
      <c r="D375" s="224" t="s">
        <v>576</v>
      </c>
      <c r="E375" s="282"/>
      <c r="F375" s="235">
        <v>0.1</v>
      </c>
      <c r="G375" s="234">
        <v>0</v>
      </c>
      <c r="H375" s="272">
        <v>0.1</v>
      </c>
      <c r="I375" s="234">
        <v>0.1</v>
      </c>
      <c r="J375" s="233">
        <v>0.1</v>
      </c>
      <c r="K375" s="234">
        <v>0.1</v>
      </c>
      <c r="L375" s="234">
        <v>0.1</v>
      </c>
    </row>
    <row r="376" spans="1:14" x14ac:dyDescent="0.2">
      <c r="A376" s="218"/>
      <c r="B376" s="222"/>
      <c r="C376" s="223">
        <v>637014</v>
      </c>
      <c r="D376" s="224" t="s">
        <v>101</v>
      </c>
      <c r="E376" s="282"/>
      <c r="F376" s="235">
        <v>4.9000000000000004</v>
      </c>
      <c r="G376" s="234">
        <v>4.9000000000000004</v>
      </c>
      <c r="H376" s="272">
        <v>5</v>
      </c>
      <c r="I376" s="234">
        <v>5</v>
      </c>
      <c r="J376" s="233">
        <v>6</v>
      </c>
      <c r="K376" s="234">
        <v>5</v>
      </c>
      <c r="L376" s="234">
        <v>5</v>
      </c>
    </row>
    <row r="377" spans="1:14" x14ac:dyDescent="0.2">
      <c r="A377" s="218"/>
      <c r="B377" s="222"/>
      <c r="C377" s="223">
        <v>637016</v>
      </c>
      <c r="D377" s="224" t="s">
        <v>103</v>
      </c>
      <c r="E377" s="282"/>
      <c r="F377" s="235">
        <v>0.8</v>
      </c>
      <c r="G377" s="234">
        <v>0.8</v>
      </c>
      <c r="H377" s="272">
        <v>1.3</v>
      </c>
      <c r="I377" s="234">
        <v>1.3</v>
      </c>
      <c r="J377" s="233">
        <v>1.3</v>
      </c>
      <c r="K377" s="234">
        <v>1.3</v>
      </c>
      <c r="L377" s="234">
        <v>1.3</v>
      </c>
    </row>
    <row r="378" spans="1:14" x14ac:dyDescent="0.2">
      <c r="A378" s="218"/>
      <c r="B378" s="222"/>
      <c r="C378" s="223">
        <v>637023</v>
      </c>
      <c r="D378" s="224" t="s">
        <v>492</v>
      </c>
      <c r="E378" s="282"/>
      <c r="F378" s="235">
        <v>0</v>
      </c>
      <c r="G378" s="234">
        <v>0</v>
      </c>
      <c r="H378" s="272">
        <v>0.1</v>
      </c>
      <c r="I378" s="234">
        <v>0.1</v>
      </c>
      <c r="J378" s="233">
        <v>0</v>
      </c>
      <c r="K378" s="234">
        <v>0</v>
      </c>
      <c r="L378" s="234">
        <v>0</v>
      </c>
    </row>
    <row r="379" spans="1:14" x14ac:dyDescent="0.2">
      <c r="A379" s="218"/>
      <c r="B379" s="222"/>
      <c r="C379" s="223">
        <v>637027</v>
      </c>
      <c r="D379" s="224" t="s">
        <v>171</v>
      </c>
      <c r="E379" s="282"/>
      <c r="F379" s="235">
        <v>2.6</v>
      </c>
      <c r="G379" s="234">
        <v>1.9</v>
      </c>
      <c r="H379" s="272">
        <v>2.6</v>
      </c>
      <c r="I379" s="234">
        <v>2.6</v>
      </c>
      <c r="J379" s="233">
        <v>2.6</v>
      </c>
      <c r="K379" s="234">
        <v>1</v>
      </c>
      <c r="L379" s="234">
        <v>1</v>
      </c>
    </row>
    <row r="380" spans="1:14" x14ac:dyDescent="0.2">
      <c r="A380" s="218"/>
      <c r="B380" s="222"/>
      <c r="C380" s="223">
        <v>642015</v>
      </c>
      <c r="D380" s="224" t="s">
        <v>111</v>
      </c>
      <c r="E380" s="282"/>
      <c r="F380" s="235">
        <v>0</v>
      </c>
      <c r="G380" s="234">
        <v>0.6</v>
      </c>
      <c r="H380" s="272">
        <v>1</v>
      </c>
      <c r="I380" s="234">
        <v>1</v>
      </c>
      <c r="J380" s="233">
        <v>0.5</v>
      </c>
      <c r="K380" s="234">
        <v>1</v>
      </c>
      <c r="L380" s="234">
        <v>1</v>
      </c>
    </row>
    <row r="381" spans="1:14" s="383" customFormat="1" x14ac:dyDescent="0.2">
      <c r="A381" s="377"/>
      <c r="B381" s="378"/>
      <c r="C381" s="379"/>
      <c r="D381" s="340" t="s">
        <v>174</v>
      </c>
      <c r="E381" s="378" t="s">
        <v>789</v>
      </c>
      <c r="F381" s="380">
        <f t="shared" ref="F381:L381" si="100">SUM(F382:F387)</f>
        <v>46.6</v>
      </c>
      <c r="G381" s="344">
        <f t="shared" si="100"/>
        <v>46.400000000000006</v>
      </c>
      <c r="H381" s="413">
        <f t="shared" si="100"/>
        <v>45.7</v>
      </c>
      <c r="I381" s="344">
        <f t="shared" si="100"/>
        <v>45.7</v>
      </c>
      <c r="J381" s="343">
        <f t="shared" si="100"/>
        <v>44.2</v>
      </c>
      <c r="K381" s="343">
        <f t="shared" si="100"/>
        <v>45.7</v>
      </c>
      <c r="L381" s="343">
        <f t="shared" si="100"/>
        <v>45.7</v>
      </c>
      <c r="N381" s="382"/>
    </row>
    <row r="382" spans="1:14" x14ac:dyDescent="0.2">
      <c r="A382" s="215"/>
      <c r="B382" s="222"/>
      <c r="C382" s="223">
        <v>632001</v>
      </c>
      <c r="D382" s="224" t="s">
        <v>175</v>
      </c>
      <c r="E382" s="282"/>
      <c r="F382" s="235">
        <v>39.9</v>
      </c>
      <c r="G382" s="234">
        <v>43</v>
      </c>
      <c r="H382" s="272">
        <v>42</v>
      </c>
      <c r="I382" s="234">
        <v>42</v>
      </c>
      <c r="J382" s="233">
        <v>42</v>
      </c>
      <c r="K382" s="234">
        <v>42</v>
      </c>
      <c r="L382" s="234">
        <v>42</v>
      </c>
    </row>
    <row r="383" spans="1:14" x14ac:dyDescent="0.2">
      <c r="A383" s="218"/>
      <c r="B383" s="222"/>
      <c r="C383" s="223">
        <v>63300614</v>
      </c>
      <c r="D383" s="224" t="s">
        <v>435</v>
      </c>
      <c r="E383" s="282"/>
      <c r="F383" s="235">
        <v>0.3</v>
      </c>
      <c r="G383" s="234">
        <v>0.1</v>
      </c>
      <c r="H383" s="272">
        <v>0.6</v>
      </c>
      <c r="I383" s="234">
        <v>0.6</v>
      </c>
      <c r="J383" s="233">
        <v>0.7</v>
      </c>
      <c r="K383" s="234">
        <v>0.6</v>
      </c>
      <c r="L383" s="234">
        <v>0.6</v>
      </c>
    </row>
    <row r="384" spans="1:14" x14ac:dyDescent="0.2">
      <c r="A384" s="218"/>
      <c r="B384" s="222"/>
      <c r="C384" s="223">
        <v>6330065</v>
      </c>
      <c r="D384" s="224" t="s">
        <v>134</v>
      </c>
      <c r="E384" s="282"/>
      <c r="F384" s="235">
        <v>2</v>
      </c>
      <c r="G384" s="234">
        <v>1.1000000000000001</v>
      </c>
      <c r="H384" s="272">
        <v>1.5</v>
      </c>
      <c r="I384" s="234">
        <v>1.5</v>
      </c>
      <c r="J384" s="233">
        <v>1</v>
      </c>
      <c r="K384" s="234">
        <v>1.5</v>
      </c>
      <c r="L384" s="234">
        <v>1.5</v>
      </c>
    </row>
    <row r="385" spans="1:14" x14ac:dyDescent="0.2">
      <c r="A385" s="218"/>
      <c r="B385" s="222"/>
      <c r="C385" s="223">
        <v>63500612</v>
      </c>
      <c r="D385" s="224" t="s">
        <v>176</v>
      </c>
      <c r="E385" s="282"/>
      <c r="F385" s="235">
        <v>1.5</v>
      </c>
      <c r="G385" s="234">
        <v>2</v>
      </c>
      <c r="H385" s="272">
        <v>1.1000000000000001</v>
      </c>
      <c r="I385" s="234">
        <v>1.1000000000000001</v>
      </c>
      <c r="J385" s="233">
        <v>0.5</v>
      </c>
      <c r="K385" s="234">
        <v>1.1000000000000001</v>
      </c>
      <c r="L385" s="234">
        <v>1.1000000000000001</v>
      </c>
    </row>
    <row r="386" spans="1:14" x14ac:dyDescent="0.2">
      <c r="A386" s="222"/>
      <c r="B386" s="222"/>
      <c r="C386" s="223">
        <v>636004</v>
      </c>
      <c r="D386" s="224" t="s">
        <v>553</v>
      </c>
      <c r="E386" s="282"/>
      <c r="F386" s="235">
        <v>1.7</v>
      </c>
      <c r="G386" s="234">
        <v>0.2</v>
      </c>
      <c r="H386" s="272">
        <v>0.5</v>
      </c>
      <c r="I386" s="234">
        <v>0.5</v>
      </c>
      <c r="J386" s="233">
        <v>0</v>
      </c>
      <c r="K386" s="234">
        <v>0.5</v>
      </c>
      <c r="L386" s="234">
        <v>0.5</v>
      </c>
    </row>
    <row r="387" spans="1:14" x14ac:dyDescent="0.2">
      <c r="A387" s="222"/>
      <c r="B387" s="222"/>
      <c r="C387" s="223">
        <v>637012</v>
      </c>
      <c r="D387" s="224" t="s">
        <v>554</v>
      </c>
      <c r="E387" s="286"/>
      <c r="F387" s="360">
        <v>1.2</v>
      </c>
      <c r="G387" s="234">
        <v>0</v>
      </c>
      <c r="H387" s="272">
        <v>0</v>
      </c>
      <c r="I387" s="234">
        <v>0</v>
      </c>
      <c r="J387" s="233">
        <v>0</v>
      </c>
      <c r="K387" s="233">
        <v>0</v>
      </c>
      <c r="L387" s="233">
        <v>0</v>
      </c>
    </row>
    <row r="388" spans="1:14" s="383" customFormat="1" x14ac:dyDescent="0.2">
      <c r="A388" s="378"/>
      <c r="B388" s="392"/>
      <c r="C388" s="393"/>
      <c r="D388" s="340" t="s">
        <v>505</v>
      </c>
      <c r="E388" s="392" t="s">
        <v>790</v>
      </c>
      <c r="F388" s="380">
        <f t="shared" ref="F388" si="101">SUM(F389:F391)</f>
        <v>385.4</v>
      </c>
      <c r="G388" s="344">
        <f t="shared" ref="G388:L388" si="102">SUM(G389:G391)</f>
        <v>337.4</v>
      </c>
      <c r="H388" s="413">
        <f t="shared" si="102"/>
        <v>345.5</v>
      </c>
      <c r="I388" s="344">
        <f t="shared" si="102"/>
        <v>345.5</v>
      </c>
      <c r="J388" s="343">
        <f t="shared" si="102"/>
        <v>341.79999999999995</v>
      </c>
      <c r="K388" s="343">
        <f t="shared" si="102"/>
        <v>342.69999999999993</v>
      </c>
      <c r="L388" s="343">
        <f t="shared" si="102"/>
        <v>344.19999999999993</v>
      </c>
      <c r="N388" s="382"/>
    </row>
    <row r="389" spans="1:14" x14ac:dyDescent="0.2">
      <c r="A389" s="222"/>
      <c r="B389" s="222">
        <v>610</v>
      </c>
      <c r="C389" s="223"/>
      <c r="D389" s="224" t="s">
        <v>461</v>
      </c>
      <c r="E389" s="282"/>
      <c r="F389" s="360">
        <v>51.6</v>
      </c>
      <c r="G389" s="234">
        <v>54.3</v>
      </c>
      <c r="H389" s="272">
        <v>55</v>
      </c>
      <c r="I389" s="234">
        <v>55</v>
      </c>
      <c r="J389" s="233">
        <v>56.4</v>
      </c>
      <c r="K389" s="234">
        <v>57</v>
      </c>
      <c r="L389" s="234">
        <v>58</v>
      </c>
    </row>
    <row r="390" spans="1:14" x14ac:dyDescent="0.2">
      <c r="A390" s="215"/>
      <c r="B390" s="222">
        <v>620</v>
      </c>
      <c r="C390" s="223"/>
      <c r="D390" s="224" t="s">
        <v>459</v>
      </c>
      <c r="E390" s="282"/>
      <c r="F390" s="360">
        <v>18.3</v>
      </c>
      <c r="G390" s="234">
        <v>19.899999999999999</v>
      </c>
      <c r="H390" s="272">
        <v>20</v>
      </c>
      <c r="I390" s="234">
        <v>20</v>
      </c>
      <c r="J390" s="233">
        <v>19.7</v>
      </c>
      <c r="K390" s="234">
        <v>20</v>
      </c>
      <c r="L390" s="234">
        <v>20.5</v>
      </c>
    </row>
    <row r="391" spans="1:14" x14ac:dyDescent="0.2">
      <c r="A391" s="215"/>
      <c r="B391" s="222">
        <v>630</v>
      </c>
      <c r="C391" s="231"/>
      <c r="D391" s="232" t="s">
        <v>162</v>
      </c>
      <c r="E391" s="283"/>
      <c r="F391" s="362">
        <f t="shared" ref="F391" si="103">SUM(F392:F422)</f>
        <v>315.5</v>
      </c>
      <c r="G391" s="214">
        <f t="shared" ref="G391:L391" si="104">SUM(G392:G422)</f>
        <v>263.2</v>
      </c>
      <c r="H391" s="273">
        <f t="shared" si="104"/>
        <v>270.5</v>
      </c>
      <c r="I391" s="214">
        <f t="shared" si="104"/>
        <v>270.5</v>
      </c>
      <c r="J391" s="236">
        <f t="shared" si="104"/>
        <v>265.69999999999993</v>
      </c>
      <c r="K391" s="214">
        <f t="shared" si="104"/>
        <v>265.69999999999993</v>
      </c>
      <c r="L391" s="214">
        <f t="shared" si="104"/>
        <v>265.69999999999993</v>
      </c>
    </row>
    <row r="392" spans="1:14" x14ac:dyDescent="0.2">
      <c r="A392" s="215"/>
      <c r="B392" s="222"/>
      <c r="C392" s="223">
        <v>632001</v>
      </c>
      <c r="D392" s="224" t="s">
        <v>508</v>
      </c>
      <c r="E392" s="282"/>
      <c r="F392" s="235">
        <v>87.2</v>
      </c>
      <c r="G392" s="234">
        <v>82.1</v>
      </c>
      <c r="H392" s="272">
        <v>88</v>
      </c>
      <c r="I392" s="234">
        <v>88</v>
      </c>
      <c r="J392" s="233">
        <v>89</v>
      </c>
      <c r="K392" s="234">
        <v>90</v>
      </c>
      <c r="L392" s="234">
        <v>90</v>
      </c>
      <c r="M392" s="435"/>
    </row>
    <row r="393" spans="1:14" s="241" customFormat="1" x14ac:dyDescent="0.2">
      <c r="A393" s="215"/>
      <c r="B393" s="346"/>
      <c r="C393" s="223">
        <v>632002</v>
      </c>
      <c r="D393" s="224" t="s">
        <v>509</v>
      </c>
      <c r="E393" s="347"/>
      <c r="F393" s="235">
        <v>95.5</v>
      </c>
      <c r="G393" s="234">
        <v>82.4</v>
      </c>
      <c r="H393" s="272">
        <v>80</v>
      </c>
      <c r="I393" s="234">
        <v>80</v>
      </c>
      <c r="J393" s="233">
        <v>80</v>
      </c>
      <c r="K393" s="234">
        <v>80</v>
      </c>
      <c r="L393" s="234">
        <v>80</v>
      </c>
      <c r="N393" s="288"/>
    </row>
    <row r="394" spans="1:14" x14ac:dyDescent="0.2">
      <c r="A394" s="215"/>
      <c r="B394" s="222"/>
      <c r="C394" s="223">
        <v>632003</v>
      </c>
      <c r="D394" s="224" t="s">
        <v>555</v>
      </c>
      <c r="E394" s="282"/>
      <c r="F394" s="360">
        <v>1.2</v>
      </c>
      <c r="G394" s="234">
        <v>1.1000000000000001</v>
      </c>
      <c r="H394" s="272">
        <v>1.1000000000000001</v>
      </c>
      <c r="I394" s="234">
        <v>1.1000000000000001</v>
      </c>
      <c r="J394" s="233">
        <v>1.1000000000000001</v>
      </c>
      <c r="K394" s="234">
        <v>1.1000000000000001</v>
      </c>
      <c r="L394" s="234">
        <v>1.1000000000000001</v>
      </c>
    </row>
    <row r="395" spans="1:14" x14ac:dyDescent="0.2">
      <c r="A395" s="222"/>
      <c r="B395" s="222"/>
      <c r="C395" s="223">
        <v>633003</v>
      </c>
      <c r="D395" s="224" t="s">
        <v>631</v>
      </c>
      <c r="E395" s="282"/>
      <c r="F395" s="360">
        <v>0</v>
      </c>
      <c r="G395" s="234">
        <v>0</v>
      </c>
      <c r="H395" s="272">
        <v>0</v>
      </c>
      <c r="I395" s="234">
        <v>0</v>
      </c>
      <c r="J395" s="233">
        <v>0</v>
      </c>
      <c r="K395" s="234">
        <v>0</v>
      </c>
      <c r="L395" s="234">
        <v>0</v>
      </c>
    </row>
    <row r="396" spans="1:14" x14ac:dyDescent="0.2">
      <c r="A396" s="222"/>
      <c r="B396" s="222"/>
      <c r="C396" s="223">
        <v>633006</v>
      </c>
      <c r="D396" s="224" t="s">
        <v>556</v>
      </c>
      <c r="E396" s="282"/>
      <c r="F396" s="235">
        <v>0</v>
      </c>
      <c r="G396" s="234">
        <v>0</v>
      </c>
      <c r="H396" s="272">
        <v>5</v>
      </c>
      <c r="I396" s="234">
        <v>5</v>
      </c>
      <c r="J396" s="233">
        <v>0</v>
      </c>
      <c r="K396" s="234">
        <v>0</v>
      </c>
      <c r="L396" s="234">
        <v>0</v>
      </c>
    </row>
    <row r="397" spans="1:14" x14ac:dyDescent="0.2">
      <c r="A397" s="222"/>
      <c r="B397" s="222"/>
      <c r="C397" s="223">
        <v>6330061</v>
      </c>
      <c r="D397" s="224" t="s">
        <v>134</v>
      </c>
      <c r="E397" s="282"/>
      <c r="F397" s="235">
        <v>10.3</v>
      </c>
      <c r="G397" s="234">
        <v>10.199999999999999</v>
      </c>
      <c r="H397" s="272">
        <v>10</v>
      </c>
      <c r="I397" s="234">
        <v>10</v>
      </c>
      <c r="J397" s="233">
        <v>11</v>
      </c>
      <c r="K397" s="234">
        <v>10</v>
      </c>
      <c r="L397" s="234">
        <v>10</v>
      </c>
    </row>
    <row r="398" spans="1:14" x14ac:dyDescent="0.2">
      <c r="A398" s="222"/>
      <c r="B398" s="222"/>
      <c r="C398" s="223">
        <v>6330065</v>
      </c>
      <c r="D398" s="224" t="s">
        <v>557</v>
      </c>
      <c r="E398" s="282"/>
      <c r="F398" s="235">
        <v>0.5</v>
      </c>
      <c r="G398" s="234">
        <v>0.2</v>
      </c>
      <c r="H398" s="272">
        <v>0.3</v>
      </c>
      <c r="I398" s="234">
        <v>0.3</v>
      </c>
      <c r="J398" s="233">
        <v>0.5</v>
      </c>
      <c r="K398" s="234">
        <v>0.5</v>
      </c>
      <c r="L398" s="234">
        <v>0.5</v>
      </c>
    </row>
    <row r="399" spans="1:14" x14ac:dyDescent="0.2">
      <c r="A399" s="222"/>
      <c r="B399" s="222"/>
      <c r="C399" s="223">
        <v>633009</v>
      </c>
      <c r="D399" s="224" t="s">
        <v>558</v>
      </c>
      <c r="E399" s="282"/>
      <c r="F399" s="235">
        <v>0</v>
      </c>
      <c r="G399" s="234">
        <v>0</v>
      </c>
      <c r="H399" s="272">
        <v>0.1</v>
      </c>
      <c r="I399" s="234">
        <v>0.1</v>
      </c>
      <c r="J399" s="233">
        <v>0.1</v>
      </c>
      <c r="K399" s="234">
        <v>0.1</v>
      </c>
      <c r="L399" s="234">
        <v>0.1</v>
      </c>
    </row>
    <row r="400" spans="1:14" x14ac:dyDescent="0.2">
      <c r="A400" s="222"/>
      <c r="B400" s="222"/>
      <c r="C400" s="223">
        <v>634001</v>
      </c>
      <c r="D400" s="224" t="s">
        <v>510</v>
      </c>
      <c r="E400" s="282"/>
      <c r="F400" s="235">
        <v>0.6</v>
      </c>
      <c r="G400" s="234">
        <v>0.5</v>
      </c>
      <c r="H400" s="272">
        <v>1</v>
      </c>
      <c r="I400" s="234">
        <v>1</v>
      </c>
      <c r="J400" s="233">
        <v>0.5</v>
      </c>
      <c r="K400" s="234">
        <v>0.5</v>
      </c>
      <c r="L400" s="234">
        <v>0.5</v>
      </c>
    </row>
    <row r="401" spans="1:12" x14ac:dyDescent="0.2">
      <c r="A401" s="222"/>
      <c r="B401" s="222"/>
      <c r="C401" s="223">
        <v>6340021</v>
      </c>
      <c r="D401" s="224" t="s">
        <v>78</v>
      </c>
      <c r="E401" s="282"/>
      <c r="F401" s="235">
        <v>0.2</v>
      </c>
      <c r="G401" s="234">
        <v>0.2</v>
      </c>
      <c r="H401" s="272">
        <v>0.7</v>
      </c>
      <c r="I401" s="234">
        <v>0.7</v>
      </c>
      <c r="J401" s="233">
        <v>0.7</v>
      </c>
      <c r="K401" s="234">
        <v>0.7</v>
      </c>
      <c r="L401" s="234">
        <v>0.7</v>
      </c>
    </row>
    <row r="402" spans="1:12" x14ac:dyDescent="0.2">
      <c r="A402" s="222"/>
      <c r="B402" s="222"/>
      <c r="C402" s="223">
        <v>6340022</v>
      </c>
      <c r="D402" s="224" t="s">
        <v>79</v>
      </c>
      <c r="E402" s="282"/>
      <c r="F402" s="235">
        <v>0</v>
      </c>
      <c r="G402" s="234">
        <v>0</v>
      </c>
      <c r="H402" s="272">
        <v>0.1</v>
      </c>
      <c r="I402" s="234">
        <v>0.1</v>
      </c>
      <c r="J402" s="233">
        <v>0.1</v>
      </c>
      <c r="K402" s="234">
        <v>0.1</v>
      </c>
      <c r="L402" s="234">
        <v>0.1</v>
      </c>
    </row>
    <row r="403" spans="1:12" x14ac:dyDescent="0.2">
      <c r="A403" s="222"/>
      <c r="B403" s="222"/>
      <c r="C403" s="223">
        <v>634003</v>
      </c>
      <c r="D403" s="224" t="s">
        <v>654</v>
      </c>
      <c r="E403" s="282"/>
      <c r="F403" s="235">
        <v>0.1</v>
      </c>
      <c r="G403" s="234">
        <v>0.1</v>
      </c>
      <c r="H403" s="272">
        <v>0.3</v>
      </c>
      <c r="I403" s="234">
        <v>0.3</v>
      </c>
      <c r="J403" s="233">
        <v>0.3</v>
      </c>
      <c r="K403" s="234">
        <v>0.3</v>
      </c>
      <c r="L403" s="234">
        <v>0.3</v>
      </c>
    </row>
    <row r="404" spans="1:12" x14ac:dyDescent="0.2">
      <c r="A404" s="222"/>
      <c r="B404" s="222"/>
      <c r="C404" s="223">
        <v>635002</v>
      </c>
      <c r="D404" s="224" t="s">
        <v>83</v>
      </c>
      <c r="E404" s="282"/>
      <c r="F404" s="235">
        <v>0.2</v>
      </c>
      <c r="G404" s="234">
        <v>0</v>
      </c>
      <c r="H404" s="272">
        <v>1</v>
      </c>
      <c r="I404" s="234">
        <v>1</v>
      </c>
      <c r="J404" s="233">
        <v>0.1</v>
      </c>
      <c r="K404" s="234">
        <v>0.1</v>
      </c>
      <c r="L404" s="234">
        <v>0.1</v>
      </c>
    </row>
    <row r="405" spans="1:12" x14ac:dyDescent="0.2">
      <c r="A405" s="222"/>
      <c r="B405" s="222"/>
      <c r="C405" s="223">
        <v>635006</v>
      </c>
      <c r="D405" s="224" t="s">
        <v>559</v>
      </c>
      <c r="E405" s="282"/>
      <c r="F405" s="235">
        <v>12.3</v>
      </c>
      <c r="G405" s="234">
        <v>6.2</v>
      </c>
      <c r="H405" s="272">
        <v>7</v>
      </c>
      <c r="I405" s="234">
        <v>7</v>
      </c>
      <c r="J405" s="233">
        <v>7</v>
      </c>
      <c r="K405" s="234">
        <v>7</v>
      </c>
      <c r="L405" s="234">
        <v>7</v>
      </c>
    </row>
    <row r="406" spans="1:12" x14ac:dyDescent="0.2">
      <c r="A406" s="222"/>
      <c r="B406" s="222"/>
      <c r="C406" s="223">
        <v>636001</v>
      </c>
      <c r="D406" s="224" t="s">
        <v>610</v>
      </c>
      <c r="E406" s="282"/>
      <c r="F406" s="235">
        <v>1.7</v>
      </c>
      <c r="G406" s="234">
        <v>1.6</v>
      </c>
      <c r="H406" s="272">
        <v>1.7</v>
      </c>
      <c r="I406" s="234">
        <v>1.7</v>
      </c>
      <c r="J406" s="233">
        <v>1.7</v>
      </c>
      <c r="K406" s="234">
        <v>1.7</v>
      </c>
      <c r="L406" s="234">
        <v>1.7</v>
      </c>
    </row>
    <row r="407" spans="1:12" x14ac:dyDescent="0.2">
      <c r="A407" s="222"/>
      <c r="B407" s="222"/>
      <c r="C407" s="223">
        <v>637004</v>
      </c>
      <c r="D407" s="224" t="s">
        <v>456</v>
      </c>
      <c r="E407" s="282"/>
      <c r="F407" s="235">
        <v>0</v>
      </c>
      <c r="G407" s="234">
        <v>6.8</v>
      </c>
      <c r="H407" s="272">
        <v>0</v>
      </c>
      <c r="I407" s="234">
        <v>0</v>
      </c>
      <c r="J407" s="233">
        <v>0</v>
      </c>
      <c r="K407" s="234">
        <v>0</v>
      </c>
      <c r="L407" s="234">
        <v>0</v>
      </c>
    </row>
    <row r="408" spans="1:12" x14ac:dyDescent="0.2">
      <c r="A408" s="222"/>
      <c r="B408" s="222"/>
      <c r="C408" s="223">
        <v>6370041</v>
      </c>
      <c r="D408" s="224" t="s">
        <v>674</v>
      </c>
      <c r="E408" s="282"/>
      <c r="F408" s="235">
        <v>1.8</v>
      </c>
      <c r="G408" s="234">
        <v>1.5</v>
      </c>
      <c r="H408" s="272">
        <v>1.8</v>
      </c>
      <c r="I408" s="234">
        <v>1.8</v>
      </c>
      <c r="J408" s="233">
        <v>1.8</v>
      </c>
      <c r="K408" s="234">
        <v>1.8</v>
      </c>
      <c r="L408" s="234">
        <v>1.8</v>
      </c>
    </row>
    <row r="409" spans="1:12" x14ac:dyDescent="0.2">
      <c r="A409" s="215"/>
      <c r="B409" s="222"/>
      <c r="C409" s="223">
        <v>63700499</v>
      </c>
      <c r="D409" s="224" t="s">
        <v>91</v>
      </c>
      <c r="E409" s="282"/>
      <c r="F409" s="235">
        <v>26.5</v>
      </c>
      <c r="G409" s="234">
        <v>17.600000000000001</v>
      </c>
      <c r="H409" s="272">
        <v>20</v>
      </c>
      <c r="I409" s="234">
        <v>20</v>
      </c>
      <c r="J409" s="233">
        <v>20</v>
      </c>
      <c r="K409" s="234">
        <v>20</v>
      </c>
      <c r="L409" s="234">
        <v>20</v>
      </c>
    </row>
    <row r="410" spans="1:12" x14ac:dyDescent="0.2">
      <c r="A410" s="215"/>
      <c r="B410" s="222"/>
      <c r="C410" s="223">
        <v>6370051</v>
      </c>
      <c r="D410" s="224" t="s">
        <v>95</v>
      </c>
      <c r="E410" s="282"/>
      <c r="F410" s="235">
        <v>3</v>
      </c>
      <c r="G410" s="234">
        <v>3</v>
      </c>
      <c r="H410" s="272">
        <v>3</v>
      </c>
      <c r="I410" s="234">
        <v>3</v>
      </c>
      <c r="J410" s="233">
        <v>3</v>
      </c>
      <c r="K410" s="234">
        <v>3</v>
      </c>
      <c r="L410" s="234">
        <v>3</v>
      </c>
    </row>
    <row r="411" spans="1:12" x14ac:dyDescent="0.2">
      <c r="A411" s="215"/>
      <c r="B411" s="222"/>
      <c r="C411" s="223">
        <v>6370055</v>
      </c>
      <c r="D411" s="224" t="s">
        <v>98</v>
      </c>
      <c r="E411" s="282"/>
      <c r="F411" s="235">
        <v>1.6</v>
      </c>
      <c r="G411" s="234">
        <v>1.6</v>
      </c>
      <c r="H411" s="272">
        <v>1.6</v>
      </c>
      <c r="I411" s="234">
        <v>1.6</v>
      </c>
      <c r="J411" s="233">
        <v>1.6</v>
      </c>
      <c r="K411" s="234">
        <v>1.6</v>
      </c>
      <c r="L411" s="234">
        <v>1.6</v>
      </c>
    </row>
    <row r="412" spans="1:12" x14ac:dyDescent="0.2">
      <c r="A412" s="215"/>
      <c r="B412" s="222"/>
      <c r="C412" s="223">
        <v>637012</v>
      </c>
      <c r="D412" s="224" t="s">
        <v>658</v>
      </c>
      <c r="E412" s="282"/>
      <c r="F412" s="235">
        <v>0.7</v>
      </c>
      <c r="G412" s="234">
        <v>0.7</v>
      </c>
      <c r="H412" s="272">
        <v>0.7</v>
      </c>
      <c r="I412" s="234">
        <v>0.7</v>
      </c>
      <c r="J412" s="233">
        <v>0.7</v>
      </c>
      <c r="K412" s="234">
        <v>0.7</v>
      </c>
      <c r="L412" s="234">
        <v>0.7</v>
      </c>
    </row>
    <row r="413" spans="1:12" x14ac:dyDescent="0.2">
      <c r="A413" s="215"/>
      <c r="B413" s="222"/>
      <c r="C413" s="223">
        <v>637014</v>
      </c>
      <c r="D413" s="224" t="s">
        <v>560</v>
      </c>
      <c r="E413" s="282"/>
      <c r="F413" s="235">
        <v>4</v>
      </c>
      <c r="G413" s="234">
        <v>3.8</v>
      </c>
      <c r="H413" s="272">
        <v>3.7</v>
      </c>
      <c r="I413" s="234">
        <v>3.7</v>
      </c>
      <c r="J413" s="233">
        <v>3.7</v>
      </c>
      <c r="K413" s="234">
        <v>3.7</v>
      </c>
      <c r="L413" s="234">
        <v>3.7</v>
      </c>
    </row>
    <row r="414" spans="1:12" x14ac:dyDescent="0.2">
      <c r="A414" s="215"/>
      <c r="B414" s="222"/>
      <c r="C414" s="223">
        <v>637015</v>
      </c>
      <c r="D414" s="224" t="s">
        <v>102</v>
      </c>
      <c r="E414" s="282"/>
      <c r="F414" s="235">
        <v>2</v>
      </c>
      <c r="G414" s="234">
        <v>2.5</v>
      </c>
      <c r="H414" s="272">
        <v>2</v>
      </c>
      <c r="I414" s="234">
        <v>2</v>
      </c>
      <c r="J414" s="233">
        <v>2</v>
      </c>
      <c r="K414" s="234">
        <v>2</v>
      </c>
      <c r="L414" s="234">
        <v>2</v>
      </c>
    </row>
    <row r="415" spans="1:12" x14ac:dyDescent="0.2">
      <c r="A415" s="215"/>
      <c r="B415" s="222"/>
      <c r="C415" s="223">
        <v>637016</v>
      </c>
      <c r="D415" s="224" t="s">
        <v>561</v>
      </c>
      <c r="E415" s="282"/>
      <c r="F415" s="235">
        <v>0.5</v>
      </c>
      <c r="G415" s="234">
        <v>0.6</v>
      </c>
      <c r="H415" s="272">
        <v>0.7</v>
      </c>
      <c r="I415" s="234">
        <v>0.7</v>
      </c>
      <c r="J415" s="233">
        <v>0.7</v>
      </c>
      <c r="K415" s="234">
        <v>0.7</v>
      </c>
      <c r="L415" s="234">
        <v>0.7</v>
      </c>
    </row>
    <row r="416" spans="1:12" x14ac:dyDescent="0.2">
      <c r="A416" s="215"/>
      <c r="B416" s="222"/>
      <c r="C416" s="223">
        <v>637018</v>
      </c>
      <c r="D416" s="224" t="s">
        <v>428</v>
      </c>
      <c r="E416" s="283"/>
      <c r="F416" s="235">
        <v>62.3</v>
      </c>
      <c r="G416" s="234">
        <v>38.9</v>
      </c>
      <c r="H416" s="272">
        <v>38</v>
      </c>
      <c r="I416" s="234">
        <v>38</v>
      </c>
      <c r="J416" s="233">
        <v>38</v>
      </c>
      <c r="K416" s="234">
        <v>38</v>
      </c>
      <c r="L416" s="234">
        <v>38</v>
      </c>
    </row>
    <row r="417" spans="1:14" x14ac:dyDescent="0.2">
      <c r="A417" s="215"/>
      <c r="B417" s="222"/>
      <c r="C417" s="223">
        <v>637023</v>
      </c>
      <c r="D417" s="224" t="s">
        <v>562</v>
      </c>
      <c r="E417" s="282"/>
      <c r="F417" s="235">
        <v>0.3</v>
      </c>
      <c r="G417" s="234">
        <v>0.1</v>
      </c>
      <c r="H417" s="272">
        <v>0.2</v>
      </c>
      <c r="I417" s="234">
        <v>0.2</v>
      </c>
      <c r="J417" s="233">
        <v>0</v>
      </c>
      <c r="K417" s="234">
        <v>0</v>
      </c>
      <c r="L417" s="234">
        <v>0</v>
      </c>
    </row>
    <row r="418" spans="1:14" x14ac:dyDescent="0.2">
      <c r="A418" s="215"/>
      <c r="B418" s="222"/>
      <c r="C418" s="223">
        <v>637026</v>
      </c>
      <c r="D418" s="224" t="s">
        <v>563</v>
      </c>
      <c r="E418" s="282"/>
      <c r="F418" s="235">
        <v>1.6</v>
      </c>
      <c r="G418" s="234">
        <v>1.3</v>
      </c>
      <c r="H418" s="272">
        <v>1.6</v>
      </c>
      <c r="I418" s="234">
        <v>1.6</v>
      </c>
      <c r="J418" s="233">
        <v>1.6</v>
      </c>
      <c r="K418" s="234">
        <v>1.6</v>
      </c>
      <c r="L418" s="234">
        <v>1.6</v>
      </c>
    </row>
    <row r="419" spans="1:14" x14ac:dyDescent="0.2">
      <c r="A419" s="215"/>
      <c r="B419" s="222"/>
      <c r="C419" s="223">
        <v>637027</v>
      </c>
      <c r="D419" s="224" t="s">
        <v>564</v>
      </c>
      <c r="E419" s="282"/>
      <c r="F419" s="235">
        <v>0.1</v>
      </c>
      <c r="G419" s="234">
        <v>0</v>
      </c>
      <c r="H419" s="272">
        <v>0.5</v>
      </c>
      <c r="I419" s="234">
        <v>0.5</v>
      </c>
      <c r="J419" s="233">
        <v>0</v>
      </c>
      <c r="K419" s="234">
        <v>0</v>
      </c>
      <c r="L419" s="234">
        <v>0</v>
      </c>
    </row>
    <row r="420" spans="1:14" x14ac:dyDescent="0.2">
      <c r="A420" s="215"/>
      <c r="B420" s="222"/>
      <c r="C420" s="223">
        <v>637035</v>
      </c>
      <c r="D420" s="224" t="s">
        <v>683</v>
      </c>
      <c r="E420" s="282"/>
      <c r="F420" s="235">
        <v>0.1</v>
      </c>
      <c r="G420" s="234">
        <v>0.1</v>
      </c>
      <c r="H420" s="272">
        <v>0.1</v>
      </c>
      <c r="I420" s="234">
        <v>0.1</v>
      </c>
      <c r="J420" s="233">
        <v>0.2</v>
      </c>
      <c r="K420" s="234">
        <v>0.2</v>
      </c>
      <c r="L420" s="234">
        <v>0.2</v>
      </c>
    </row>
    <row r="421" spans="1:14" x14ac:dyDescent="0.2">
      <c r="A421" s="215"/>
      <c r="B421" s="222"/>
      <c r="C421" s="223">
        <v>642013</v>
      </c>
      <c r="D421" s="224" t="s">
        <v>684</v>
      </c>
      <c r="E421" s="282"/>
      <c r="F421" s="235">
        <v>1.2</v>
      </c>
      <c r="G421" s="234">
        <v>0</v>
      </c>
      <c r="H421" s="272">
        <v>0</v>
      </c>
      <c r="I421" s="234">
        <v>0</v>
      </c>
      <c r="J421" s="233">
        <v>0</v>
      </c>
      <c r="K421" s="234">
        <v>0</v>
      </c>
      <c r="L421" s="234">
        <v>0</v>
      </c>
    </row>
    <row r="422" spans="1:14" x14ac:dyDescent="0.2">
      <c r="A422" s="215"/>
      <c r="B422" s="222"/>
      <c r="C422" s="223">
        <v>642015</v>
      </c>
      <c r="D422" s="224" t="s">
        <v>111</v>
      </c>
      <c r="E422" s="282"/>
      <c r="F422" s="235">
        <v>0</v>
      </c>
      <c r="G422" s="234">
        <v>0.1</v>
      </c>
      <c r="H422" s="272">
        <v>0.3</v>
      </c>
      <c r="I422" s="234">
        <v>0.3</v>
      </c>
      <c r="J422" s="233">
        <v>0.3</v>
      </c>
      <c r="K422" s="234">
        <v>0.3</v>
      </c>
      <c r="L422" s="234">
        <v>0.3</v>
      </c>
    </row>
    <row r="423" spans="1:14" s="383" customFormat="1" x14ac:dyDescent="0.2">
      <c r="A423" s="384"/>
      <c r="B423" s="389"/>
      <c r="C423" s="379"/>
      <c r="D423" s="340" t="s">
        <v>874</v>
      </c>
      <c r="E423" s="389" t="s">
        <v>790</v>
      </c>
      <c r="F423" s="380">
        <v>5.7</v>
      </c>
      <c r="G423" s="344">
        <f>SUM(G424)</f>
        <v>5.8</v>
      </c>
      <c r="H423" s="413">
        <f>SUM(H424)</f>
        <v>5.2</v>
      </c>
      <c r="I423" s="344">
        <f>SUM(I424)</f>
        <v>5.2</v>
      </c>
      <c r="J423" s="343">
        <f>SUM(J424)</f>
        <v>5.4</v>
      </c>
      <c r="K423" s="344">
        <f t="shared" ref="K423:L423" si="105">SUM(K424)</f>
        <v>5.6</v>
      </c>
      <c r="L423" s="344">
        <f t="shared" si="105"/>
        <v>5.6</v>
      </c>
      <c r="N423" s="382"/>
    </row>
    <row r="424" spans="1:14" x14ac:dyDescent="0.2">
      <c r="A424" s="215"/>
      <c r="B424" s="222">
        <v>630</v>
      </c>
      <c r="C424" s="223"/>
      <c r="D424" s="224" t="s">
        <v>162</v>
      </c>
      <c r="E424" s="289"/>
      <c r="F424" s="360">
        <v>0</v>
      </c>
      <c r="G424" s="234">
        <v>5.8</v>
      </c>
      <c r="H424" s="272">
        <v>5.2</v>
      </c>
      <c r="I424" s="234">
        <v>5.2</v>
      </c>
      <c r="J424" s="233">
        <v>5.4</v>
      </c>
      <c r="K424" s="233">
        <v>5.6</v>
      </c>
      <c r="L424" s="233">
        <v>5.6</v>
      </c>
    </row>
    <row r="425" spans="1:14" s="383" customFormat="1" x14ac:dyDescent="0.2">
      <c r="A425" s="384"/>
      <c r="B425" s="389"/>
      <c r="C425" s="388"/>
      <c r="D425" s="340" t="s">
        <v>852</v>
      </c>
      <c r="E425" s="378" t="s">
        <v>786</v>
      </c>
      <c r="F425" s="380">
        <f t="shared" ref="F425" si="106">SUM(F426)</f>
        <v>0</v>
      </c>
      <c r="G425" s="344">
        <f t="shared" ref="G425:L425" si="107">SUM(G426)</f>
        <v>0</v>
      </c>
      <c r="H425" s="413">
        <f t="shared" si="107"/>
        <v>0</v>
      </c>
      <c r="I425" s="344">
        <f t="shared" si="107"/>
        <v>0</v>
      </c>
      <c r="J425" s="343">
        <f t="shared" si="107"/>
        <v>0.2</v>
      </c>
      <c r="K425" s="343">
        <f t="shared" si="107"/>
        <v>0.2</v>
      </c>
      <c r="L425" s="343">
        <f t="shared" si="107"/>
        <v>0.2</v>
      </c>
      <c r="N425" s="382"/>
    </row>
    <row r="426" spans="1:14" x14ac:dyDescent="0.2">
      <c r="A426" s="215"/>
      <c r="B426" s="222"/>
      <c r="C426" s="223">
        <v>6370046</v>
      </c>
      <c r="D426" s="224" t="s">
        <v>673</v>
      </c>
      <c r="E426" s="286"/>
      <c r="F426" s="363">
        <v>0</v>
      </c>
      <c r="G426" s="417">
        <v>0</v>
      </c>
      <c r="H426" s="272">
        <v>0</v>
      </c>
      <c r="I426" s="234">
        <v>0</v>
      </c>
      <c r="J426" s="233">
        <v>0.2</v>
      </c>
      <c r="K426" s="234">
        <v>0.2</v>
      </c>
      <c r="L426" s="234">
        <v>0.2</v>
      </c>
    </row>
    <row r="427" spans="1:14" s="383" customFormat="1" x14ac:dyDescent="0.2">
      <c r="A427" s="384"/>
      <c r="B427" s="378"/>
      <c r="C427" s="379"/>
      <c r="D427" s="340" t="s">
        <v>791</v>
      </c>
      <c r="E427" s="389" t="s">
        <v>792</v>
      </c>
      <c r="F427" s="380">
        <f t="shared" ref="F427:L427" si="108">SUM(F429+F442+F453)</f>
        <v>205.29999999999998</v>
      </c>
      <c r="G427" s="344">
        <f t="shared" si="108"/>
        <v>197.8</v>
      </c>
      <c r="H427" s="413">
        <f t="shared" si="108"/>
        <v>178.3</v>
      </c>
      <c r="I427" s="413">
        <f t="shared" si="108"/>
        <v>180.6</v>
      </c>
      <c r="J427" s="343">
        <f t="shared" si="108"/>
        <v>195.7</v>
      </c>
      <c r="K427" s="343">
        <f t="shared" si="108"/>
        <v>187.29999999999998</v>
      </c>
      <c r="L427" s="343">
        <f t="shared" si="108"/>
        <v>186.59999999999997</v>
      </c>
      <c r="N427" s="382"/>
    </row>
    <row r="428" spans="1:14" x14ac:dyDescent="0.2">
      <c r="A428" s="215"/>
      <c r="B428" s="222"/>
      <c r="C428" s="231"/>
      <c r="D428" s="232" t="s">
        <v>237</v>
      </c>
      <c r="F428" s="237"/>
      <c r="G428" s="214"/>
      <c r="H428" s="273"/>
      <c r="J428" s="236"/>
      <c r="K428" s="236"/>
      <c r="L428" s="236"/>
    </row>
    <row r="429" spans="1:14" x14ac:dyDescent="0.2">
      <c r="A429" s="215"/>
      <c r="B429" s="222">
        <v>630</v>
      </c>
      <c r="C429" s="231"/>
      <c r="D429" s="232" t="s">
        <v>162</v>
      </c>
      <c r="E429" s="284"/>
      <c r="F429" s="237">
        <f t="shared" ref="F429:L429" si="109">SUM(F430:F440)</f>
        <v>48.900000000000006</v>
      </c>
      <c r="G429" s="214">
        <f t="shared" si="109"/>
        <v>46.9</v>
      </c>
      <c r="H429" s="273">
        <f t="shared" si="109"/>
        <v>26.9</v>
      </c>
      <c r="I429" s="214">
        <f t="shared" si="109"/>
        <v>29.2</v>
      </c>
      <c r="J429" s="236">
        <f t="shared" si="109"/>
        <v>26.299999999999997</v>
      </c>
      <c r="K429" s="236">
        <f t="shared" si="109"/>
        <v>26.299999999999997</v>
      </c>
      <c r="L429" s="236">
        <f t="shared" si="109"/>
        <v>26.299999999999997</v>
      </c>
    </row>
    <row r="430" spans="1:14" x14ac:dyDescent="0.2">
      <c r="A430" s="215"/>
      <c r="B430" s="222"/>
      <c r="C430" s="223">
        <v>6320011</v>
      </c>
      <c r="D430" s="224" t="s">
        <v>310</v>
      </c>
      <c r="E430" s="282"/>
      <c r="F430" s="235">
        <v>0.7</v>
      </c>
      <c r="G430" s="234">
        <v>2.6</v>
      </c>
      <c r="H430" s="272">
        <v>4</v>
      </c>
      <c r="I430" s="234">
        <v>4</v>
      </c>
      <c r="J430" s="233">
        <v>4</v>
      </c>
      <c r="K430" s="234">
        <v>4</v>
      </c>
      <c r="L430" s="234">
        <v>4</v>
      </c>
    </row>
    <row r="431" spans="1:14" x14ac:dyDescent="0.2">
      <c r="A431" s="218"/>
      <c r="B431" s="222"/>
      <c r="C431" s="223">
        <v>6320013</v>
      </c>
      <c r="D431" s="224" t="s">
        <v>312</v>
      </c>
      <c r="E431" s="282"/>
      <c r="F431" s="235">
        <v>4.2</v>
      </c>
      <c r="G431" s="234">
        <v>4.4000000000000004</v>
      </c>
      <c r="H431" s="272">
        <v>4</v>
      </c>
      <c r="I431" s="234">
        <v>4</v>
      </c>
      <c r="J431" s="233">
        <v>4</v>
      </c>
      <c r="K431" s="234">
        <v>4</v>
      </c>
      <c r="L431" s="234">
        <v>4</v>
      </c>
    </row>
    <row r="432" spans="1:14" x14ac:dyDescent="0.2">
      <c r="A432" s="218"/>
      <c r="B432" s="222"/>
      <c r="C432" s="223">
        <v>632002</v>
      </c>
      <c r="D432" s="224" t="s">
        <v>311</v>
      </c>
      <c r="E432" s="282"/>
      <c r="F432" s="235">
        <v>0.6</v>
      </c>
      <c r="G432" s="234">
        <v>0.6</v>
      </c>
      <c r="H432" s="272">
        <v>0.6</v>
      </c>
      <c r="I432" s="234">
        <v>0.6</v>
      </c>
      <c r="J432" s="233">
        <v>0.6</v>
      </c>
      <c r="K432" s="234">
        <v>0.6</v>
      </c>
      <c r="L432" s="234">
        <v>0.6</v>
      </c>
    </row>
    <row r="433" spans="1:14" x14ac:dyDescent="0.2">
      <c r="A433" s="218"/>
      <c r="B433" s="222"/>
      <c r="C433" s="223">
        <v>6330065</v>
      </c>
      <c r="D433" s="224" t="s">
        <v>134</v>
      </c>
      <c r="E433" s="282"/>
      <c r="F433" s="235">
        <v>0</v>
      </c>
      <c r="G433" s="234">
        <v>0.4</v>
      </c>
      <c r="H433" s="272">
        <v>0.1</v>
      </c>
      <c r="I433" s="234">
        <v>0.1</v>
      </c>
      <c r="J433" s="233">
        <v>0.1</v>
      </c>
      <c r="K433" s="234">
        <v>0.1</v>
      </c>
      <c r="L433" s="234">
        <v>0.1</v>
      </c>
    </row>
    <row r="434" spans="1:14" x14ac:dyDescent="0.2">
      <c r="A434" s="218"/>
      <c r="B434" s="222"/>
      <c r="C434" s="223">
        <v>634001</v>
      </c>
      <c r="D434" s="224" t="s">
        <v>534</v>
      </c>
      <c r="E434" s="282"/>
      <c r="F434" s="235">
        <v>0.5</v>
      </c>
      <c r="G434" s="234">
        <v>0.5</v>
      </c>
      <c r="H434" s="272">
        <v>0.6</v>
      </c>
      <c r="I434" s="234">
        <v>0.6</v>
      </c>
      <c r="J434" s="233">
        <v>0.5</v>
      </c>
      <c r="K434" s="234">
        <v>0.5</v>
      </c>
      <c r="L434" s="234">
        <v>0.5</v>
      </c>
    </row>
    <row r="435" spans="1:14" x14ac:dyDescent="0.2">
      <c r="A435" s="218"/>
      <c r="B435" s="222"/>
      <c r="C435" s="223">
        <v>635004</v>
      </c>
      <c r="D435" s="224" t="s">
        <v>697</v>
      </c>
      <c r="E435" s="282"/>
      <c r="F435" s="235">
        <v>0.4</v>
      </c>
      <c r="G435" s="234">
        <v>0</v>
      </c>
      <c r="H435" s="272">
        <v>1</v>
      </c>
      <c r="I435" s="234">
        <v>1</v>
      </c>
      <c r="J435" s="233">
        <v>1</v>
      </c>
      <c r="K435" s="234">
        <v>1</v>
      </c>
      <c r="L435" s="234">
        <v>1</v>
      </c>
    </row>
    <row r="436" spans="1:14" x14ac:dyDescent="0.2">
      <c r="A436" s="218"/>
      <c r="B436" s="222"/>
      <c r="C436" s="223">
        <v>63500616</v>
      </c>
      <c r="D436" s="224" t="s">
        <v>854</v>
      </c>
      <c r="E436" s="282"/>
      <c r="F436" s="235">
        <v>0</v>
      </c>
      <c r="G436" s="234">
        <v>0</v>
      </c>
      <c r="H436" s="272">
        <v>0.2</v>
      </c>
      <c r="I436" s="234">
        <v>0.2</v>
      </c>
      <c r="J436" s="233">
        <v>0.2</v>
      </c>
      <c r="K436" s="234">
        <v>0.2</v>
      </c>
      <c r="L436" s="234">
        <v>0.2</v>
      </c>
    </row>
    <row r="437" spans="1:14" x14ac:dyDescent="0.2">
      <c r="A437" s="218"/>
      <c r="B437" s="222"/>
      <c r="C437" s="223">
        <v>63500617</v>
      </c>
      <c r="D437" s="224" t="s">
        <v>358</v>
      </c>
      <c r="E437" s="282"/>
      <c r="F437" s="235">
        <v>0</v>
      </c>
      <c r="G437" s="234">
        <v>0</v>
      </c>
      <c r="H437" s="272">
        <v>0.5</v>
      </c>
      <c r="I437" s="234">
        <v>0.5</v>
      </c>
      <c r="J437" s="233">
        <v>0</v>
      </c>
      <c r="K437" s="234">
        <v>0</v>
      </c>
      <c r="L437" s="234">
        <v>0</v>
      </c>
    </row>
    <row r="438" spans="1:14" x14ac:dyDescent="0.2">
      <c r="A438" s="218"/>
      <c r="B438" s="222"/>
      <c r="C438" s="223">
        <v>637004</v>
      </c>
      <c r="D438" s="224" t="s">
        <v>94</v>
      </c>
      <c r="E438" s="282"/>
      <c r="F438" s="235">
        <v>0.6</v>
      </c>
      <c r="G438" s="234">
        <v>0.5</v>
      </c>
      <c r="H438" s="272">
        <v>0.6</v>
      </c>
      <c r="I438" s="234">
        <v>0.6</v>
      </c>
      <c r="J438" s="233">
        <v>0.6</v>
      </c>
      <c r="K438" s="234">
        <v>0.6</v>
      </c>
      <c r="L438" s="234">
        <v>0.6</v>
      </c>
    </row>
    <row r="439" spans="1:14" x14ac:dyDescent="0.2">
      <c r="A439" s="218"/>
      <c r="B439" s="222"/>
      <c r="C439" s="223">
        <v>637005</v>
      </c>
      <c r="D439" s="224" t="s">
        <v>98</v>
      </c>
      <c r="E439" s="282"/>
      <c r="F439" s="235">
        <v>0.2</v>
      </c>
      <c r="G439" s="234">
        <v>0.4</v>
      </c>
      <c r="H439" s="272">
        <v>0.3</v>
      </c>
      <c r="I439" s="234">
        <v>0.3</v>
      </c>
      <c r="J439" s="233">
        <v>0.3</v>
      </c>
      <c r="K439" s="234">
        <v>0.3</v>
      </c>
      <c r="L439" s="234">
        <v>0.3</v>
      </c>
    </row>
    <row r="440" spans="1:14" x14ac:dyDescent="0.2">
      <c r="A440" s="218"/>
      <c r="B440" s="222"/>
      <c r="C440" s="223">
        <v>642001</v>
      </c>
      <c r="D440" s="224" t="s">
        <v>313</v>
      </c>
      <c r="E440" s="282"/>
      <c r="F440" s="235">
        <v>41.7</v>
      </c>
      <c r="G440" s="234">
        <v>37.5</v>
      </c>
      <c r="H440" s="272">
        <v>15</v>
      </c>
      <c r="I440" s="441">
        <v>17.3</v>
      </c>
      <c r="J440" s="233">
        <v>15</v>
      </c>
      <c r="K440" s="234">
        <v>15</v>
      </c>
      <c r="L440" s="234">
        <v>15</v>
      </c>
    </row>
    <row r="441" spans="1:14" x14ac:dyDescent="0.2">
      <c r="A441" s="218"/>
      <c r="B441" s="222"/>
      <c r="C441" s="223"/>
      <c r="D441" s="290" t="s">
        <v>794</v>
      </c>
      <c r="E441" s="281" t="s">
        <v>856</v>
      </c>
      <c r="F441" s="360"/>
      <c r="G441" s="234"/>
      <c r="H441" s="272"/>
      <c r="J441" s="233"/>
      <c r="K441" s="233"/>
      <c r="L441" s="233"/>
      <c r="N441" s="287" t="s">
        <v>444</v>
      </c>
    </row>
    <row r="442" spans="1:14" x14ac:dyDescent="0.2">
      <c r="A442" s="218"/>
      <c r="B442" s="222"/>
      <c r="C442" s="231"/>
      <c r="D442" s="232" t="s">
        <v>855</v>
      </c>
      <c r="E442" s="281" t="s">
        <v>793</v>
      </c>
      <c r="F442" s="237">
        <f t="shared" ref="F442" si="110">SUM(F443:F445)</f>
        <v>7.1</v>
      </c>
      <c r="G442" s="214">
        <f t="shared" ref="G442:L442" si="111">SUM(G443:G445)</f>
        <v>5.3999999999999995</v>
      </c>
      <c r="H442" s="273">
        <f t="shared" si="111"/>
        <v>5.3999999999999995</v>
      </c>
      <c r="I442" s="214">
        <f t="shared" si="111"/>
        <v>5.3999999999999995</v>
      </c>
      <c r="J442" s="236">
        <f t="shared" si="111"/>
        <v>5.3999999999999986</v>
      </c>
      <c r="K442" s="236">
        <f t="shared" si="111"/>
        <v>5.3999999999999986</v>
      </c>
      <c r="L442" s="236">
        <f t="shared" si="111"/>
        <v>5.3999999999999986</v>
      </c>
    </row>
    <row r="443" spans="1:14" x14ac:dyDescent="0.2">
      <c r="A443" s="215"/>
      <c r="B443" s="222">
        <v>610</v>
      </c>
      <c r="C443" s="223"/>
      <c r="D443" s="224" t="s">
        <v>184</v>
      </c>
      <c r="E443" s="282"/>
      <c r="F443" s="235">
        <v>0.7</v>
      </c>
      <c r="G443" s="234">
        <v>0</v>
      </c>
      <c r="H443" s="272">
        <v>0</v>
      </c>
      <c r="I443" s="234">
        <v>0</v>
      </c>
      <c r="J443" s="233">
        <v>0</v>
      </c>
      <c r="K443" s="234">
        <v>0</v>
      </c>
      <c r="L443" s="234">
        <v>0</v>
      </c>
    </row>
    <row r="444" spans="1:14" x14ac:dyDescent="0.2">
      <c r="A444" s="218"/>
      <c r="B444" s="222">
        <v>620</v>
      </c>
      <c r="C444" s="223"/>
      <c r="D444" s="224" t="s">
        <v>116</v>
      </c>
      <c r="E444" s="282"/>
      <c r="F444" s="235">
        <v>0.7</v>
      </c>
      <c r="G444" s="234">
        <v>0</v>
      </c>
      <c r="H444" s="272">
        <v>0</v>
      </c>
      <c r="I444" s="234">
        <v>0</v>
      </c>
      <c r="J444" s="233">
        <v>0</v>
      </c>
      <c r="K444" s="234">
        <v>0</v>
      </c>
      <c r="L444" s="234">
        <v>0</v>
      </c>
    </row>
    <row r="445" spans="1:14" x14ac:dyDescent="0.2">
      <c r="A445" s="218"/>
      <c r="B445" s="222">
        <v>630</v>
      </c>
      <c r="C445" s="231"/>
      <c r="D445" s="232" t="s">
        <v>162</v>
      </c>
      <c r="E445" s="284"/>
      <c r="F445" s="237">
        <f t="shared" ref="F445:L445" si="112">SUM(F446:F452)</f>
        <v>5.6999999999999993</v>
      </c>
      <c r="G445" s="214">
        <f t="shared" si="112"/>
        <v>5.3999999999999995</v>
      </c>
      <c r="H445" s="273">
        <f t="shared" si="112"/>
        <v>5.3999999999999995</v>
      </c>
      <c r="I445" s="214">
        <f t="shared" si="112"/>
        <v>5.3999999999999995</v>
      </c>
      <c r="J445" s="236">
        <f t="shared" si="112"/>
        <v>5.3999999999999986</v>
      </c>
      <c r="K445" s="236">
        <f t="shared" si="112"/>
        <v>5.3999999999999986</v>
      </c>
      <c r="L445" s="236">
        <f t="shared" si="112"/>
        <v>5.3999999999999986</v>
      </c>
    </row>
    <row r="446" spans="1:14" x14ac:dyDescent="0.2">
      <c r="A446" s="218"/>
      <c r="B446" s="222"/>
      <c r="C446" s="223">
        <v>6320011</v>
      </c>
      <c r="D446" s="224" t="s">
        <v>56</v>
      </c>
      <c r="E446" s="282"/>
      <c r="F446" s="235">
        <v>0.5</v>
      </c>
      <c r="G446" s="234">
        <v>0.8</v>
      </c>
      <c r="H446" s="272">
        <v>0.8</v>
      </c>
      <c r="I446" s="234">
        <v>0.8</v>
      </c>
      <c r="J446" s="233">
        <v>0.8</v>
      </c>
      <c r="K446" s="234">
        <v>0.8</v>
      </c>
      <c r="L446" s="234">
        <v>0.8</v>
      </c>
    </row>
    <row r="447" spans="1:14" x14ac:dyDescent="0.2">
      <c r="A447" s="215"/>
      <c r="B447" s="222"/>
      <c r="C447" s="223">
        <v>6320013</v>
      </c>
      <c r="D447" s="224" t="s">
        <v>163</v>
      </c>
      <c r="E447" s="282"/>
      <c r="F447" s="235">
        <v>3.6</v>
      </c>
      <c r="G447" s="234">
        <v>4.4000000000000004</v>
      </c>
      <c r="H447" s="272">
        <v>4</v>
      </c>
      <c r="I447" s="234">
        <v>4</v>
      </c>
      <c r="J447" s="233">
        <v>4</v>
      </c>
      <c r="K447" s="234">
        <v>4</v>
      </c>
      <c r="L447" s="234">
        <v>4</v>
      </c>
    </row>
    <row r="448" spans="1:14" x14ac:dyDescent="0.2">
      <c r="A448" s="218"/>
      <c r="B448" s="222"/>
      <c r="C448" s="223">
        <v>632002</v>
      </c>
      <c r="D448" s="224" t="s">
        <v>185</v>
      </c>
      <c r="E448" s="282"/>
      <c r="F448" s="235">
        <v>0</v>
      </c>
      <c r="G448" s="234">
        <v>0</v>
      </c>
      <c r="H448" s="272">
        <v>0</v>
      </c>
      <c r="I448" s="234">
        <v>0</v>
      </c>
      <c r="J448" s="233">
        <v>0.1</v>
      </c>
      <c r="K448" s="234">
        <v>0.1</v>
      </c>
      <c r="L448" s="234">
        <v>0.1</v>
      </c>
    </row>
    <row r="449" spans="1:12" x14ac:dyDescent="0.2">
      <c r="A449" s="218"/>
      <c r="B449" s="222"/>
      <c r="C449" s="223">
        <v>632003</v>
      </c>
      <c r="D449" s="224" t="s">
        <v>130</v>
      </c>
      <c r="E449" s="282"/>
      <c r="F449" s="235">
        <v>0</v>
      </c>
      <c r="G449" s="234">
        <v>0</v>
      </c>
      <c r="H449" s="272">
        <v>0.2</v>
      </c>
      <c r="I449" s="234">
        <v>0.2</v>
      </c>
      <c r="J449" s="233">
        <v>0.1</v>
      </c>
      <c r="K449" s="234">
        <v>0.1</v>
      </c>
      <c r="L449" s="234">
        <v>0.1</v>
      </c>
    </row>
    <row r="450" spans="1:12" x14ac:dyDescent="0.2">
      <c r="A450" s="218"/>
      <c r="B450" s="222"/>
      <c r="C450" s="223">
        <v>637004</v>
      </c>
      <c r="D450" s="224" t="s">
        <v>483</v>
      </c>
      <c r="E450" s="282"/>
      <c r="F450" s="235">
        <v>0.3</v>
      </c>
      <c r="G450" s="234">
        <v>0.1</v>
      </c>
      <c r="H450" s="272">
        <v>0.3</v>
      </c>
      <c r="I450" s="234">
        <v>0.3</v>
      </c>
      <c r="J450" s="233">
        <v>0.3</v>
      </c>
      <c r="K450" s="234">
        <v>0.3</v>
      </c>
      <c r="L450" s="234">
        <v>0.3</v>
      </c>
    </row>
    <row r="451" spans="1:12" x14ac:dyDescent="0.2">
      <c r="A451" s="218"/>
      <c r="B451" s="222"/>
      <c r="C451" s="223">
        <v>6370055</v>
      </c>
      <c r="D451" s="224" t="s">
        <v>98</v>
      </c>
      <c r="E451" s="282"/>
      <c r="F451" s="235">
        <v>0</v>
      </c>
      <c r="G451" s="234">
        <v>0.1</v>
      </c>
      <c r="H451" s="272">
        <v>0.1</v>
      </c>
      <c r="I451" s="234">
        <v>0.1</v>
      </c>
      <c r="J451" s="233">
        <v>0.1</v>
      </c>
      <c r="K451" s="234">
        <v>0.1</v>
      </c>
      <c r="L451" s="234">
        <v>0.1</v>
      </c>
    </row>
    <row r="452" spans="1:12" x14ac:dyDescent="0.2">
      <c r="A452" s="218"/>
      <c r="B452" s="222"/>
      <c r="C452" s="223">
        <v>642013</v>
      </c>
      <c r="D452" s="224" t="s">
        <v>287</v>
      </c>
      <c r="E452" s="286"/>
      <c r="F452" s="360">
        <v>1.3</v>
      </c>
      <c r="G452" s="234">
        <v>0</v>
      </c>
      <c r="H452" s="272">
        <v>0</v>
      </c>
      <c r="I452" s="234">
        <v>0</v>
      </c>
      <c r="J452" s="233">
        <v>0</v>
      </c>
      <c r="K452" s="233">
        <v>0</v>
      </c>
      <c r="L452" s="233">
        <v>0</v>
      </c>
    </row>
    <row r="453" spans="1:12" x14ac:dyDescent="0.2">
      <c r="A453" s="218"/>
      <c r="B453" s="222"/>
      <c r="C453" s="231"/>
      <c r="D453" s="232" t="s">
        <v>518</v>
      </c>
      <c r="E453" s="222" t="s">
        <v>793</v>
      </c>
      <c r="F453" s="237">
        <f t="shared" ref="F453" si="113">SUM(F454:F456)</f>
        <v>149.29999999999998</v>
      </c>
      <c r="G453" s="214">
        <f t="shared" ref="G453:L453" si="114">SUM(G454:G456)</f>
        <v>145.5</v>
      </c>
      <c r="H453" s="273">
        <f t="shared" si="114"/>
        <v>146</v>
      </c>
      <c r="I453" s="214">
        <f t="shared" si="114"/>
        <v>146</v>
      </c>
      <c r="J453" s="236">
        <f t="shared" si="114"/>
        <v>164</v>
      </c>
      <c r="K453" s="236">
        <f t="shared" si="114"/>
        <v>155.6</v>
      </c>
      <c r="L453" s="236">
        <f t="shared" si="114"/>
        <v>154.89999999999998</v>
      </c>
    </row>
    <row r="454" spans="1:12" x14ac:dyDescent="0.2">
      <c r="A454" s="215"/>
      <c r="B454" s="222">
        <v>610</v>
      </c>
      <c r="C454" s="223"/>
      <c r="D454" s="224" t="s">
        <v>188</v>
      </c>
      <c r="E454" s="282"/>
      <c r="F454" s="235">
        <v>43.5</v>
      </c>
      <c r="G454" s="234">
        <v>39.5</v>
      </c>
      <c r="H454" s="272">
        <v>48.4</v>
      </c>
      <c r="I454" s="234">
        <v>48.4</v>
      </c>
      <c r="J454" s="233">
        <v>49.5</v>
      </c>
      <c r="K454" s="234">
        <v>51</v>
      </c>
      <c r="L454" s="234">
        <v>52</v>
      </c>
    </row>
    <row r="455" spans="1:12" x14ac:dyDescent="0.2">
      <c r="A455" s="215"/>
      <c r="B455" s="222">
        <v>620</v>
      </c>
      <c r="C455" s="223"/>
      <c r="D455" s="224" t="s">
        <v>116</v>
      </c>
      <c r="E455" s="282"/>
      <c r="F455" s="235">
        <v>16.8</v>
      </c>
      <c r="G455" s="234">
        <v>16.600000000000001</v>
      </c>
      <c r="H455" s="272">
        <v>16.600000000000001</v>
      </c>
      <c r="I455" s="234">
        <v>16.600000000000001</v>
      </c>
      <c r="J455" s="233">
        <v>17.3</v>
      </c>
      <c r="K455" s="234">
        <v>17.8</v>
      </c>
      <c r="L455" s="234">
        <v>18</v>
      </c>
    </row>
    <row r="456" spans="1:12" x14ac:dyDescent="0.2">
      <c r="A456" s="218"/>
      <c r="B456" s="222">
        <v>630</v>
      </c>
      <c r="C456" s="231"/>
      <c r="D456" s="232" t="s">
        <v>162</v>
      </c>
      <c r="E456" s="284"/>
      <c r="F456" s="237">
        <f t="shared" ref="F456:L456" si="115">SUM(F457:F494)</f>
        <v>88.999999999999986</v>
      </c>
      <c r="G456" s="214">
        <f t="shared" si="115"/>
        <v>89.4</v>
      </c>
      <c r="H456" s="273">
        <f t="shared" si="115"/>
        <v>80.999999999999986</v>
      </c>
      <c r="I456" s="214">
        <f t="shared" si="115"/>
        <v>80.999999999999986</v>
      </c>
      <c r="J456" s="236">
        <f t="shared" si="115"/>
        <v>97.2</v>
      </c>
      <c r="K456" s="236">
        <f t="shared" si="115"/>
        <v>86.8</v>
      </c>
      <c r="L456" s="236">
        <f t="shared" si="115"/>
        <v>84.899999999999991</v>
      </c>
    </row>
    <row r="457" spans="1:12" x14ac:dyDescent="0.2">
      <c r="A457" s="218"/>
      <c r="B457" s="222"/>
      <c r="C457" s="223">
        <v>631001</v>
      </c>
      <c r="D457" s="224" t="s">
        <v>129</v>
      </c>
      <c r="E457" s="282"/>
      <c r="F457" s="235">
        <v>0.1</v>
      </c>
      <c r="G457" s="234">
        <v>0.1</v>
      </c>
      <c r="H457" s="272">
        <v>0</v>
      </c>
      <c r="I457" s="234">
        <v>0</v>
      </c>
      <c r="J457" s="233">
        <v>0</v>
      </c>
      <c r="K457" s="234">
        <v>0</v>
      </c>
      <c r="L457" s="234">
        <v>0</v>
      </c>
    </row>
    <row r="458" spans="1:12" x14ac:dyDescent="0.2">
      <c r="A458" s="215"/>
      <c r="B458" s="222"/>
      <c r="C458" s="223">
        <v>6320011</v>
      </c>
      <c r="D458" s="224" t="s">
        <v>56</v>
      </c>
      <c r="E458" s="282"/>
      <c r="F458" s="235">
        <v>5</v>
      </c>
      <c r="G458" s="234">
        <v>3.7</v>
      </c>
      <c r="H458" s="272">
        <v>4.9000000000000004</v>
      </c>
      <c r="I458" s="234">
        <v>4.9000000000000004</v>
      </c>
      <c r="J458" s="233">
        <v>4.9000000000000004</v>
      </c>
      <c r="K458" s="234">
        <v>4.9000000000000004</v>
      </c>
      <c r="L458" s="234">
        <v>4.9000000000000004</v>
      </c>
    </row>
    <row r="459" spans="1:12" x14ac:dyDescent="0.2">
      <c r="A459" s="218"/>
      <c r="B459" s="222"/>
      <c r="C459" s="223">
        <v>6320013</v>
      </c>
      <c r="D459" s="224" t="s">
        <v>163</v>
      </c>
      <c r="E459" s="282"/>
      <c r="F459" s="235">
        <v>10.3</v>
      </c>
      <c r="G459" s="234">
        <v>11.1</v>
      </c>
      <c r="H459" s="272">
        <v>12</v>
      </c>
      <c r="I459" s="234">
        <v>12</v>
      </c>
      <c r="J459" s="233">
        <v>12</v>
      </c>
      <c r="K459" s="234">
        <v>12</v>
      </c>
      <c r="L459" s="234">
        <v>12</v>
      </c>
    </row>
    <row r="460" spans="1:12" x14ac:dyDescent="0.2">
      <c r="A460" s="218"/>
      <c r="B460" s="222"/>
      <c r="C460" s="223">
        <v>632002</v>
      </c>
      <c r="D460" s="224" t="s">
        <v>164</v>
      </c>
      <c r="E460" s="282"/>
      <c r="F460" s="235">
        <v>0.4</v>
      </c>
      <c r="G460" s="234">
        <v>0.3</v>
      </c>
      <c r="H460" s="272">
        <v>0.6</v>
      </c>
      <c r="I460" s="234">
        <v>0.6</v>
      </c>
      <c r="J460" s="233">
        <v>0.6</v>
      </c>
      <c r="K460" s="234">
        <v>0.6</v>
      </c>
      <c r="L460" s="234">
        <v>0.6</v>
      </c>
    </row>
    <row r="461" spans="1:12" x14ac:dyDescent="0.2">
      <c r="A461" s="218"/>
      <c r="B461" s="222"/>
      <c r="C461" s="223">
        <v>632003</v>
      </c>
      <c r="D461" s="224" t="s">
        <v>130</v>
      </c>
      <c r="E461" s="282"/>
      <c r="F461" s="235">
        <v>0.6</v>
      </c>
      <c r="G461" s="234">
        <v>0.7</v>
      </c>
      <c r="H461" s="272">
        <v>0.7</v>
      </c>
      <c r="I461" s="234">
        <v>0.7</v>
      </c>
      <c r="J461" s="233">
        <v>0.7</v>
      </c>
      <c r="K461" s="234">
        <v>0.7</v>
      </c>
      <c r="L461" s="234">
        <v>0.7</v>
      </c>
    </row>
    <row r="462" spans="1:12" x14ac:dyDescent="0.2">
      <c r="A462" s="218"/>
      <c r="B462" s="222"/>
      <c r="C462" s="223">
        <v>632004</v>
      </c>
      <c r="D462" s="224" t="s">
        <v>62</v>
      </c>
      <c r="E462" s="282"/>
      <c r="F462" s="235">
        <v>0</v>
      </c>
      <c r="G462" s="234">
        <v>0</v>
      </c>
      <c r="H462" s="272">
        <v>0.1</v>
      </c>
      <c r="I462" s="234">
        <v>0.1</v>
      </c>
      <c r="J462" s="233">
        <v>0.1</v>
      </c>
      <c r="K462" s="234">
        <v>0.1</v>
      </c>
      <c r="L462" s="234">
        <v>0.1</v>
      </c>
    </row>
    <row r="463" spans="1:12" x14ac:dyDescent="0.2">
      <c r="A463" s="218"/>
      <c r="B463" s="222"/>
      <c r="C463" s="223">
        <v>633001</v>
      </c>
      <c r="D463" s="224" t="s">
        <v>578</v>
      </c>
      <c r="E463" s="282"/>
      <c r="F463" s="235">
        <v>0.1</v>
      </c>
      <c r="G463" s="234">
        <v>0</v>
      </c>
      <c r="H463" s="272">
        <v>0.1</v>
      </c>
      <c r="I463" s="234">
        <v>0.1</v>
      </c>
      <c r="J463" s="233">
        <v>1.2</v>
      </c>
      <c r="K463" s="234">
        <v>0.8</v>
      </c>
      <c r="L463" s="234">
        <v>0.3</v>
      </c>
    </row>
    <row r="464" spans="1:12" x14ac:dyDescent="0.2">
      <c r="A464" s="218"/>
      <c r="B464" s="222"/>
      <c r="C464" s="223">
        <v>633002</v>
      </c>
      <c r="D464" s="224" t="s">
        <v>132</v>
      </c>
      <c r="E464" s="282"/>
      <c r="F464" s="235">
        <v>0.4</v>
      </c>
      <c r="G464" s="234">
        <v>0.5</v>
      </c>
      <c r="H464" s="272">
        <v>0.5</v>
      </c>
      <c r="I464" s="234">
        <v>0.5</v>
      </c>
      <c r="J464" s="233">
        <v>0.5</v>
      </c>
      <c r="K464" s="234">
        <v>0.5</v>
      </c>
      <c r="L464" s="234">
        <v>0.5</v>
      </c>
    </row>
    <row r="465" spans="1:12" x14ac:dyDescent="0.2">
      <c r="A465" s="218"/>
      <c r="B465" s="222"/>
      <c r="C465" s="223">
        <v>633004</v>
      </c>
      <c r="D465" s="224" t="s">
        <v>189</v>
      </c>
      <c r="E465" s="282"/>
      <c r="F465" s="235">
        <v>0</v>
      </c>
      <c r="G465" s="234">
        <v>0.4</v>
      </c>
      <c r="H465" s="272">
        <v>1.7</v>
      </c>
      <c r="I465" s="234">
        <v>1.7</v>
      </c>
      <c r="J465" s="233">
        <v>1.7</v>
      </c>
      <c r="K465" s="234">
        <v>1.7</v>
      </c>
      <c r="L465" s="234">
        <v>1.7</v>
      </c>
    </row>
    <row r="466" spans="1:12" x14ac:dyDescent="0.2">
      <c r="A466" s="218"/>
      <c r="B466" s="222"/>
      <c r="C466" s="223">
        <v>6330062</v>
      </c>
      <c r="D466" s="224" t="s">
        <v>181</v>
      </c>
      <c r="E466" s="283"/>
      <c r="F466" s="235">
        <v>41.1</v>
      </c>
      <c r="G466" s="234">
        <v>35.9</v>
      </c>
      <c r="H466" s="272">
        <v>30</v>
      </c>
      <c r="I466" s="234">
        <v>30</v>
      </c>
      <c r="J466" s="233">
        <v>30</v>
      </c>
      <c r="K466" s="234">
        <v>30</v>
      </c>
      <c r="L466" s="234">
        <v>30</v>
      </c>
    </row>
    <row r="467" spans="1:12" x14ac:dyDescent="0.2">
      <c r="A467" s="218"/>
      <c r="B467" s="222"/>
      <c r="C467" s="223">
        <v>6330061</v>
      </c>
      <c r="D467" s="224" t="s">
        <v>190</v>
      </c>
      <c r="E467" s="282"/>
      <c r="F467" s="235">
        <v>0.4</v>
      </c>
      <c r="G467" s="234">
        <v>0.1</v>
      </c>
      <c r="H467" s="272">
        <v>0.3</v>
      </c>
      <c r="I467" s="234">
        <v>0.3</v>
      </c>
      <c r="J467" s="233">
        <v>0.3</v>
      </c>
      <c r="K467" s="234">
        <v>0.3</v>
      </c>
      <c r="L467" s="234">
        <v>0.3</v>
      </c>
    </row>
    <row r="468" spans="1:12" x14ac:dyDescent="0.2">
      <c r="A468" s="218"/>
      <c r="B468" s="222"/>
      <c r="C468" s="223">
        <v>63300610</v>
      </c>
      <c r="D468" s="224" t="s">
        <v>301</v>
      </c>
      <c r="E468" s="282"/>
      <c r="F468" s="235">
        <v>0</v>
      </c>
      <c r="G468" s="234">
        <v>0.7</v>
      </c>
      <c r="H468" s="272">
        <v>0.5</v>
      </c>
      <c r="I468" s="234">
        <v>0.5</v>
      </c>
      <c r="J468" s="233">
        <v>0.5</v>
      </c>
      <c r="K468" s="234">
        <v>0.5</v>
      </c>
      <c r="L468" s="234">
        <v>0.5</v>
      </c>
    </row>
    <row r="469" spans="1:12" x14ac:dyDescent="0.2">
      <c r="A469" s="218"/>
      <c r="B469" s="222"/>
      <c r="C469" s="223">
        <v>6330063</v>
      </c>
      <c r="D469" s="224" t="s">
        <v>191</v>
      </c>
      <c r="E469" s="282"/>
      <c r="F469" s="235">
        <v>0.3</v>
      </c>
      <c r="G469" s="234">
        <v>0.5</v>
      </c>
      <c r="H469" s="272">
        <v>0.3</v>
      </c>
      <c r="I469" s="234">
        <v>0.3</v>
      </c>
      <c r="J469" s="233">
        <v>0.3</v>
      </c>
      <c r="K469" s="234">
        <v>0.3</v>
      </c>
      <c r="L469" s="234">
        <v>0.3</v>
      </c>
    </row>
    <row r="470" spans="1:12" x14ac:dyDescent="0.2">
      <c r="A470" s="218"/>
      <c r="B470" s="222"/>
      <c r="C470" s="223">
        <v>6330065</v>
      </c>
      <c r="D470" s="224" t="s">
        <v>713</v>
      </c>
      <c r="E470" s="282"/>
      <c r="F470" s="235">
        <v>7.9</v>
      </c>
      <c r="G470" s="234">
        <v>7.5</v>
      </c>
      <c r="H470" s="272">
        <v>0</v>
      </c>
      <c r="I470" s="234">
        <v>0</v>
      </c>
      <c r="J470" s="233">
        <v>5</v>
      </c>
      <c r="K470" s="234">
        <v>2</v>
      </c>
      <c r="L470" s="234">
        <v>1</v>
      </c>
    </row>
    <row r="471" spans="1:12" x14ac:dyDescent="0.2">
      <c r="A471" s="218"/>
      <c r="B471" s="222"/>
      <c r="C471" s="223">
        <v>633009</v>
      </c>
      <c r="D471" s="224" t="s">
        <v>73</v>
      </c>
      <c r="E471" s="282"/>
      <c r="F471" s="235">
        <v>1.1000000000000001</v>
      </c>
      <c r="G471" s="234">
        <v>0.1</v>
      </c>
      <c r="H471" s="272">
        <v>1</v>
      </c>
      <c r="I471" s="234">
        <v>1</v>
      </c>
      <c r="J471" s="233">
        <v>1</v>
      </c>
      <c r="K471" s="234">
        <v>1</v>
      </c>
      <c r="L471" s="234">
        <v>1</v>
      </c>
    </row>
    <row r="472" spans="1:12" x14ac:dyDescent="0.2">
      <c r="A472" s="218"/>
      <c r="B472" s="222"/>
      <c r="C472" s="223">
        <v>633013</v>
      </c>
      <c r="D472" s="224" t="s">
        <v>74</v>
      </c>
      <c r="E472" s="282"/>
      <c r="F472" s="235">
        <v>0</v>
      </c>
      <c r="G472" s="234">
        <v>0</v>
      </c>
      <c r="H472" s="272">
        <v>0</v>
      </c>
      <c r="I472" s="234">
        <v>0</v>
      </c>
      <c r="J472" s="233">
        <v>0</v>
      </c>
      <c r="K472" s="234">
        <v>0</v>
      </c>
      <c r="L472" s="234">
        <v>0</v>
      </c>
    </row>
    <row r="473" spans="1:12" x14ac:dyDescent="0.2">
      <c r="A473" s="218"/>
      <c r="B473" s="222"/>
      <c r="C473" s="223">
        <v>633016</v>
      </c>
      <c r="D473" s="224" t="s">
        <v>192</v>
      </c>
      <c r="E473" s="282"/>
      <c r="F473" s="235">
        <v>1.2</v>
      </c>
      <c r="G473" s="234">
        <v>0.5</v>
      </c>
      <c r="H473" s="272">
        <v>2</v>
      </c>
      <c r="I473" s="234">
        <v>2</v>
      </c>
      <c r="J473" s="233">
        <v>2</v>
      </c>
      <c r="K473" s="234">
        <v>2</v>
      </c>
      <c r="L473" s="234">
        <v>2</v>
      </c>
    </row>
    <row r="474" spans="1:12" x14ac:dyDescent="0.2">
      <c r="A474" s="218"/>
      <c r="B474" s="222"/>
      <c r="C474" s="223">
        <v>634004</v>
      </c>
      <c r="D474" s="224" t="s">
        <v>80</v>
      </c>
      <c r="E474" s="282"/>
      <c r="F474" s="235">
        <v>0.1</v>
      </c>
      <c r="G474" s="234">
        <v>0</v>
      </c>
      <c r="H474" s="272">
        <v>0</v>
      </c>
      <c r="I474" s="234">
        <v>0</v>
      </c>
      <c r="J474" s="233">
        <v>0</v>
      </c>
      <c r="K474" s="234">
        <v>0</v>
      </c>
      <c r="L474" s="234">
        <v>0</v>
      </c>
    </row>
    <row r="475" spans="1:12" x14ac:dyDescent="0.2">
      <c r="A475" s="218"/>
      <c r="B475" s="222"/>
      <c r="C475" s="223">
        <v>635002</v>
      </c>
      <c r="D475" s="224" t="s">
        <v>138</v>
      </c>
      <c r="E475" s="282"/>
      <c r="F475" s="235">
        <v>0</v>
      </c>
      <c r="G475" s="234">
        <v>0.1</v>
      </c>
      <c r="H475" s="272">
        <v>0</v>
      </c>
      <c r="I475" s="234">
        <v>0</v>
      </c>
      <c r="J475" s="233">
        <v>0.3</v>
      </c>
      <c r="K475" s="234">
        <v>0.3</v>
      </c>
      <c r="L475" s="234">
        <v>0.3</v>
      </c>
    </row>
    <row r="476" spans="1:12" x14ac:dyDescent="0.2">
      <c r="A476" s="218"/>
      <c r="B476" s="222"/>
      <c r="C476" s="223">
        <v>635004</v>
      </c>
      <c r="D476" s="224" t="s">
        <v>697</v>
      </c>
      <c r="E476" s="282"/>
      <c r="F476" s="235">
        <v>0</v>
      </c>
      <c r="G476" s="234">
        <v>0.4</v>
      </c>
      <c r="H476" s="272">
        <v>0</v>
      </c>
      <c r="I476" s="234">
        <v>0</v>
      </c>
      <c r="J476" s="233">
        <v>0.2</v>
      </c>
      <c r="K476" s="234">
        <v>0.2</v>
      </c>
      <c r="L476" s="234">
        <v>0.2</v>
      </c>
    </row>
    <row r="477" spans="1:12" x14ac:dyDescent="0.2">
      <c r="A477" s="218"/>
      <c r="B477" s="222"/>
      <c r="C477" s="223">
        <v>635006</v>
      </c>
      <c r="D477" s="224" t="s">
        <v>711</v>
      </c>
      <c r="E477" s="282"/>
      <c r="F477" s="235">
        <v>0</v>
      </c>
      <c r="G477" s="234">
        <v>0.1</v>
      </c>
      <c r="H477" s="272">
        <v>2</v>
      </c>
      <c r="I477" s="234">
        <v>2</v>
      </c>
      <c r="J477" s="233">
        <v>5</v>
      </c>
      <c r="K477" s="234">
        <v>2</v>
      </c>
      <c r="L477" s="234">
        <v>2</v>
      </c>
    </row>
    <row r="478" spans="1:12" x14ac:dyDescent="0.2">
      <c r="A478" s="218"/>
      <c r="B478" s="222"/>
      <c r="C478" s="223">
        <v>635009</v>
      </c>
      <c r="D478" s="224" t="s">
        <v>577</v>
      </c>
      <c r="E478" s="282"/>
      <c r="F478" s="235">
        <v>0</v>
      </c>
      <c r="G478" s="234">
        <v>0</v>
      </c>
      <c r="H478" s="272">
        <v>0.5</v>
      </c>
      <c r="I478" s="234">
        <v>0.5</v>
      </c>
      <c r="J478" s="233">
        <v>0.5</v>
      </c>
      <c r="K478" s="234">
        <v>0.5</v>
      </c>
      <c r="L478" s="234">
        <v>0.5</v>
      </c>
    </row>
    <row r="479" spans="1:12" x14ac:dyDescent="0.2">
      <c r="A479" s="218"/>
      <c r="B479" s="222"/>
      <c r="C479" s="223">
        <v>636002</v>
      </c>
      <c r="D479" s="224" t="s">
        <v>726</v>
      </c>
      <c r="E479" s="282"/>
      <c r="F479" s="235">
        <v>0</v>
      </c>
      <c r="G479" s="234">
        <v>1</v>
      </c>
      <c r="H479" s="272">
        <v>0</v>
      </c>
      <c r="I479" s="234">
        <v>0</v>
      </c>
      <c r="J479" s="233">
        <v>0</v>
      </c>
      <c r="K479" s="234">
        <v>0</v>
      </c>
      <c r="L479" s="234">
        <v>0</v>
      </c>
    </row>
    <row r="480" spans="1:12" x14ac:dyDescent="0.2">
      <c r="A480" s="218"/>
      <c r="B480" s="222"/>
      <c r="C480" s="223">
        <v>637002</v>
      </c>
      <c r="D480" s="224" t="s">
        <v>857</v>
      </c>
      <c r="E480" s="282"/>
      <c r="F480" s="235">
        <v>8.6</v>
      </c>
      <c r="G480" s="234">
        <v>13.7</v>
      </c>
      <c r="H480" s="272">
        <v>10</v>
      </c>
      <c r="I480" s="234">
        <v>10</v>
      </c>
      <c r="J480" s="233">
        <v>12</v>
      </c>
      <c r="K480" s="233">
        <v>12</v>
      </c>
      <c r="L480" s="233">
        <v>12</v>
      </c>
    </row>
    <row r="481" spans="1:14" x14ac:dyDescent="0.2">
      <c r="A481" s="218"/>
      <c r="B481" s="222"/>
      <c r="C481" s="223">
        <v>637003</v>
      </c>
      <c r="D481" s="224" t="s">
        <v>727</v>
      </c>
      <c r="E481" s="282"/>
      <c r="F481" s="235">
        <v>1.2</v>
      </c>
      <c r="G481" s="234">
        <v>0.1</v>
      </c>
      <c r="H481" s="272">
        <v>0</v>
      </c>
      <c r="I481" s="234">
        <v>0</v>
      </c>
      <c r="J481" s="233">
        <v>0.5</v>
      </c>
      <c r="K481" s="234">
        <v>0.5</v>
      </c>
      <c r="L481" s="234">
        <v>0.5</v>
      </c>
    </row>
    <row r="482" spans="1:14" x14ac:dyDescent="0.2">
      <c r="A482" s="218"/>
      <c r="B482" s="222"/>
      <c r="C482" s="223">
        <v>637004</v>
      </c>
      <c r="D482" s="224" t="s">
        <v>907</v>
      </c>
      <c r="E482" s="282"/>
      <c r="F482" s="235">
        <v>0</v>
      </c>
      <c r="G482" s="234">
        <v>1.3</v>
      </c>
      <c r="H482" s="272">
        <v>0</v>
      </c>
      <c r="I482" s="234">
        <v>0</v>
      </c>
      <c r="J482" s="233">
        <v>4</v>
      </c>
      <c r="K482" s="234">
        <v>1</v>
      </c>
      <c r="L482" s="234">
        <v>1</v>
      </c>
    </row>
    <row r="483" spans="1:14" x14ac:dyDescent="0.2">
      <c r="A483" s="218"/>
      <c r="B483" s="222"/>
      <c r="C483" s="223">
        <v>637004</v>
      </c>
      <c r="D483" s="224" t="s">
        <v>91</v>
      </c>
      <c r="E483" s="282"/>
      <c r="F483" s="235">
        <v>0</v>
      </c>
      <c r="G483" s="234">
        <v>0.6</v>
      </c>
      <c r="H483" s="272">
        <v>2</v>
      </c>
      <c r="I483" s="234">
        <v>2</v>
      </c>
      <c r="J483" s="233">
        <v>2</v>
      </c>
      <c r="K483" s="234">
        <v>2</v>
      </c>
      <c r="L483" s="234">
        <v>2</v>
      </c>
    </row>
    <row r="484" spans="1:14" x14ac:dyDescent="0.2">
      <c r="A484" s="218"/>
      <c r="B484" s="222"/>
      <c r="C484" s="223">
        <v>6370044</v>
      </c>
      <c r="D484" s="224" t="s">
        <v>194</v>
      </c>
      <c r="E484" s="282"/>
      <c r="F484" s="235">
        <v>0.1</v>
      </c>
      <c r="G484" s="234">
        <v>0</v>
      </c>
      <c r="H484" s="272">
        <v>0.2</v>
      </c>
      <c r="I484" s="234">
        <v>0.2</v>
      </c>
      <c r="J484" s="233">
        <v>0.2</v>
      </c>
      <c r="K484" s="234">
        <v>0.2</v>
      </c>
      <c r="L484" s="234">
        <v>0.2</v>
      </c>
    </row>
    <row r="485" spans="1:14" x14ac:dyDescent="0.2">
      <c r="A485" s="218"/>
      <c r="B485" s="222"/>
      <c r="C485" s="223">
        <v>6370046</v>
      </c>
      <c r="D485" s="224" t="s">
        <v>94</v>
      </c>
      <c r="E485" s="282"/>
      <c r="F485" s="235">
        <v>2.1</v>
      </c>
      <c r="G485" s="234">
        <v>0.4</v>
      </c>
      <c r="H485" s="272">
        <v>3</v>
      </c>
      <c r="I485" s="234">
        <v>3</v>
      </c>
      <c r="J485" s="233">
        <v>3</v>
      </c>
      <c r="K485" s="234">
        <v>2</v>
      </c>
      <c r="L485" s="234">
        <v>1.6</v>
      </c>
    </row>
    <row r="486" spans="1:14" x14ac:dyDescent="0.2">
      <c r="A486" s="218"/>
      <c r="B486" s="222"/>
      <c r="C486" s="223">
        <v>637005</v>
      </c>
      <c r="D486" s="224" t="s">
        <v>197</v>
      </c>
      <c r="E486" s="282"/>
      <c r="F486" s="235">
        <v>0.5</v>
      </c>
      <c r="G486" s="234">
        <v>0.7</v>
      </c>
      <c r="H486" s="272">
        <v>0.5</v>
      </c>
      <c r="I486" s="234">
        <v>0.5</v>
      </c>
      <c r="J486" s="233">
        <v>0.5</v>
      </c>
      <c r="K486" s="234">
        <v>0.5</v>
      </c>
      <c r="L486" s="234">
        <v>0.5</v>
      </c>
    </row>
    <row r="487" spans="1:14" x14ac:dyDescent="0.2">
      <c r="A487" s="218"/>
      <c r="B487" s="222"/>
      <c r="C487" s="223">
        <v>637012</v>
      </c>
      <c r="D487" s="224" t="s">
        <v>662</v>
      </c>
      <c r="E487" s="282"/>
      <c r="F487" s="235">
        <v>1.4</v>
      </c>
      <c r="G487" s="234">
        <v>0</v>
      </c>
      <c r="H487" s="272">
        <v>0</v>
      </c>
      <c r="I487" s="234">
        <v>0</v>
      </c>
      <c r="J487" s="233">
        <v>0</v>
      </c>
      <c r="K487" s="234">
        <v>0</v>
      </c>
      <c r="L487" s="234">
        <v>0</v>
      </c>
    </row>
    <row r="488" spans="1:14" x14ac:dyDescent="0.2">
      <c r="A488" s="218"/>
      <c r="B488" s="222"/>
      <c r="C488" s="223">
        <v>637014</v>
      </c>
      <c r="D488" s="224" t="s">
        <v>101</v>
      </c>
      <c r="E488" s="282"/>
      <c r="F488" s="235">
        <v>0</v>
      </c>
      <c r="G488" s="234">
        <v>2.4</v>
      </c>
      <c r="H488" s="272">
        <v>2.2000000000000002</v>
      </c>
      <c r="I488" s="234">
        <v>2.2000000000000002</v>
      </c>
      <c r="J488" s="233">
        <v>2.2000000000000002</v>
      </c>
      <c r="K488" s="234">
        <v>2.2000000000000002</v>
      </c>
      <c r="L488" s="234">
        <v>2.2000000000000002</v>
      </c>
    </row>
    <row r="489" spans="1:14" x14ac:dyDescent="0.2">
      <c r="A489" s="218"/>
      <c r="B489" s="222"/>
      <c r="C489" s="223">
        <v>637016</v>
      </c>
      <c r="D489" s="224" t="s">
        <v>103</v>
      </c>
      <c r="E489" s="282"/>
      <c r="F489" s="235">
        <v>2.9</v>
      </c>
      <c r="G489" s="234">
        <v>0.4</v>
      </c>
      <c r="H489" s="272">
        <v>0.5</v>
      </c>
      <c r="I489" s="234">
        <v>0.5</v>
      </c>
      <c r="J489" s="233">
        <v>0.5</v>
      </c>
      <c r="K489" s="234">
        <v>0.5</v>
      </c>
      <c r="L489" s="234">
        <v>0.5</v>
      </c>
    </row>
    <row r="490" spans="1:14" x14ac:dyDescent="0.2">
      <c r="A490" s="218"/>
      <c r="B490" s="222"/>
      <c r="C490" s="223">
        <v>637027</v>
      </c>
      <c r="D490" s="224" t="s">
        <v>198</v>
      </c>
      <c r="E490" s="282"/>
      <c r="F490" s="235">
        <v>0.5</v>
      </c>
      <c r="G490" s="234">
        <v>4.2</v>
      </c>
      <c r="H490" s="272">
        <v>1</v>
      </c>
      <c r="I490" s="234">
        <v>1</v>
      </c>
      <c r="J490" s="233">
        <v>1</v>
      </c>
      <c r="K490" s="234">
        <v>1</v>
      </c>
      <c r="L490" s="234">
        <v>1</v>
      </c>
    </row>
    <row r="491" spans="1:14" x14ac:dyDescent="0.2">
      <c r="A491" s="218"/>
      <c r="B491" s="222"/>
      <c r="C491" s="223">
        <v>642001</v>
      </c>
      <c r="D491" s="224" t="s">
        <v>199</v>
      </c>
      <c r="E491" s="282"/>
      <c r="F491" s="235">
        <v>0.7</v>
      </c>
      <c r="G491" s="234">
        <v>1.6</v>
      </c>
      <c r="H491" s="272">
        <v>4</v>
      </c>
      <c r="I491" s="234">
        <v>4</v>
      </c>
      <c r="J491" s="233">
        <v>4</v>
      </c>
      <c r="K491" s="234">
        <v>4</v>
      </c>
      <c r="L491" s="234">
        <v>4</v>
      </c>
    </row>
    <row r="492" spans="1:14" x14ac:dyDescent="0.2">
      <c r="A492" s="218"/>
      <c r="B492" s="222"/>
      <c r="C492" s="223">
        <v>642001</v>
      </c>
      <c r="D492" s="224" t="s">
        <v>706</v>
      </c>
      <c r="E492" s="282"/>
      <c r="F492" s="235">
        <v>1.7</v>
      </c>
      <c r="G492" s="234">
        <v>0</v>
      </c>
      <c r="H492" s="272">
        <v>0</v>
      </c>
      <c r="I492" s="234">
        <v>0</v>
      </c>
      <c r="J492" s="233">
        <v>0</v>
      </c>
      <c r="K492" s="234">
        <v>0</v>
      </c>
      <c r="L492" s="234">
        <v>0</v>
      </c>
    </row>
    <row r="493" spans="1:14" x14ac:dyDescent="0.2">
      <c r="A493" s="218"/>
      <c r="B493" s="222"/>
      <c r="C493" s="223">
        <v>642001</v>
      </c>
      <c r="D493" s="224" t="s">
        <v>858</v>
      </c>
      <c r="E493" s="282"/>
      <c r="F493" s="235">
        <v>0.3</v>
      </c>
      <c r="G493" s="234">
        <v>0.3</v>
      </c>
      <c r="H493" s="272">
        <v>0.3</v>
      </c>
      <c r="I493" s="234">
        <v>0.3</v>
      </c>
      <c r="J493" s="233">
        <v>0.3</v>
      </c>
      <c r="K493" s="234">
        <v>0.3</v>
      </c>
      <c r="L493" s="234">
        <v>0.3</v>
      </c>
    </row>
    <row r="494" spans="1:14" x14ac:dyDescent="0.2">
      <c r="A494" s="218"/>
      <c r="B494" s="222"/>
      <c r="C494" s="223">
        <v>642015</v>
      </c>
      <c r="D494" s="224" t="s">
        <v>611</v>
      </c>
      <c r="E494" s="282"/>
      <c r="F494" s="235">
        <v>0</v>
      </c>
      <c r="G494" s="234">
        <v>0</v>
      </c>
      <c r="H494" s="272">
        <v>0.1</v>
      </c>
      <c r="I494" s="234">
        <v>0.1</v>
      </c>
      <c r="J494" s="233">
        <v>0.2</v>
      </c>
      <c r="K494" s="233">
        <v>0.2</v>
      </c>
      <c r="L494" s="233">
        <v>0.2</v>
      </c>
    </row>
    <row r="495" spans="1:14" s="383" customFormat="1" x14ac:dyDescent="0.2">
      <c r="A495" s="377"/>
      <c r="B495" s="392"/>
      <c r="C495" s="394"/>
      <c r="D495" s="340" t="s">
        <v>612</v>
      </c>
      <c r="E495" s="392" t="s">
        <v>796</v>
      </c>
      <c r="F495" s="380">
        <f t="shared" ref="F495" si="116">SUM(F496:F507)</f>
        <v>12.799999999999999</v>
      </c>
      <c r="G495" s="344">
        <f t="shared" ref="G495:L495" si="117">SUM(G496:G507)</f>
        <v>13.299999999999999</v>
      </c>
      <c r="H495" s="413">
        <f t="shared" si="117"/>
        <v>14.299999999999999</v>
      </c>
      <c r="I495" s="344">
        <f t="shared" si="117"/>
        <v>14.299999999999999</v>
      </c>
      <c r="J495" s="343">
        <f t="shared" si="117"/>
        <v>15.7</v>
      </c>
      <c r="K495" s="343">
        <f t="shared" si="117"/>
        <v>14.299999999999999</v>
      </c>
      <c r="L495" s="343">
        <f t="shared" si="117"/>
        <v>14.299999999999999</v>
      </c>
      <c r="N495" s="382"/>
    </row>
    <row r="496" spans="1:14" x14ac:dyDescent="0.2">
      <c r="A496" s="218"/>
      <c r="B496" s="222"/>
      <c r="C496" s="223">
        <v>632001</v>
      </c>
      <c r="D496" s="224" t="s">
        <v>56</v>
      </c>
      <c r="E496" s="282"/>
      <c r="F496" s="235">
        <v>3.5</v>
      </c>
      <c r="G496" s="234">
        <v>3.7</v>
      </c>
      <c r="H496" s="272">
        <v>3.2</v>
      </c>
      <c r="I496" s="234">
        <v>3.2</v>
      </c>
      <c r="J496" s="233">
        <v>3.6</v>
      </c>
      <c r="K496" s="234">
        <v>3.2</v>
      </c>
      <c r="L496" s="234">
        <v>3.2</v>
      </c>
    </row>
    <row r="497" spans="1:14" x14ac:dyDescent="0.2">
      <c r="A497" s="215"/>
      <c r="B497" s="222"/>
      <c r="C497" s="223">
        <v>632002</v>
      </c>
      <c r="D497" s="224" t="s">
        <v>164</v>
      </c>
      <c r="E497" s="282"/>
      <c r="F497" s="235">
        <v>0.5</v>
      </c>
      <c r="G497" s="234">
        <v>0.7</v>
      </c>
      <c r="H497" s="272">
        <v>0.6</v>
      </c>
      <c r="I497" s="234">
        <v>0.6</v>
      </c>
      <c r="J497" s="233">
        <v>0.7</v>
      </c>
      <c r="K497" s="234">
        <v>0.6</v>
      </c>
      <c r="L497" s="234">
        <v>0.6</v>
      </c>
    </row>
    <row r="498" spans="1:14" x14ac:dyDescent="0.2">
      <c r="A498" s="218"/>
      <c r="B498" s="222"/>
      <c r="C498" s="223">
        <v>633001</v>
      </c>
      <c r="D498" s="224" t="s">
        <v>64</v>
      </c>
      <c r="E498" s="282"/>
      <c r="F498" s="235">
        <v>2.2000000000000002</v>
      </c>
      <c r="G498" s="234">
        <v>0</v>
      </c>
      <c r="H498" s="272">
        <v>0</v>
      </c>
      <c r="I498" s="234">
        <v>0</v>
      </c>
      <c r="J498" s="233">
        <v>0</v>
      </c>
      <c r="K498" s="234">
        <v>0</v>
      </c>
      <c r="L498" s="234">
        <v>0</v>
      </c>
    </row>
    <row r="499" spans="1:14" x14ac:dyDescent="0.2">
      <c r="A499" s="218"/>
      <c r="B499" s="222"/>
      <c r="C499" s="223">
        <v>633004</v>
      </c>
      <c r="D499" s="224" t="s">
        <v>675</v>
      </c>
      <c r="E499" s="282"/>
      <c r="F499" s="235">
        <v>0.1</v>
      </c>
      <c r="G499" s="234">
        <v>0.1</v>
      </c>
      <c r="H499" s="272">
        <v>0</v>
      </c>
      <c r="I499" s="234">
        <v>0</v>
      </c>
      <c r="J499" s="233">
        <v>0</v>
      </c>
      <c r="K499" s="234">
        <v>0</v>
      </c>
      <c r="L499" s="234">
        <v>0</v>
      </c>
    </row>
    <row r="500" spans="1:14" x14ac:dyDescent="0.2">
      <c r="A500" s="218"/>
      <c r="B500" s="222"/>
      <c r="C500" s="223">
        <v>633006</v>
      </c>
      <c r="D500" s="224" t="s">
        <v>134</v>
      </c>
      <c r="E500" s="282"/>
      <c r="F500" s="235">
        <v>0.7</v>
      </c>
      <c r="G500" s="234">
        <v>1.3</v>
      </c>
      <c r="H500" s="272">
        <v>3</v>
      </c>
      <c r="I500" s="234">
        <v>3</v>
      </c>
      <c r="J500" s="233">
        <v>1</v>
      </c>
      <c r="K500" s="234">
        <v>3</v>
      </c>
      <c r="L500" s="234">
        <v>3</v>
      </c>
    </row>
    <row r="501" spans="1:14" x14ac:dyDescent="0.2">
      <c r="A501" s="218"/>
      <c r="B501" s="222"/>
      <c r="C501" s="223">
        <v>634001</v>
      </c>
      <c r="D501" s="224" t="s">
        <v>535</v>
      </c>
      <c r="E501" s="282"/>
      <c r="F501" s="235">
        <v>0.5</v>
      </c>
      <c r="G501" s="234">
        <v>0.6</v>
      </c>
      <c r="H501" s="272">
        <v>0.5</v>
      </c>
      <c r="I501" s="234">
        <v>0.5</v>
      </c>
      <c r="J501" s="233">
        <v>0</v>
      </c>
      <c r="K501" s="234">
        <v>0.5</v>
      </c>
      <c r="L501" s="234">
        <v>0.5</v>
      </c>
    </row>
    <row r="502" spans="1:14" x14ac:dyDescent="0.2">
      <c r="A502" s="218"/>
      <c r="B502" s="222"/>
      <c r="C502" s="223">
        <v>635004</v>
      </c>
      <c r="D502" s="224" t="s">
        <v>579</v>
      </c>
      <c r="E502" s="282"/>
      <c r="F502" s="235">
        <v>0.3</v>
      </c>
      <c r="G502" s="234">
        <v>0</v>
      </c>
      <c r="H502" s="272">
        <v>0.2</v>
      </c>
      <c r="I502" s="234">
        <v>0.2</v>
      </c>
      <c r="J502" s="233">
        <v>0.5</v>
      </c>
      <c r="K502" s="234">
        <v>0.2</v>
      </c>
      <c r="L502" s="234">
        <v>0.2</v>
      </c>
    </row>
    <row r="503" spans="1:14" x14ac:dyDescent="0.2">
      <c r="A503" s="218"/>
      <c r="B503" s="222"/>
      <c r="C503" s="223">
        <v>636001</v>
      </c>
      <c r="D503" s="224" t="s">
        <v>669</v>
      </c>
      <c r="E503" s="282"/>
      <c r="F503" s="235">
        <v>0</v>
      </c>
      <c r="G503" s="234">
        <v>1.4</v>
      </c>
      <c r="H503" s="272">
        <v>1</v>
      </c>
      <c r="I503" s="234">
        <v>1</v>
      </c>
      <c r="J503" s="233">
        <v>1.2</v>
      </c>
      <c r="K503" s="234">
        <v>1</v>
      </c>
      <c r="L503" s="234">
        <v>1</v>
      </c>
    </row>
    <row r="504" spans="1:14" x14ac:dyDescent="0.2">
      <c r="A504" s="218"/>
      <c r="B504" s="222"/>
      <c r="C504" s="223">
        <v>637001</v>
      </c>
      <c r="D504" s="224" t="s">
        <v>89</v>
      </c>
      <c r="E504" s="282"/>
      <c r="F504" s="235">
        <v>0</v>
      </c>
      <c r="G504" s="234">
        <v>0</v>
      </c>
      <c r="H504" s="272">
        <v>0.1</v>
      </c>
      <c r="I504" s="234">
        <v>0.1</v>
      </c>
      <c r="J504" s="233">
        <v>0.2</v>
      </c>
      <c r="K504" s="234">
        <v>0.1</v>
      </c>
      <c r="L504" s="234">
        <v>0.1</v>
      </c>
    </row>
    <row r="505" spans="1:14" x14ac:dyDescent="0.2">
      <c r="A505" s="218"/>
      <c r="B505" s="222"/>
      <c r="C505" s="223">
        <v>637004</v>
      </c>
      <c r="D505" s="224" t="s">
        <v>91</v>
      </c>
      <c r="E505" s="282"/>
      <c r="F505" s="235">
        <v>3.1</v>
      </c>
      <c r="G505" s="234">
        <v>3.6</v>
      </c>
      <c r="H505" s="272">
        <v>3.5</v>
      </c>
      <c r="I505" s="234">
        <v>3.5</v>
      </c>
      <c r="J505" s="233">
        <v>6</v>
      </c>
      <c r="K505" s="234">
        <v>3.5</v>
      </c>
      <c r="L505" s="234">
        <v>3.5</v>
      </c>
    </row>
    <row r="506" spans="1:14" x14ac:dyDescent="0.2">
      <c r="A506" s="218"/>
      <c r="B506" s="222"/>
      <c r="C506" s="223">
        <v>637005</v>
      </c>
      <c r="D506" s="224" t="s">
        <v>141</v>
      </c>
      <c r="E506" s="282"/>
      <c r="F506" s="235">
        <v>0.2</v>
      </c>
      <c r="G506" s="234">
        <v>0.4</v>
      </c>
      <c r="H506" s="272">
        <v>0.2</v>
      </c>
      <c r="I506" s="234">
        <v>0.2</v>
      </c>
      <c r="J506" s="233">
        <v>0.5</v>
      </c>
      <c r="K506" s="234">
        <v>0.2</v>
      </c>
      <c r="L506" s="234">
        <v>0.2</v>
      </c>
    </row>
    <row r="507" spans="1:14" x14ac:dyDescent="0.2">
      <c r="A507" s="218"/>
      <c r="B507" s="222"/>
      <c r="C507" s="223">
        <v>642001</v>
      </c>
      <c r="D507" s="224" t="s">
        <v>859</v>
      </c>
      <c r="E507" s="286"/>
      <c r="F507" s="360">
        <v>1.7</v>
      </c>
      <c r="G507" s="234">
        <v>1.5</v>
      </c>
      <c r="H507" s="272">
        <v>2</v>
      </c>
      <c r="I507" s="234">
        <v>2</v>
      </c>
      <c r="J507" s="233">
        <v>2</v>
      </c>
      <c r="K507" s="233">
        <v>2</v>
      </c>
      <c r="L507" s="233">
        <v>2</v>
      </c>
    </row>
    <row r="508" spans="1:14" s="383" customFormat="1" x14ac:dyDescent="0.2">
      <c r="A508" s="377"/>
      <c r="B508" s="378"/>
      <c r="C508" s="379"/>
      <c r="D508" s="340" t="s">
        <v>201</v>
      </c>
      <c r="E508" s="378" t="s">
        <v>200</v>
      </c>
      <c r="F508" s="380">
        <f>SUM(F509+F513+F519+F525+F423)</f>
        <v>74.000000000000014</v>
      </c>
      <c r="G508" s="344">
        <f t="shared" ref="G508:L508" si="118">SUM(G509+G513+G519+G525)</f>
        <v>79.3</v>
      </c>
      <c r="H508" s="413">
        <f t="shared" si="118"/>
        <v>89.5</v>
      </c>
      <c r="I508" s="344">
        <f t="shared" si="118"/>
        <v>89.5</v>
      </c>
      <c r="J508" s="343">
        <f t="shared" si="118"/>
        <v>90.1</v>
      </c>
      <c r="K508" s="344">
        <f t="shared" si="118"/>
        <v>91.5</v>
      </c>
      <c r="L508" s="344">
        <f t="shared" si="118"/>
        <v>92.8</v>
      </c>
      <c r="N508" s="382"/>
    </row>
    <row r="509" spans="1:14" x14ac:dyDescent="0.2">
      <c r="A509" s="215"/>
      <c r="C509" s="231"/>
      <c r="D509" s="232" t="s">
        <v>203</v>
      </c>
      <c r="E509" s="222" t="s">
        <v>202</v>
      </c>
      <c r="F509" s="214">
        <f t="shared" ref="F509:L509" si="119">SUM(F510:F512)</f>
        <v>0</v>
      </c>
      <c r="G509" s="214">
        <f t="shared" si="119"/>
        <v>9.6</v>
      </c>
      <c r="H509" s="273">
        <f t="shared" si="119"/>
        <v>2.6</v>
      </c>
      <c r="I509" s="214">
        <f t="shared" si="119"/>
        <v>2.6</v>
      </c>
      <c r="J509" s="236">
        <f t="shared" si="119"/>
        <v>2</v>
      </c>
      <c r="K509" s="236">
        <f t="shared" si="119"/>
        <v>2</v>
      </c>
      <c r="L509" s="236">
        <f t="shared" si="119"/>
        <v>2</v>
      </c>
    </row>
    <row r="510" spans="1:14" x14ac:dyDescent="0.2">
      <c r="A510" s="218"/>
      <c r="B510" s="222">
        <v>630</v>
      </c>
      <c r="C510" s="223"/>
      <c r="D510" s="224" t="s">
        <v>117</v>
      </c>
      <c r="E510" s="282"/>
      <c r="F510" s="235">
        <v>0</v>
      </c>
      <c r="G510" s="234">
        <v>0.7</v>
      </c>
      <c r="H510" s="272">
        <v>0</v>
      </c>
      <c r="I510" s="234">
        <v>0</v>
      </c>
      <c r="J510" s="233">
        <v>0</v>
      </c>
      <c r="K510" s="234">
        <v>0</v>
      </c>
      <c r="L510" s="234">
        <v>0</v>
      </c>
    </row>
    <row r="511" spans="1:14" x14ac:dyDescent="0.2">
      <c r="A511" s="218"/>
      <c r="B511" s="222"/>
      <c r="C511" s="223"/>
      <c r="D511" s="224" t="s">
        <v>670</v>
      </c>
      <c r="E511" s="282"/>
      <c r="F511" s="361">
        <v>0</v>
      </c>
      <c r="G511" s="234">
        <v>8.9</v>
      </c>
      <c r="H511" s="272">
        <v>0</v>
      </c>
      <c r="I511" s="234">
        <v>0</v>
      </c>
      <c r="J511" s="233">
        <v>0</v>
      </c>
      <c r="K511" s="234">
        <v>0</v>
      </c>
      <c r="L511" s="234">
        <v>0</v>
      </c>
    </row>
    <row r="512" spans="1:14" x14ac:dyDescent="0.2">
      <c r="A512" s="218"/>
      <c r="B512" s="304"/>
      <c r="C512" s="305">
        <v>642026</v>
      </c>
      <c r="D512" s="319" t="s">
        <v>698</v>
      </c>
      <c r="E512" s="356"/>
      <c r="F512" s="364">
        <v>0</v>
      </c>
      <c r="G512" s="313">
        <v>0</v>
      </c>
      <c r="H512" s="374">
        <v>2.6</v>
      </c>
      <c r="I512" s="234">
        <v>2.6</v>
      </c>
      <c r="J512" s="321">
        <v>2</v>
      </c>
      <c r="K512" s="313">
        <v>2</v>
      </c>
      <c r="L512" s="313">
        <v>2</v>
      </c>
    </row>
    <row r="513" spans="1:14" x14ac:dyDescent="0.2">
      <c r="A513" s="265"/>
      <c r="C513" s="223"/>
      <c r="D513" s="232" t="s">
        <v>304</v>
      </c>
      <c r="E513" s="222" t="s">
        <v>303</v>
      </c>
      <c r="F513" s="214">
        <f>SUM(F514:F516)</f>
        <v>64.900000000000006</v>
      </c>
      <c r="G513" s="214">
        <f>SUM(G514:G516)</f>
        <v>69.400000000000006</v>
      </c>
      <c r="H513" s="236">
        <f>SUM(H514:H517)</f>
        <v>76.400000000000006</v>
      </c>
      <c r="I513" s="236">
        <f>SUM(I514:I517)</f>
        <v>76.400000000000006</v>
      </c>
      <c r="J513" s="236">
        <f>SUM(J514:J517)</f>
        <v>88.1</v>
      </c>
      <c r="K513" s="236">
        <f>SUM(K514:K517)</f>
        <v>89.5</v>
      </c>
      <c r="L513" s="236">
        <f>SUM(L514:L517)</f>
        <v>90.8</v>
      </c>
    </row>
    <row r="514" spans="1:14" x14ac:dyDescent="0.2">
      <c r="A514" s="218"/>
      <c r="B514" s="298">
        <v>610</v>
      </c>
      <c r="C514" s="299"/>
      <c r="D514" s="300" t="s">
        <v>184</v>
      </c>
      <c r="E514" s="302"/>
      <c r="F514" s="365">
        <v>35.1</v>
      </c>
      <c r="G514" s="302">
        <v>38.4</v>
      </c>
      <c r="H514" s="375">
        <v>41.5</v>
      </c>
      <c r="I514" s="234">
        <v>41.5</v>
      </c>
      <c r="J514" s="301">
        <v>49.8</v>
      </c>
      <c r="K514" s="302">
        <v>50</v>
      </c>
      <c r="L514" s="302">
        <v>51</v>
      </c>
    </row>
    <row r="515" spans="1:14" x14ac:dyDescent="0.2">
      <c r="A515" s="218"/>
      <c r="B515" s="222">
        <v>620</v>
      </c>
      <c r="C515" s="223"/>
      <c r="D515" s="224" t="s">
        <v>116</v>
      </c>
      <c r="E515" s="234"/>
      <c r="F515" s="235">
        <v>12.9</v>
      </c>
      <c r="G515" s="234">
        <v>13.9</v>
      </c>
      <c r="H515" s="272">
        <v>14.5</v>
      </c>
      <c r="I515" s="234">
        <v>14.5</v>
      </c>
      <c r="J515" s="233">
        <v>17.399999999999999</v>
      </c>
      <c r="K515" s="234">
        <v>17.5</v>
      </c>
      <c r="L515" s="234">
        <v>17.8</v>
      </c>
    </row>
    <row r="516" spans="1:14" x14ac:dyDescent="0.2">
      <c r="A516" s="218"/>
      <c r="B516" s="304">
        <v>630</v>
      </c>
      <c r="C516" s="305"/>
      <c r="D516" s="319" t="s">
        <v>731</v>
      </c>
      <c r="E516" s="313"/>
      <c r="F516" s="366">
        <v>16.899999999999999</v>
      </c>
      <c r="G516" s="313">
        <v>17.100000000000001</v>
      </c>
      <c r="H516" s="374">
        <v>18.399999999999999</v>
      </c>
      <c r="I516" s="234">
        <v>18.399999999999999</v>
      </c>
      <c r="J516" s="321">
        <v>18.899999999999999</v>
      </c>
      <c r="K516" s="313">
        <v>20</v>
      </c>
      <c r="L516" s="313">
        <v>20</v>
      </c>
    </row>
    <row r="517" spans="1:14" x14ac:dyDescent="0.2">
      <c r="A517" s="218"/>
      <c r="B517" s="222"/>
      <c r="C517" s="223"/>
      <c r="D517" s="224" t="s">
        <v>904</v>
      </c>
      <c r="E517" s="233"/>
      <c r="F517" s="360">
        <v>0</v>
      </c>
      <c r="G517" s="234">
        <v>0</v>
      </c>
      <c r="H517" s="272">
        <v>2</v>
      </c>
      <c r="I517" s="234">
        <v>2</v>
      </c>
      <c r="J517" s="233">
        <v>2</v>
      </c>
      <c r="K517" s="233">
        <v>2</v>
      </c>
      <c r="L517" s="233">
        <v>2</v>
      </c>
    </row>
    <row r="518" spans="1:14" x14ac:dyDescent="0.2">
      <c r="A518" s="218"/>
      <c r="B518" s="219"/>
      <c r="C518" s="305"/>
      <c r="D518" s="319"/>
      <c r="E518" s="313"/>
      <c r="F518" s="366"/>
      <c r="G518" s="313"/>
      <c r="H518" s="374"/>
      <c r="J518" s="321"/>
      <c r="K518" s="313"/>
      <c r="L518" s="313"/>
    </row>
    <row r="519" spans="1:14" x14ac:dyDescent="0.2">
      <c r="A519" s="218"/>
      <c r="C519" s="223"/>
      <c r="D519" s="232" t="s">
        <v>325</v>
      </c>
      <c r="E519" s="222" t="s">
        <v>305</v>
      </c>
      <c r="F519" s="214">
        <f t="shared" ref="F519" si="120">SUM(F520:F523)</f>
        <v>3.4000000000000004</v>
      </c>
      <c r="G519" s="214">
        <f>SUM(G520:G523)</f>
        <v>0.3</v>
      </c>
      <c r="H519" s="273">
        <f>SUM(H520:H523)</f>
        <v>0</v>
      </c>
      <c r="I519" s="214">
        <f>SUM(I520:I523)</f>
        <v>0</v>
      </c>
      <c r="J519" s="236">
        <f>SUM(J520:J523)</f>
        <v>0</v>
      </c>
      <c r="K519" s="214">
        <f t="shared" ref="K519:L519" si="121">SUM(K520:K523)</f>
        <v>0</v>
      </c>
      <c r="L519" s="214">
        <f t="shared" si="121"/>
        <v>0</v>
      </c>
    </row>
    <row r="520" spans="1:14" x14ac:dyDescent="0.2">
      <c r="A520" s="218"/>
      <c r="B520" s="222">
        <v>610</v>
      </c>
      <c r="C520" s="223"/>
      <c r="D520" s="224" t="s">
        <v>184</v>
      </c>
      <c r="E520" s="282"/>
      <c r="F520" s="235">
        <v>0.2</v>
      </c>
      <c r="G520" s="234">
        <v>0</v>
      </c>
      <c r="H520" s="272">
        <v>0</v>
      </c>
      <c r="I520" s="234">
        <v>0</v>
      </c>
      <c r="J520" s="233">
        <v>0</v>
      </c>
      <c r="K520" s="234">
        <v>0</v>
      </c>
      <c r="L520" s="234">
        <v>0</v>
      </c>
    </row>
    <row r="521" spans="1:14" x14ac:dyDescent="0.2">
      <c r="A521" s="218"/>
      <c r="B521" s="222">
        <v>620</v>
      </c>
      <c r="C521" s="223"/>
      <c r="D521" s="224" t="s">
        <v>116</v>
      </c>
      <c r="E521" s="282"/>
      <c r="F521" s="235">
        <v>0.4</v>
      </c>
      <c r="G521" s="234">
        <v>0</v>
      </c>
      <c r="H521" s="272">
        <v>0</v>
      </c>
      <c r="I521" s="234">
        <v>0</v>
      </c>
      <c r="J521" s="233">
        <v>0</v>
      </c>
      <c r="K521" s="234">
        <v>0</v>
      </c>
      <c r="L521" s="234">
        <v>0</v>
      </c>
    </row>
    <row r="522" spans="1:14" x14ac:dyDescent="0.2">
      <c r="A522" s="218"/>
      <c r="B522" s="222">
        <v>630</v>
      </c>
      <c r="C522" s="223"/>
      <c r="D522" s="224" t="s">
        <v>117</v>
      </c>
      <c r="E522" s="282"/>
      <c r="F522" s="235">
        <v>0.3</v>
      </c>
      <c r="G522" s="234">
        <v>0.3</v>
      </c>
      <c r="H522" s="272">
        <v>0</v>
      </c>
      <c r="I522" s="234">
        <v>0</v>
      </c>
      <c r="J522" s="233">
        <v>0</v>
      </c>
      <c r="K522" s="234">
        <v>0</v>
      </c>
      <c r="L522" s="234">
        <v>0</v>
      </c>
    </row>
    <row r="523" spans="1:14" x14ac:dyDescent="0.2">
      <c r="A523" s="218"/>
      <c r="B523" s="222">
        <v>640</v>
      </c>
      <c r="C523" s="223">
        <v>642012</v>
      </c>
      <c r="D523" s="224" t="s">
        <v>110</v>
      </c>
      <c r="E523" s="282"/>
      <c r="F523" s="235">
        <v>2.5</v>
      </c>
      <c r="G523" s="234">
        <v>0</v>
      </c>
      <c r="H523" s="272">
        <v>0</v>
      </c>
      <c r="I523" s="234">
        <v>0</v>
      </c>
      <c r="J523" s="233">
        <v>0</v>
      </c>
      <c r="K523" s="234">
        <v>0</v>
      </c>
      <c r="L523" s="234">
        <v>0</v>
      </c>
    </row>
    <row r="524" spans="1:14" x14ac:dyDescent="0.2">
      <c r="A524" s="218"/>
      <c r="B524" s="222"/>
      <c r="C524" s="223"/>
      <c r="D524" s="232" t="s">
        <v>785</v>
      </c>
      <c r="F524" s="360"/>
      <c r="G524" s="234"/>
      <c r="H524" s="272"/>
      <c r="J524" s="233"/>
      <c r="K524" s="233"/>
      <c r="L524" s="233"/>
    </row>
    <row r="525" spans="1:14" x14ac:dyDescent="0.2">
      <c r="A525" s="218"/>
      <c r="C525" s="231"/>
      <c r="D525" s="232" t="s">
        <v>205</v>
      </c>
      <c r="E525" s="222" t="s">
        <v>204</v>
      </c>
      <c r="F525" s="237">
        <f t="shared" ref="F525:L525" si="122">SUM(F526:F526)</f>
        <v>0</v>
      </c>
      <c r="G525" s="214">
        <f t="shared" si="122"/>
        <v>0</v>
      </c>
      <c r="H525" s="273">
        <f t="shared" si="122"/>
        <v>10.5</v>
      </c>
      <c r="I525" s="214">
        <f t="shared" si="122"/>
        <v>10.5</v>
      </c>
      <c r="J525" s="236">
        <f t="shared" si="122"/>
        <v>0</v>
      </c>
      <c r="K525" s="236">
        <f t="shared" si="122"/>
        <v>0</v>
      </c>
      <c r="L525" s="236">
        <f t="shared" si="122"/>
        <v>0</v>
      </c>
    </row>
    <row r="526" spans="1:14" x14ac:dyDescent="0.2">
      <c r="A526" s="218"/>
      <c r="B526" s="222"/>
      <c r="C526" s="231"/>
      <c r="D526" s="224" t="s">
        <v>873</v>
      </c>
      <c r="E526" s="282"/>
      <c r="F526" s="235">
        <v>0</v>
      </c>
      <c r="G526" s="234">
        <v>0</v>
      </c>
      <c r="H526" s="272">
        <v>10.5</v>
      </c>
      <c r="I526" s="234">
        <v>10.5</v>
      </c>
      <c r="J526" s="233">
        <v>0</v>
      </c>
      <c r="K526" s="234">
        <v>0</v>
      </c>
      <c r="L526" s="234">
        <v>0</v>
      </c>
    </row>
    <row r="527" spans="1:14" s="383" customFormat="1" x14ac:dyDescent="0.2">
      <c r="A527" s="377"/>
      <c r="B527" s="378"/>
      <c r="C527" s="379"/>
      <c r="D527" s="340" t="s">
        <v>799</v>
      </c>
      <c r="E527" s="389">
        <v>10</v>
      </c>
      <c r="F527" s="380">
        <f t="shared" ref="F527:L527" si="123">SUM(F530:F533)</f>
        <v>17.200000000000003</v>
      </c>
      <c r="G527" s="344">
        <f t="shared" si="123"/>
        <v>17</v>
      </c>
      <c r="H527" s="413">
        <f t="shared" si="123"/>
        <v>19</v>
      </c>
      <c r="I527" s="344">
        <f t="shared" si="123"/>
        <v>19</v>
      </c>
      <c r="J527" s="343">
        <f t="shared" si="123"/>
        <v>21</v>
      </c>
      <c r="K527" s="343">
        <f t="shared" si="123"/>
        <v>21.3</v>
      </c>
      <c r="L527" s="343">
        <f t="shared" si="123"/>
        <v>21.8</v>
      </c>
      <c r="N527" s="382"/>
    </row>
    <row r="528" spans="1:14" x14ac:dyDescent="0.2">
      <c r="A528" s="218"/>
      <c r="B528" s="222"/>
      <c r="C528" s="231"/>
      <c r="D528" s="232" t="s">
        <v>801</v>
      </c>
      <c r="E528" s="222" t="s">
        <v>802</v>
      </c>
      <c r="F528" s="237"/>
      <c r="G528" s="214"/>
      <c r="H528" s="273"/>
      <c r="I528" s="214"/>
      <c r="J528" s="236"/>
      <c r="K528" s="236"/>
      <c r="L528" s="236"/>
    </row>
    <row r="529" spans="1:14" x14ac:dyDescent="0.2">
      <c r="A529" s="218"/>
      <c r="B529" s="222"/>
      <c r="C529" s="231"/>
      <c r="D529" s="232" t="s">
        <v>800</v>
      </c>
      <c r="E529" s="222" t="s">
        <v>798</v>
      </c>
      <c r="F529" s="237"/>
      <c r="G529" s="214"/>
      <c r="H529" s="273"/>
      <c r="I529" s="214"/>
      <c r="J529" s="236"/>
      <c r="K529" s="236"/>
      <c r="L529" s="236"/>
    </row>
    <row r="530" spans="1:14" x14ac:dyDescent="0.2">
      <c r="A530" s="215"/>
      <c r="B530" s="222">
        <v>610</v>
      </c>
      <c r="C530" s="223"/>
      <c r="D530" s="224" t="s">
        <v>115</v>
      </c>
      <c r="E530" s="282"/>
      <c r="F530" s="235">
        <v>12</v>
      </c>
      <c r="G530" s="234">
        <v>11.8</v>
      </c>
      <c r="H530" s="272">
        <v>13</v>
      </c>
      <c r="I530" s="234">
        <v>13</v>
      </c>
      <c r="J530" s="233">
        <v>14.4</v>
      </c>
      <c r="K530" s="234">
        <v>14.6</v>
      </c>
      <c r="L530" s="234">
        <v>15</v>
      </c>
    </row>
    <row r="531" spans="1:14" x14ac:dyDescent="0.2">
      <c r="A531" s="218"/>
      <c r="B531" s="222">
        <v>620</v>
      </c>
      <c r="C531" s="223"/>
      <c r="D531" s="224" t="s">
        <v>116</v>
      </c>
      <c r="E531" s="282"/>
      <c r="F531" s="235">
        <v>4</v>
      </c>
      <c r="G531" s="234">
        <v>4.0999999999999996</v>
      </c>
      <c r="H531" s="272">
        <v>4.5</v>
      </c>
      <c r="I531" s="234">
        <v>4.5</v>
      </c>
      <c r="J531" s="233">
        <v>5</v>
      </c>
      <c r="K531" s="234">
        <v>5.0999999999999996</v>
      </c>
      <c r="L531" s="234">
        <v>5.2</v>
      </c>
    </row>
    <row r="532" spans="1:14" x14ac:dyDescent="0.2">
      <c r="A532" s="218"/>
      <c r="B532" s="222">
        <v>630</v>
      </c>
      <c r="C532" s="223"/>
      <c r="D532" s="224" t="s">
        <v>117</v>
      </c>
      <c r="E532" s="282"/>
      <c r="F532" s="235">
        <v>1.1000000000000001</v>
      </c>
      <c r="G532" s="234">
        <v>1.1000000000000001</v>
      </c>
      <c r="H532" s="272">
        <v>1.5</v>
      </c>
      <c r="I532" s="234">
        <v>1.5</v>
      </c>
      <c r="J532" s="233">
        <v>1.5</v>
      </c>
      <c r="K532" s="234">
        <v>1.5</v>
      </c>
      <c r="L532" s="234">
        <v>1.5</v>
      </c>
    </row>
    <row r="533" spans="1:14" x14ac:dyDescent="0.2">
      <c r="A533" s="218"/>
      <c r="B533" s="222">
        <v>642</v>
      </c>
      <c r="C533" s="223"/>
      <c r="D533" s="224" t="s">
        <v>111</v>
      </c>
      <c r="E533" s="282"/>
      <c r="F533" s="235">
        <v>0.1</v>
      </c>
      <c r="G533" s="234">
        <v>0</v>
      </c>
      <c r="H533" s="272">
        <v>0</v>
      </c>
      <c r="I533" s="234">
        <v>0</v>
      </c>
      <c r="J533" s="233">
        <v>0.1</v>
      </c>
      <c r="K533" s="233">
        <v>0.1</v>
      </c>
      <c r="L533" s="233">
        <v>0.1</v>
      </c>
    </row>
    <row r="534" spans="1:14" s="383" customFormat="1" x14ac:dyDescent="0.2">
      <c r="A534" s="377"/>
      <c r="B534" s="466"/>
      <c r="C534" s="467"/>
      <c r="D534" s="340" t="s">
        <v>884</v>
      </c>
      <c r="E534" s="389" t="s">
        <v>883</v>
      </c>
      <c r="F534" s="343">
        <f t="shared" ref="F534" si="124">SUM(F535:F537)</f>
        <v>0</v>
      </c>
      <c r="G534" s="343">
        <f t="shared" ref="G534:L534" si="125">SUM(G535:G537)</f>
        <v>0</v>
      </c>
      <c r="H534" s="381">
        <f t="shared" si="125"/>
        <v>31.1</v>
      </c>
      <c r="I534" s="344">
        <f t="shared" si="125"/>
        <v>31.1</v>
      </c>
      <c r="J534" s="343">
        <f t="shared" si="125"/>
        <v>0</v>
      </c>
      <c r="K534" s="343">
        <f t="shared" si="125"/>
        <v>0</v>
      </c>
      <c r="L534" s="343">
        <f t="shared" si="125"/>
        <v>0</v>
      </c>
      <c r="N534" s="287"/>
    </row>
    <row r="535" spans="1:14" x14ac:dyDescent="0.2">
      <c r="A535" s="218"/>
      <c r="B535" s="222">
        <v>610</v>
      </c>
      <c r="C535" s="223"/>
      <c r="D535" s="224" t="s">
        <v>115</v>
      </c>
      <c r="E535" s="282"/>
      <c r="F535" s="235">
        <v>0</v>
      </c>
      <c r="G535" s="234">
        <v>0</v>
      </c>
      <c r="H535" s="272">
        <v>21</v>
      </c>
      <c r="I535" s="234">
        <v>21</v>
      </c>
      <c r="J535" s="233">
        <v>0</v>
      </c>
      <c r="K535" s="234">
        <v>0</v>
      </c>
      <c r="L535" s="234">
        <v>0</v>
      </c>
    </row>
    <row r="536" spans="1:14" x14ac:dyDescent="0.2">
      <c r="A536" s="218"/>
      <c r="B536" s="222">
        <v>620</v>
      </c>
      <c r="C536" s="223"/>
      <c r="D536" s="224" t="s">
        <v>116</v>
      </c>
      <c r="E536" s="282"/>
      <c r="F536" s="235">
        <v>0</v>
      </c>
      <c r="G536" s="234">
        <v>0</v>
      </c>
      <c r="H536" s="272">
        <v>8.1</v>
      </c>
      <c r="I536" s="234">
        <v>8.1</v>
      </c>
      <c r="J536" s="233">
        <v>0</v>
      </c>
      <c r="K536" s="234">
        <v>0</v>
      </c>
      <c r="L536" s="234">
        <v>0</v>
      </c>
    </row>
    <row r="537" spans="1:14" x14ac:dyDescent="0.2">
      <c r="A537" s="218"/>
      <c r="B537" s="222">
        <v>630</v>
      </c>
      <c r="C537" s="223"/>
      <c r="D537" s="224" t="s">
        <v>117</v>
      </c>
      <c r="E537" s="282"/>
      <c r="F537" s="235">
        <v>0</v>
      </c>
      <c r="G537" s="234">
        <v>0</v>
      </c>
      <c r="H537" s="272">
        <v>2</v>
      </c>
      <c r="I537" s="234">
        <v>2</v>
      </c>
      <c r="J537" s="233">
        <v>0</v>
      </c>
      <c r="K537" s="234">
        <v>0</v>
      </c>
      <c r="L537" s="234">
        <v>0</v>
      </c>
    </row>
    <row r="538" spans="1:14" s="383" customFormat="1" x14ac:dyDescent="0.2">
      <c r="A538" s="384"/>
      <c r="B538" s="378"/>
      <c r="C538" s="379"/>
      <c r="D538" s="340" t="s">
        <v>212</v>
      </c>
      <c r="E538" s="378" t="s">
        <v>797</v>
      </c>
      <c r="F538" s="344">
        <f t="shared" ref="F538:L538" si="126">SUM(F539+F543+F544+F545+F546)</f>
        <v>348.80000000000007</v>
      </c>
      <c r="G538" s="344">
        <f t="shared" si="126"/>
        <v>257.09999999999997</v>
      </c>
      <c r="H538" s="344">
        <f t="shared" si="126"/>
        <v>262.89999999999998</v>
      </c>
      <c r="I538" s="344">
        <f t="shared" si="126"/>
        <v>262.89999999999998</v>
      </c>
      <c r="J538" s="343">
        <f t="shared" si="126"/>
        <v>260.5</v>
      </c>
      <c r="K538" s="344">
        <f t="shared" si="126"/>
        <v>260.60000000000002</v>
      </c>
      <c r="L538" s="344">
        <f t="shared" si="126"/>
        <v>260.8</v>
      </c>
      <c r="N538" s="382"/>
    </row>
    <row r="539" spans="1:14" x14ac:dyDescent="0.2">
      <c r="A539" s="215"/>
      <c r="B539" s="222"/>
      <c r="C539" s="223"/>
      <c r="D539" s="232" t="s">
        <v>145</v>
      </c>
      <c r="E539" s="222"/>
      <c r="F539" s="214">
        <f t="shared" ref="F539" si="127">SUM(F540:F542)</f>
        <v>9.6999999999999993</v>
      </c>
      <c r="G539" s="214">
        <f t="shared" ref="G539:L539" si="128">SUM(G540:G542)</f>
        <v>10.5</v>
      </c>
      <c r="H539" s="273">
        <f t="shared" si="128"/>
        <v>10.9</v>
      </c>
      <c r="I539" s="214">
        <f t="shared" si="128"/>
        <v>10.9</v>
      </c>
      <c r="J539" s="236">
        <f t="shared" si="128"/>
        <v>11.3</v>
      </c>
      <c r="K539" s="214">
        <f t="shared" si="128"/>
        <v>11.399999999999999</v>
      </c>
      <c r="L539" s="214">
        <f t="shared" si="128"/>
        <v>11.6</v>
      </c>
    </row>
    <row r="540" spans="1:14" x14ac:dyDescent="0.2">
      <c r="A540" s="215"/>
      <c r="B540" s="222"/>
      <c r="C540" s="223">
        <v>610</v>
      </c>
      <c r="D540" s="224" t="s">
        <v>115</v>
      </c>
      <c r="E540" s="282"/>
      <c r="F540" s="235">
        <v>6.8</v>
      </c>
      <c r="G540" s="234">
        <v>7.2</v>
      </c>
      <c r="H540" s="272">
        <v>7.7</v>
      </c>
      <c r="I540" s="234">
        <v>7.7</v>
      </c>
      <c r="J540" s="233">
        <v>8</v>
      </c>
      <c r="K540" s="234">
        <v>8.1</v>
      </c>
      <c r="L540" s="234">
        <v>8.1999999999999993</v>
      </c>
    </row>
    <row r="541" spans="1:14" x14ac:dyDescent="0.2">
      <c r="A541" s="215"/>
      <c r="B541" s="222"/>
      <c r="C541" s="223">
        <v>620</v>
      </c>
      <c r="D541" s="224" t="s">
        <v>116</v>
      </c>
      <c r="E541" s="282"/>
      <c r="F541" s="235">
        <v>2.4</v>
      </c>
      <c r="G541" s="234">
        <v>2.7</v>
      </c>
      <c r="H541" s="272">
        <v>2.7</v>
      </c>
      <c r="I541" s="234">
        <v>2.7</v>
      </c>
      <c r="J541" s="233">
        <v>2.8</v>
      </c>
      <c r="K541" s="234">
        <v>2.8</v>
      </c>
      <c r="L541" s="234">
        <v>2.9</v>
      </c>
    </row>
    <row r="542" spans="1:14" x14ac:dyDescent="0.2">
      <c r="A542" s="215"/>
      <c r="B542" s="222"/>
      <c r="C542" s="223">
        <v>630</v>
      </c>
      <c r="D542" s="224" t="s">
        <v>117</v>
      </c>
      <c r="E542" s="282"/>
      <c r="F542" s="235">
        <v>0.5</v>
      </c>
      <c r="G542" s="234">
        <v>0.6</v>
      </c>
      <c r="H542" s="272">
        <v>0.5</v>
      </c>
      <c r="I542" s="234">
        <v>0.5</v>
      </c>
      <c r="J542" s="233">
        <v>0.5</v>
      </c>
      <c r="K542" s="234">
        <v>0.5</v>
      </c>
      <c r="L542" s="234">
        <v>0.5</v>
      </c>
    </row>
    <row r="543" spans="1:14" x14ac:dyDescent="0.2">
      <c r="A543" s="218"/>
      <c r="B543" s="242" t="s">
        <v>614</v>
      </c>
      <c r="C543" s="223">
        <v>642002</v>
      </c>
      <c r="D543" s="224" t="s">
        <v>485</v>
      </c>
      <c r="E543" s="282"/>
      <c r="F543" s="360">
        <v>120.7</v>
      </c>
      <c r="G543" s="234">
        <v>1.1000000000000001</v>
      </c>
      <c r="H543" s="272">
        <v>0</v>
      </c>
      <c r="I543" s="234">
        <v>0</v>
      </c>
      <c r="J543" s="233">
        <v>0</v>
      </c>
      <c r="K543" s="234">
        <v>0</v>
      </c>
      <c r="L543" s="234">
        <v>0</v>
      </c>
    </row>
    <row r="544" spans="1:14" x14ac:dyDescent="0.2">
      <c r="A544" s="218"/>
      <c r="B544" s="242" t="s">
        <v>614</v>
      </c>
      <c r="C544" s="223">
        <v>642024</v>
      </c>
      <c r="D544" s="224" t="s">
        <v>352</v>
      </c>
      <c r="E544" s="282"/>
      <c r="F544" s="360">
        <v>9.8000000000000007</v>
      </c>
      <c r="G544" s="234">
        <v>1.9</v>
      </c>
      <c r="H544" s="272">
        <v>5</v>
      </c>
      <c r="I544" s="234">
        <v>5</v>
      </c>
      <c r="J544" s="233">
        <v>1</v>
      </c>
      <c r="K544" s="234">
        <v>1</v>
      </c>
      <c r="L544" s="234">
        <v>1</v>
      </c>
    </row>
    <row r="545" spans="1:14" x14ac:dyDescent="0.2">
      <c r="A545" s="218"/>
      <c r="B545" s="242" t="s">
        <v>615</v>
      </c>
      <c r="C545" s="223">
        <v>642014</v>
      </c>
      <c r="D545" s="224" t="s">
        <v>350</v>
      </c>
      <c r="E545" s="282"/>
      <c r="F545" s="360">
        <v>1.8</v>
      </c>
      <c r="G545" s="234">
        <v>1.9</v>
      </c>
      <c r="H545" s="272">
        <v>2</v>
      </c>
      <c r="I545" s="234">
        <v>2</v>
      </c>
      <c r="J545" s="233">
        <v>3.2</v>
      </c>
      <c r="K545" s="234">
        <v>3.2</v>
      </c>
      <c r="L545" s="234">
        <v>3.2</v>
      </c>
    </row>
    <row r="546" spans="1:14" ht="10.5" customHeight="1" x14ac:dyDescent="0.2">
      <c r="A546" s="215"/>
      <c r="B546" s="242" t="s">
        <v>616</v>
      </c>
      <c r="C546" s="223">
        <v>642026</v>
      </c>
      <c r="D546" s="224" t="s">
        <v>213</v>
      </c>
      <c r="E546" s="282"/>
      <c r="F546" s="360">
        <v>206.8</v>
      </c>
      <c r="G546" s="234">
        <v>241.7</v>
      </c>
      <c r="H546" s="272">
        <v>245</v>
      </c>
      <c r="I546" s="234">
        <v>245</v>
      </c>
      <c r="J546" s="233">
        <v>245</v>
      </c>
      <c r="K546" s="234">
        <v>245</v>
      </c>
      <c r="L546" s="234">
        <v>245</v>
      </c>
    </row>
    <row r="547" spans="1:14" s="383" customFormat="1" x14ac:dyDescent="0.2">
      <c r="A547" s="377"/>
      <c r="B547" s="378"/>
      <c r="C547" s="379"/>
      <c r="D547" s="340" t="s">
        <v>860</v>
      </c>
      <c r="E547" s="395"/>
      <c r="F547" s="380">
        <f t="shared" ref="F547" si="129">SUM(F548)</f>
        <v>335.9</v>
      </c>
      <c r="G547" s="344">
        <f>SUM(G548)</f>
        <v>647.29999999999995</v>
      </c>
      <c r="H547" s="413">
        <f>SUM(H548)</f>
        <v>380.9</v>
      </c>
      <c r="I547" s="413">
        <f>SUM(I548)</f>
        <v>380.9</v>
      </c>
      <c r="J547" s="343">
        <f>SUM(J548)</f>
        <v>684.7</v>
      </c>
      <c r="K547" s="343">
        <f t="shared" ref="K547:L547" si="130">SUM(K548)</f>
        <v>330.7</v>
      </c>
      <c r="L547" s="343">
        <f t="shared" si="130"/>
        <v>330.7</v>
      </c>
      <c r="N547" s="382"/>
    </row>
    <row r="548" spans="1:14" x14ac:dyDescent="0.2">
      <c r="A548" s="215"/>
      <c r="C548" s="231"/>
      <c r="D548" s="232" t="s">
        <v>251</v>
      </c>
      <c r="E548" s="222" t="s">
        <v>214</v>
      </c>
      <c r="F548" s="237">
        <f t="shared" ref="F548" si="131">SUM(F549:F557)</f>
        <v>335.9</v>
      </c>
      <c r="G548" s="214">
        <f>SUM(G549:G557)</f>
        <v>647.29999999999995</v>
      </c>
      <c r="H548" s="273">
        <f t="shared" ref="H548:I548" si="132">SUM(H549:H557)</f>
        <v>380.9</v>
      </c>
      <c r="I548" s="214">
        <f t="shared" si="132"/>
        <v>380.9</v>
      </c>
      <c r="J548" s="236">
        <f>SUM(J549:J557)</f>
        <v>684.7</v>
      </c>
      <c r="K548" s="236">
        <f t="shared" ref="K548:L548" si="133">SUM(K549:K557)</f>
        <v>330.7</v>
      </c>
      <c r="L548" s="236">
        <f t="shared" si="133"/>
        <v>330.7</v>
      </c>
    </row>
    <row r="549" spans="1:14" x14ac:dyDescent="0.2">
      <c r="A549" s="218"/>
      <c r="B549" s="222"/>
      <c r="C549" s="223">
        <v>821005</v>
      </c>
      <c r="D549" s="224" t="s">
        <v>430</v>
      </c>
      <c r="E549" s="282"/>
      <c r="F549" s="235">
        <v>121.1</v>
      </c>
      <c r="G549" s="234">
        <v>184.9</v>
      </c>
      <c r="H549" s="272">
        <v>203.2</v>
      </c>
      <c r="I549" s="234">
        <v>203.2</v>
      </c>
      <c r="J549" s="233">
        <v>167</v>
      </c>
      <c r="K549" s="234">
        <v>153</v>
      </c>
      <c r="L549" s="234">
        <v>153</v>
      </c>
    </row>
    <row r="550" spans="1:14" x14ac:dyDescent="0.2">
      <c r="A550" s="215"/>
      <c r="B550" s="222"/>
      <c r="C550" s="223"/>
      <c r="D550" s="224" t="s">
        <v>708</v>
      </c>
      <c r="E550" s="282"/>
      <c r="F550" s="235">
        <v>187.6</v>
      </c>
      <c r="G550" s="234">
        <v>0</v>
      </c>
      <c r="H550" s="272">
        <v>0</v>
      </c>
      <c r="I550" s="234">
        <v>0</v>
      </c>
      <c r="J550" s="233">
        <v>340</v>
      </c>
      <c r="K550" s="234">
        <v>0</v>
      </c>
      <c r="L550" s="234">
        <v>0</v>
      </c>
    </row>
    <row r="551" spans="1:14" x14ac:dyDescent="0.2">
      <c r="A551" s="218"/>
      <c r="B551" s="222"/>
      <c r="C551" s="223">
        <v>821004</v>
      </c>
      <c r="D551" s="224" t="s">
        <v>845</v>
      </c>
      <c r="E551" s="283"/>
      <c r="F551" s="235">
        <v>10.7</v>
      </c>
      <c r="G551" s="234">
        <v>435.4</v>
      </c>
      <c r="H551" s="272">
        <v>150</v>
      </c>
      <c r="I551" s="234">
        <v>150</v>
      </c>
      <c r="J551" s="233">
        <v>150</v>
      </c>
      <c r="K551" s="234">
        <v>150</v>
      </c>
      <c r="L551" s="234">
        <v>150</v>
      </c>
    </row>
    <row r="552" spans="1:14" x14ac:dyDescent="0.2">
      <c r="A552" s="218"/>
      <c r="C552" s="223">
        <v>8210072</v>
      </c>
      <c r="D552" s="224" t="s">
        <v>838</v>
      </c>
      <c r="E552" s="222" t="s">
        <v>262</v>
      </c>
      <c r="F552" s="235">
        <v>1.7</v>
      </c>
      <c r="G552" s="234">
        <v>10.9</v>
      </c>
      <c r="H552" s="272">
        <v>24</v>
      </c>
      <c r="I552" s="234">
        <v>24</v>
      </c>
      <c r="J552" s="233">
        <v>24</v>
      </c>
      <c r="K552" s="233">
        <v>24</v>
      </c>
      <c r="L552" s="233">
        <v>24</v>
      </c>
    </row>
    <row r="553" spans="1:14" x14ac:dyDescent="0.2">
      <c r="A553" s="218"/>
      <c r="B553" s="222"/>
      <c r="C553" s="223">
        <v>8210071</v>
      </c>
      <c r="D553" s="224" t="s">
        <v>839</v>
      </c>
      <c r="E553" s="282"/>
      <c r="F553" s="235">
        <v>1.9</v>
      </c>
      <c r="G553" s="234">
        <v>1.8</v>
      </c>
      <c r="H553" s="272">
        <v>3.7</v>
      </c>
      <c r="I553" s="234">
        <v>3.7</v>
      </c>
      <c r="J553" s="233">
        <v>3.7</v>
      </c>
      <c r="K553" s="233">
        <v>3.7</v>
      </c>
      <c r="L553" s="233">
        <v>3.7</v>
      </c>
    </row>
    <row r="554" spans="1:14" x14ac:dyDescent="0.2">
      <c r="A554" s="218"/>
      <c r="B554" s="222"/>
      <c r="C554" s="223">
        <v>8210073</v>
      </c>
      <c r="D554" s="224" t="s">
        <v>659</v>
      </c>
      <c r="E554" s="282"/>
      <c r="F554" s="235">
        <v>7.7</v>
      </c>
      <c r="G554" s="234">
        <v>1.9</v>
      </c>
      <c r="H554" s="272">
        <v>0</v>
      </c>
      <c r="I554" s="234">
        <v>0</v>
      </c>
      <c r="J554" s="233">
        <v>0</v>
      </c>
      <c r="K554" s="234">
        <v>0</v>
      </c>
      <c r="L554" s="234">
        <v>0</v>
      </c>
    </row>
    <row r="555" spans="1:14" x14ac:dyDescent="0.2">
      <c r="A555" s="222"/>
      <c r="B555" s="222"/>
      <c r="C555" s="223">
        <v>8210074</v>
      </c>
      <c r="D555" s="224" t="s">
        <v>651</v>
      </c>
      <c r="E555" s="282"/>
      <c r="F555" s="235">
        <v>4.5999999999999996</v>
      </c>
      <c r="G555" s="234">
        <v>7.7</v>
      </c>
      <c r="H555" s="272">
        <v>0</v>
      </c>
      <c r="I555" s="234">
        <v>0</v>
      </c>
      <c r="J555" s="233">
        <v>0</v>
      </c>
      <c r="K555" s="234">
        <v>0</v>
      </c>
      <c r="L555" s="234">
        <v>0</v>
      </c>
    </row>
    <row r="556" spans="1:14" x14ac:dyDescent="0.2">
      <c r="A556" s="222"/>
      <c r="B556" s="222"/>
      <c r="C556" s="223"/>
      <c r="D556" s="224" t="s">
        <v>652</v>
      </c>
      <c r="E556" s="282"/>
      <c r="F556" s="235">
        <v>0</v>
      </c>
      <c r="G556" s="234">
        <v>4.7</v>
      </c>
      <c r="H556" s="272">
        <v>0</v>
      </c>
      <c r="I556" s="234">
        <v>0</v>
      </c>
      <c r="J556" s="233">
        <v>0</v>
      </c>
      <c r="K556" s="234">
        <v>0</v>
      </c>
      <c r="L556" s="234">
        <v>0</v>
      </c>
    </row>
    <row r="557" spans="1:14" x14ac:dyDescent="0.2">
      <c r="A557" s="222"/>
      <c r="C557" s="223">
        <v>8411</v>
      </c>
      <c r="D557" s="224" t="s">
        <v>521</v>
      </c>
      <c r="E557" s="222" t="s">
        <v>446</v>
      </c>
      <c r="F557" s="235">
        <v>0.6</v>
      </c>
      <c r="G557" s="234">
        <v>0</v>
      </c>
      <c r="H557" s="272">
        <v>0</v>
      </c>
      <c r="I557" s="234">
        <v>0</v>
      </c>
      <c r="J557" s="233">
        <v>0</v>
      </c>
      <c r="K557" s="234">
        <v>0</v>
      </c>
      <c r="L557" s="234">
        <v>0</v>
      </c>
    </row>
    <row r="558" spans="1:14" s="383" customFormat="1" x14ac:dyDescent="0.2">
      <c r="A558" s="378"/>
      <c r="B558" s="378"/>
      <c r="C558" s="379"/>
      <c r="D558" s="340" t="s">
        <v>861</v>
      </c>
      <c r="E558" s="395"/>
      <c r="F558" s="380">
        <f t="shared" ref="F558:L558" si="134">SUM(F559+F568+F570+F585+F589+F598+F612+F647+F633+F637+F651)</f>
        <v>245.3</v>
      </c>
      <c r="G558" s="344">
        <f t="shared" si="134"/>
        <v>159.19999999999999</v>
      </c>
      <c r="H558" s="413">
        <f t="shared" si="134"/>
        <v>85.1</v>
      </c>
      <c r="I558" s="344">
        <f t="shared" si="134"/>
        <v>408.8</v>
      </c>
      <c r="J558" s="343">
        <f t="shared" si="134"/>
        <v>428.5</v>
      </c>
      <c r="K558" s="343">
        <f t="shared" si="134"/>
        <v>103.2</v>
      </c>
      <c r="L558" s="343">
        <f t="shared" si="134"/>
        <v>66.7</v>
      </c>
      <c r="N558" s="382"/>
    </row>
    <row r="559" spans="1:14" x14ac:dyDescent="0.2">
      <c r="A559" s="218"/>
      <c r="B559" s="222"/>
      <c r="C559" s="231"/>
      <c r="D559" s="232" t="s">
        <v>217</v>
      </c>
      <c r="E559" s="222" t="s">
        <v>764</v>
      </c>
      <c r="F559" s="362">
        <f t="shared" ref="F559" si="135">SUM(F560:F567)</f>
        <v>39.9</v>
      </c>
      <c r="G559" s="214">
        <f>SUM(G560:G567)</f>
        <v>55</v>
      </c>
      <c r="H559" s="273">
        <f t="shared" ref="H559:I559" si="136">SUM(H560:H567)</f>
        <v>0</v>
      </c>
      <c r="I559" s="214">
        <f t="shared" si="136"/>
        <v>0</v>
      </c>
      <c r="J559" s="236">
        <f>SUM(J560:J567)</f>
        <v>71.5</v>
      </c>
      <c r="K559" s="214">
        <f t="shared" ref="K559:L559" si="137">SUM(K560:K567)</f>
        <v>0</v>
      </c>
      <c r="L559" s="214">
        <f t="shared" si="137"/>
        <v>0</v>
      </c>
    </row>
    <row r="560" spans="1:14" x14ac:dyDescent="0.2">
      <c r="A560" s="218"/>
      <c r="B560" s="222"/>
      <c r="C560" s="223">
        <v>711003</v>
      </c>
      <c r="D560" s="224" t="s">
        <v>294</v>
      </c>
      <c r="E560" s="282"/>
      <c r="F560" s="235">
        <v>0</v>
      </c>
      <c r="G560" s="234">
        <v>0.1</v>
      </c>
      <c r="H560" s="272">
        <v>0</v>
      </c>
      <c r="I560" s="234">
        <v>0</v>
      </c>
      <c r="J560" s="233">
        <v>0</v>
      </c>
      <c r="K560" s="234">
        <v>0</v>
      </c>
      <c r="L560" s="234">
        <v>0</v>
      </c>
    </row>
    <row r="561" spans="1:12" x14ac:dyDescent="0.2">
      <c r="A561" s="218"/>
      <c r="B561" s="222"/>
      <c r="C561" s="223">
        <v>713001</v>
      </c>
      <c r="D561" s="224" t="s">
        <v>617</v>
      </c>
      <c r="E561" s="282"/>
      <c r="F561" s="235">
        <v>0</v>
      </c>
      <c r="G561" s="234">
        <v>0</v>
      </c>
      <c r="H561" s="272">
        <v>0</v>
      </c>
      <c r="I561" s="234">
        <v>0</v>
      </c>
      <c r="J561" s="233">
        <v>0</v>
      </c>
      <c r="K561" s="234">
        <v>0</v>
      </c>
      <c r="L561" s="234">
        <v>0</v>
      </c>
    </row>
    <row r="562" spans="1:12" x14ac:dyDescent="0.2">
      <c r="A562" s="218"/>
      <c r="B562" s="222"/>
      <c r="C562" s="223">
        <v>713002</v>
      </c>
      <c r="D562" s="224" t="s">
        <v>218</v>
      </c>
      <c r="E562" s="282"/>
      <c r="F562" s="235">
        <v>0</v>
      </c>
      <c r="G562" s="234">
        <v>0</v>
      </c>
      <c r="H562" s="272">
        <v>0</v>
      </c>
      <c r="I562" s="234">
        <v>0</v>
      </c>
      <c r="J562" s="233">
        <v>0</v>
      </c>
      <c r="K562" s="234">
        <v>0</v>
      </c>
      <c r="L562" s="234">
        <v>0</v>
      </c>
    </row>
    <row r="563" spans="1:12" x14ac:dyDescent="0.2">
      <c r="A563" s="218"/>
      <c r="B563" s="222"/>
      <c r="C563" s="223">
        <v>713004</v>
      </c>
      <c r="D563" s="224" t="s">
        <v>219</v>
      </c>
      <c r="E563" s="282"/>
      <c r="F563" s="235">
        <v>0</v>
      </c>
      <c r="G563" s="234">
        <v>0</v>
      </c>
      <c r="H563" s="272">
        <v>0</v>
      </c>
      <c r="I563" s="234">
        <v>0</v>
      </c>
      <c r="J563" s="233">
        <v>0</v>
      </c>
      <c r="K563" s="234">
        <v>0</v>
      </c>
      <c r="L563" s="234">
        <v>0</v>
      </c>
    </row>
    <row r="564" spans="1:12" x14ac:dyDescent="0.2">
      <c r="A564" s="215"/>
      <c r="B564" s="222"/>
      <c r="C564" s="223">
        <v>716</v>
      </c>
      <c r="D564" s="224" t="s">
        <v>927</v>
      </c>
      <c r="E564" s="282"/>
      <c r="F564" s="360">
        <v>0</v>
      </c>
      <c r="G564" s="234">
        <v>0</v>
      </c>
      <c r="H564" s="272">
        <v>0</v>
      </c>
      <c r="I564" s="234">
        <v>0</v>
      </c>
      <c r="J564" s="454">
        <v>60</v>
      </c>
      <c r="K564" s="234">
        <v>0</v>
      </c>
      <c r="L564" s="234">
        <v>0</v>
      </c>
    </row>
    <row r="565" spans="1:12" x14ac:dyDescent="0.2">
      <c r="A565" s="218"/>
      <c r="B565" s="222"/>
      <c r="C565" s="223"/>
      <c r="D565" s="224" t="s">
        <v>783</v>
      </c>
      <c r="E565" s="282"/>
      <c r="F565" s="360">
        <v>0</v>
      </c>
      <c r="G565" s="234">
        <v>18.7</v>
      </c>
      <c r="H565" s="272">
        <v>0</v>
      </c>
      <c r="I565" s="234">
        <v>0</v>
      </c>
      <c r="J565" s="233">
        <v>0</v>
      </c>
      <c r="K565" s="234">
        <v>0</v>
      </c>
      <c r="L565" s="234">
        <v>0</v>
      </c>
    </row>
    <row r="566" spans="1:12" x14ac:dyDescent="0.2">
      <c r="A566" s="218"/>
      <c r="B566" s="222"/>
      <c r="C566" s="223">
        <v>7170021</v>
      </c>
      <c r="D566" s="224" t="s">
        <v>921</v>
      </c>
      <c r="E566" s="282"/>
      <c r="F566" s="360">
        <v>2.8</v>
      </c>
      <c r="G566" s="234">
        <v>0</v>
      </c>
      <c r="H566" s="272">
        <v>0</v>
      </c>
      <c r="I566" s="234">
        <v>0</v>
      </c>
      <c r="J566" s="233">
        <v>11.5</v>
      </c>
      <c r="K566" s="234">
        <v>0</v>
      </c>
      <c r="L566" s="234">
        <v>0</v>
      </c>
    </row>
    <row r="567" spans="1:12" x14ac:dyDescent="0.2">
      <c r="A567" s="218"/>
      <c r="B567" s="222"/>
      <c r="C567" s="223">
        <v>7170022</v>
      </c>
      <c r="D567" s="224" t="s">
        <v>502</v>
      </c>
      <c r="E567" s="282"/>
      <c r="F567" s="360">
        <v>37.1</v>
      </c>
      <c r="G567" s="234">
        <v>36.200000000000003</v>
      </c>
      <c r="H567" s="272">
        <v>0</v>
      </c>
      <c r="I567" s="234">
        <v>0</v>
      </c>
      <c r="J567" s="233">
        <v>0</v>
      </c>
      <c r="K567" s="234">
        <v>0</v>
      </c>
      <c r="L567" s="234">
        <v>0</v>
      </c>
    </row>
    <row r="568" spans="1:12" x14ac:dyDescent="0.2">
      <c r="A568" s="218"/>
      <c r="B568" s="222"/>
      <c r="C568" s="231"/>
      <c r="D568" s="232" t="s">
        <v>222</v>
      </c>
      <c r="E568" s="222" t="s">
        <v>769</v>
      </c>
      <c r="F568" s="237">
        <f t="shared" ref="F568" si="138">SUM(F569)</f>
        <v>0</v>
      </c>
      <c r="G568" s="214">
        <f>SUM(G569)</f>
        <v>0</v>
      </c>
      <c r="H568" s="273">
        <f>SUM(H569)</f>
        <v>0</v>
      </c>
      <c r="I568" s="214">
        <f>SUM(I569)</f>
        <v>0</v>
      </c>
      <c r="J568" s="236">
        <f>SUM(J569)</f>
        <v>0</v>
      </c>
      <c r="K568" s="236">
        <f t="shared" ref="K568:L568" si="139">SUM(K569)</f>
        <v>0</v>
      </c>
      <c r="L568" s="236">
        <f t="shared" si="139"/>
        <v>0</v>
      </c>
    </row>
    <row r="569" spans="1:12" x14ac:dyDescent="0.2">
      <c r="A569" s="215"/>
      <c r="B569" s="222"/>
      <c r="C569" s="223">
        <v>714001</v>
      </c>
      <c r="D569" s="224" t="s">
        <v>220</v>
      </c>
      <c r="E569" s="282"/>
      <c r="F569" s="235">
        <v>0</v>
      </c>
      <c r="G569" s="234">
        <v>0</v>
      </c>
      <c r="H569" s="272">
        <v>0</v>
      </c>
      <c r="I569" s="234">
        <v>0</v>
      </c>
      <c r="J569" s="233">
        <v>0</v>
      </c>
      <c r="K569" s="234">
        <v>0</v>
      </c>
      <c r="L569" s="234">
        <v>0</v>
      </c>
    </row>
    <row r="570" spans="1:12" x14ac:dyDescent="0.2">
      <c r="A570" s="218"/>
      <c r="B570" s="222"/>
      <c r="C570" s="231"/>
      <c r="D570" s="232" t="s">
        <v>224</v>
      </c>
      <c r="E570" s="222" t="s">
        <v>779</v>
      </c>
      <c r="F570" s="237">
        <f t="shared" ref="F570" si="140">SUM(F571:F580)</f>
        <v>14.700000000000001</v>
      </c>
      <c r="G570" s="214">
        <f t="shared" ref="G570:L570" si="141">SUM(G571:G584)</f>
        <v>21.5</v>
      </c>
      <c r="H570" s="273">
        <f t="shared" si="141"/>
        <v>0</v>
      </c>
      <c r="I570" s="214">
        <f t="shared" si="141"/>
        <v>0</v>
      </c>
      <c r="J570" s="236">
        <f t="shared" si="141"/>
        <v>80</v>
      </c>
      <c r="K570" s="236">
        <f t="shared" si="141"/>
        <v>103.2</v>
      </c>
      <c r="L570" s="236">
        <f t="shared" si="141"/>
        <v>66.7</v>
      </c>
    </row>
    <row r="571" spans="1:12" x14ac:dyDescent="0.2">
      <c r="A571" s="218"/>
      <c r="B571" s="222"/>
      <c r="C571" s="223">
        <v>716</v>
      </c>
      <c r="D571" s="224" t="s">
        <v>359</v>
      </c>
      <c r="E571" s="282"/>
      <c r="F571" s="235">
        <v>0</v>
      </c>
      <c r="G571" s="234">
        <v>0</v>
      </c>
      <c r="H571" s="272">
        <v>0</v>
      </c>
      <c r="I571" s="234">
        <v>0</v>
      </c>
      <c r="J571" s="233">
        <v>0</v>
      </c>
      <c r="K571" s="234">
        <v>0</v>
      </c>
      <c r="L571" s="234">
        <v>0</v>
      </c>
    </row>
    <row r="572" spans="1:12" x14ac:dyDescent="0.2">
      <c r="A572" s="218"/>
      <c r="B572" s="222"/>
      <c r="C572" s="223" t="s">
        <v>619</v>
      </c>
      <c r="D572" s="224" t="s">
        <v>529</v>
      </c>
      <c r="E572" s="282"/>
      <c r="F572" s="235">
        <v>0</v>
      </c>
      <c r="G572" s="234">
        <v>0</v>
      </c>
      <c r="H572" s="272">
        <v>0</v>
      </c>
      <c r="I572" s="234">
        <v>0</v>
      </c>
      <c r="J572" s="233">
        <v>0</v>
      </c>
      <c r="K572" s="234">
        <v>0</v>
      </c>
      <c r="L572" s="234">
        <v>0</v>
      </c>
    </row>
    <row r="573" spans="1:12" x14ac:dyDescent="0.2">
      <c r="A573" s="218"/>
      <c r="B573" s="222"/>
      <c r="C573" s="223"/>
      <c r="D573" s="224" t="s">
        <v>635</v>
      </c>
      <c r="E573" s="282"/>
      <c r="F573" s="235">
        <v>10.8</v>
      </c>
      <c r="G573" s="234">
        <v>0</v>
      </c>
      <c r="H573" s="272">
        <v>0</v>
      </c>
      <c r="I573" s="234">
        <v>0</v>
      </c>
      <c r="J573" s="233">
        <v>0</v>
      </c>
      <c r="K573" s="234">
        <v>0</v>
      </c>
      <c r="L573" s="234">
        <v>0</v>
      </c>
    </row>
    <row r="574" spans="1:12" x14ac:dyDescent="0.2">
      <c r="A574" s="218"/>
      <c r="B574" s="222"/>
      <c r="C574" s="223"/>
      <c r="D574" s="224" t="s">
        <v>928</v>
      </c>
      <c r="E574" s="282"/>
      <c r="F574" s="235">
        <v>0</v>
      </c>
      <c r="G574" s="234">
        <v>0</v>
      </c>
      <c r="H574" s="272">
        <v>0</v>
      </c>
      <c r="I574" s="234">
        <v>0</v>
      </c>
      <c r="J574" s="233">
        <v>80</v>
      </c>
      <c r="K574" s="234">
        <v>0</v>
      </c>
      <c r="L574" s="234">
        <v>0</v>
      </c>
    </row>
    <row r="575" spans="1:12" x14ac:dyDescent="0.2">
      <c r="A575" s="218"/>
      <c r="B575" s="222"/>
      <c r="C575" s="223"/>
      <c r="D575" s="224" t="s">
        <v>703</v>
      </c>
      <c r="E575" s="282"/>
      <c r="F575" s="235">
        <v>0</v>
      </c>
      <c r="G575" s="234">
        <v>0</v>
      </c>
      <c r="H575" s="272">
        <v>0</v>
      </c>
      <c r="I575" s="234">
        <v>0</v>
      </c>
      <c r="J575" s="233">
        <v>0</v>
      </c>
      <c r="K575" s="234">
        <v>0</v>
      </c>
      <c r="L575" s="234">
        <v>0</v>
      </c>
    </row>
    <row r="576" spans="1:12" x14ac:dyDescent="0.2">
      <c r="A576" s="218"/>
      <c r="B576" s="222"/>
      <c r="C576" s="223">
        <v>7170029</v>
      </c>
      <c r="D576" s="224" t="s">
        <v>704</v>
      </c>
      <c r="E576" s="283"/>
      <c r="F576" s="235">
        <v>0</v>
      </c>
      <c r="G576" s="234">
        <v>0</v>
      </c>
      <c r="H576" s="272">
        <v>0</v>
      </c>
      <c r="I576" s="234">
        <v>0</v>
      </c>
      <c r="J576" s="233">
        <v>0</v>
      </c>
      <c r="K576" s="234">
        <v>0</v>
      </c>
      <c r="L576" s="234">
        <v>0</v>
      </c>
    </row>
    <row r="577" spans="1:12" x14ac:dyDescent="0.2">
      <c r="A577" s="218"/>
      <c r="B577" s="222"/>
      <c r="C577" s="223"/>
      <c r="D577" s="224" t="s">
        <v>806</v>
      </c>
      <c r="E577" s="282"/>
      <c r="F577" s="235">
        <v>0</v>
      </c>
      <c r="G577" s="234">
        <v>0</v>
      </c>
      <c r="H577" s="272">
        <v>0</v>
      </c>
      <c r="I577" s="234">
        <v>0</v>
      </c>
      <c r="J577" s="233">
        <v>0</v>
      </c>
      <c r="K577" s="234">
        <v>0</v>
      </c>
      <c r="L577" s="234">
        <v>0</v>
      </c>
    </row>
    <row r="578" spans="1:12" x14ac:dyDescent="0.2">
      <c r="A578" s="218"/>
      <c r="B578" s="222"/>
      <c r="C578" s="223"/>
      <c r="D578" s="224" t="s">
        <v>803</v>
      </c>
      <c r="E578" s="282"/>
      <c r="F578" s="235">
        <v>0</v>
      </c>
      <c r="G578" s="234">
        <v>0</v>
      </c>
      <c r="H578" s="272">
        <v>0</v>
      </c>
      <c r="I578" s="234">
        <v>0</v>
      </c>
      <c r="J578" s="233">
        <v>0</v>
      </c>
      <c r="K578" s="234">
        <v>0</v>
      </c>
      <c r="L578" s="234">
        <v>0</v>
      </c>
    </row>
    <row r="579" spans="1:12" x14ac:dyDescent="0.2">
      <c r="A579" s="218"/>
      <c r="B579" s="222"/>
      <c r="C579" s="223">
        <v>71700216</v>
      </c>
      <c r="D579" s="224" t="s">
        <v>548</v>
      </c>
      <c r="E579" s="283"/>
      <c r="F579" s="235">
        <v>3.9</v>
      </c>
      <c r="G579" s="234">
        <v>10.3</v>
      </c>
      <c r="H579" s="272">
        <v>0</v>
      </c>
      <c r="I579" s="234">
        <v>0</v>
      </c>
      <c r="J579" s="233">
        <v>0</v>
      </c>
      <c r="K579" s="234">
        <v>0</v>
      </c>
      <c r="L579" s="234">
        <v>0</v>
      </c>
    </row>
    <row r="580" spans="1:12" x14ac:dyDescent="0.2">
      <c r="A580" s="218"/>
      <c r="B580" s="222"/>
      <c r="C580" s="223">
        <v>71700222</v>
      </c>
      <c r="D580" s="224" t="s">
        <v>881</v>
      </c>
      <c r="E580" s="282"/>
      <c r="F580" s="235">
        <v>0</v>
      </c>
      <c r="G580" s="234">
        <v>0</v>
      </c>
      <c r="H580" s="272">
        <v>0</v>
      </c>
      <c r="I580" s="234">
        <v>0</v>
      </c>
      <c r="J580" s="233">
        <v>0</v>
      </c>
      <c r="K580" s="456">
        <v>103.2</v>
      </c>
      <c r="L580" s="456">
        <v>66.7</v>
      </c>
    </row>
    <row r="581" spans="1:12" x14ac:dyDescent="0.2">
      <c r="A581" s="218"/>
      <c r="B581" s="222"/>
      <c r="C581" s="223" t="s">
        <v>620</v>
      </c>
      <c r="D581" s="224" t="s">
        <v>878</v>
      </c>
      <c r="E581" s="283"/>
      <c r="F581" s="360">
        <v>0</v>
      </c>
      <c r="G581" s="234">
        <v>11.2</v>
      </c>
      <c r="H581" s="272">
        <v>0</v>
      </c>
      <c r="I581" s="234">
        <v>0</v>
      </c>
      <c r="J581" s="233">
        <v>0</v>
      </c>
      <c r="K581" s="234">
        <v>0</v>
      </c>
      <c r="L581" s="234">
        <v>0</v>
      </c>
    </row>
    <row r="582" spans="1:12" x14ac:dyDescent="0.2">
      <c r="A582" s="218"/>
      <c r="B582" s="222"/>
      <c r="C582" s="223"/>
      <c r="D582" s="224" t="s">
        <v>804</v>
      </c>
      <c r="E582" s="283"/>
      <c r="F582" s="360">
        <v>0</v>
      </c>
      <c r="G582" s="234">
        <v>0</v>
      </c>
      <c r="H582" s="272">
        <v>0</v>
      </c>
      <c r="I582" s="234">
        <v>0</v>
      </c>
      <c r="J582" s="233">
        <v>0</v>
      </c>
      <c r="K582" s="234">
        <v>0</v>
      </c>
      <c r="L582" s="234">
        <v>0</v>
      </c>
    </row>
    <row r="583" spans="1:12" x14ac:dyDescent="0.2">
      <c r="A583" s="218"/>
      <c r="B583" s="222"/>
      <c r="C583" s="223"/>
      <c r="D583" s="224" t="s">
        <v>805</v>
      </c>
      <c r="E583" s="283"/>
      <c r="F583" s="360">
        <v>0</v>
      </c>
      <c r="G583" s="234">
        <v>0</v>
      </c>
      <c r="H583" s="272">
        <v>0</v>
      </c>
      <c r="I583" s="234">
        <v>0</v>
      </c>
      <c r="J583" s="233">
        <v>0</v>
      </c>
      <c r="K583" s="234">
        <v>0</v>
      </c>
      <c r="L583" s="234">
        <v>0</v>
      </c>
    </row>
    <row r="584" spans="1:12" x14ac:dyDescent="0.2">
      <c r="A584" s="218"/>
      <c r="B584" s="222"/>
      <c r="C584" s="223"/>
      <c r="D584" s="224" t="s">
        <v>712</v>
      </c>
      <c r="E584" s="282"/>
      <c r="F584" s="360">
        <v>0</v>
      </c>
      <c r="G584" s="234">
        <v>0</v>
      </c>
      <c r="H584" s="272">
        <v>0</v>
      </c>
      <c r="I584" s="234">
        <v>0</v>
      </c>
      <c r="J584" s="233">
        <v>0</v>
      </c>
      <c r="K584" s="234">
        <v>0</v>
      </c>
      <c r="L584" s="234">
        <v>0</v>
      </c>
    </row>
    <row r="585" spans="1:12" x14ac:dyDescent="0.2">
      <c r="A585" s="218"/>
      <c r="B585" s="222"/>
      <c r="C585" s="231"/>
      <c r="D585" s="232" t="s">
        <v>226</v>
      </c>
      <c r="E585" s="222" t="s">
        <v>781</v>
      </c>
      <c r="F585" s="237">
        <f t="shared" ref="F585" si="142">SUM(F586:F586)</f>
        <v>9.6</v>
      </c>
      <c r="G585" s="214">
        <f>SUM(G586:G587)</f>
        <v>0.1</v>
      </c>
      <c r="H585" s="273">
        <f>SUM(H586:H588)</f>
        <v>0</v>
      </c>
      <c r="I585" s="214">
        <f>SUM(I586:I588)</f>
        <v>0</v>
      </c>
      <c r="J585" s="236">
        <f>SUM(J586:J588)</f>
        <v>200</v>
      </c>
      <c r="K585" s="214">
        <f>SUM(K586:K588)</f>
        <v>0</v>
      </c>
      <c r="L585" s="214">
        <f>SUM(L586:L588)</f>
        <v>0</v>
      </c>
    </row>
    <row r="586" spans="1:12" x14ac:dyDescent="0.2">
      <c r="A586" s="218"/>
      <c r="B586" s="226"/>
      <c r="C586" s="223">
        <v>713004</v>
      </c>
      <c r="D586" s="224" t="s">
        <v>680</v>
      </c>
      <c r="E586" s="286"/>
      <c r="F586" s="235">
        <v>9.6</v>
      </c>
      <c r="G586" s="234">
        <v>0</v>
      </c>
      <c r="H586" s="272">
        <v>0</v>
      </c>
      <c r="I586" s="234">
        <v>0</v>
      </c>
      <c r="J586" s="233">
        <v>0</v>
      </c>
      <c r="K586" s="233">
        <v>0</v>
      </c>
      <c r="L586" s="233">
        <v>0</v>
      </c>
    </row>
    <row r="587" spans="1:12" x14ac:dyDescent="0.2">
      <c r="A587" s="218"/>
      <c r="B587" s="226"/>
      <c r="C587" s="223">
        <v>716</v>
      </c>
      <c r="D587" s="224" t="s">
        <v>421</v>
      </c>
      <c r="E587" s="286"/>
      <c r="F587" s="235">
        <v>0</v>
      </c>
      <c r="G587" s="234">
        <v>0.1</v>
      </c>
      <c r="H587" s="272">
        <v>0</v>
      </c>
      <c r="I587" s="234">
        <v>0</v>
      </c>
      <c r="J587" s="233">
        <v>0</v>
      </c>
      <c r="K587" s="234">
        <v>0</v>
      </c>
      <c r="L587" s="234">
        <v>0</v>
      </c>
    </row>
    <row r="588" spans="1:12" x14ac:dyDescent="0.2">
      <c r="A588" s="218"/>
      <c r="B588" s="222"/>
      <c r="C588" s="223">
        <v>717</v>
      </c>
      <c r="D588" s="224" t="s">
        <v>923</v>
      </c>
      <c r="E588" s="234"/>
      <c r="F588" s="234">
        <v>0</v>
      </c>
      <c r="G588" s="234">
        <v>0</v>
      </c>
      <c r="H588" s="272">
        <v>0</v>
      </c>
      <c r="I588" s="234">
        <v>0</v>
      </c>
      <c r="J588" s="454">
        <v>200</v>
      </c>
      <c r="K588" s="234">
        <v>0</v>
      </c>
      <c r="L588" s="234">
        <v>0</v>
      </c>
    </row>
    <row r="589" spans="1:12" x14ac:dyDescent="0.2">
      <c r="A589" s="218"/>
      <c r="B589" s="222"/>
      <c r="C589" s="231"/>
      <c r="D589" s="232" t="s">
        <v>277</v>
      </c>
      <c r="E589" s="222" t="s">
        <v>780</v>
      </c>
      <c r="F589" s="237">
        <f>SUM(F590:F596)</f>
        <v>1</v>
      </c>
      <c r="G589" s="214">
        <f>SUM(G590:G597)</f>
        <v>1.6</v>
      </c>
      <c r="H589" s="273">
        <f t="shared" ref="H589:I589" si="143">SUM(H590:H597)</f>
        <v>30.6</v>
      </c>
      <c r="I589" s="214">
        <f t="shared" si="143"/>
        <v>30.6</v>
      </c>
      <c r="J589" s="236">
        <f>SUM(J590:J597)</f>
        <v>0</v>
      </c>
      <c r="K589" s="236">
        <f t="shared" ref="K589:L589" si="144">SUM(K590:K597)</f>
        <v>0</v>
      </c>
      <c r="L589" s="236">
        <f t="shared" si="144"/>
        <v>0</v>
      </c>
    </row>
    <row r="590" spans="1:12" x14ac:dyDescent="0.2">
      <c r="A590" s="218"/>
      <c r="B590" s="222"/>
      <c r="C590" s="223">
        <v>713004</v>
      </c>
      <c r="D590" s="224" t="s">
        <v>371</v>
      </c>
      <c r="E590" s="282"/>
      <c r="F590" s="367">
        <v>1</v>
      </c>
      <c r="G590" s="234">
        <v>0.4</v>
      </c>
      <c r="H590" s="272">
        <v>0</v>
      </c>
      <c r="I590" s="234">
        <v>0</v>
      </c>
      <c r="J590" s="233">
        <v>0</v>
      </c>
      <c r="K590" s="234">
        <v>0</v>
      </c>
      <c r="L590" s="234">
        <v>0</v>
      </c>
    </row>
    <row r="591" spans="1:12" x14ac:dyDescent="0.2">
      <c r="A591" s="218"/>
      <c r="B591" s="222"/>
      <c r="C591" s="223">
        <v>7170011</v>
      </c>
      <c r="D591" s="224" t="s">
        <v>227</v>
      </c>
      <c r="E591" s="282"/>
      <c r="F591" s="367">
        <v>0</v>
      </c>
      <c r="G591" s="234">
        <v>0</v>
      </c>
      <c r="H591" s="272">
        <v>30.6</v>
      </c>
      <c r="I591" s="234">
        <v>30.6</v>
      </c>
      <c r="J591" s="233">
        <v>0</v>
      </c>
      <c r="K591" s="234">
        <v>0</v>
      </c>
      <c r="L591" s="234">
        <v>0</v>
      </c>
    </row>
    <row r="592" spans="1:12" x14ac:dyDescent="0.2">
      <c r="A592" s="218"/>
      <c r="B592" s="222"/>
      <c r="C592" s="223">
        <v>7170012</v>
      </c>
      <c r="D592" s="224" t="s">
        <v>274</v>
      </c>
      <c r="E592" s="282"/>
      <c r="F592" s="367">
        <v>0</v>
      </c>
      <c r="G592" s="234">
        <v>0</v>
      </c>
      <c r="H592" s="272">
        <v>0</v>
      </c>
      <c r="I592" s="234">
        <v>0</v>
      </c>
      <c r="J592" s="233">
        <v>0</v>
      </c>
      <c r="K592" s="234">
        <v>0</v>
      </c>
      <c r="L592" s="234">
        <v>0</v>
      </c>
    </row>
    <row r="593" spans="1:12" ht="12.75" customHeight="1" x14ac:dyDescent="0.2">
      <c r="A593" s="218"/>
      <c r="B593" s="222"/>
      <c r="C593" s="223"/>
      <c r="D593" s="224" t="s">
        <v>831</v>
      </c>
      <c r="E593" s="282"/>
      <c r="F593" s="367">
        <v>0</v>
      </c>
      <c r="G593" s="234">
        <v>0</v>
      </c>
      <c r="H593" s="272">
        <v>0</v>
      </c>
      <c r="I593" s="234">
        <v>0</v>
      </c>
      <c r="J593" s="233">
        <v>0</v>
      </c>
      <c r="K593" s="234">
        <v>0</v>
      </c>
      <c r="L593" s="234">
        <v>0</v>
      </c>
    </row>
    <row r="594" spans="1:12" ht="12.75" customHeight="1" x14ac:dyDescent="0.2">
      <c r="A594" s="218"/>
      <c r="B594" s="222"/>
      <c r="C594" s="223">
        <v>7170016</v>
      </c>
      <c r="D594" s="224" t="s">
        <v>527</v>
      </c>
      <c r="E594" s="282"/>
      <c r="F594" s="367">
        <v>0</v>
      </c>
      <c r="G594" s="234">
        <v>0</v>
      </c>
      <c r="H594" s="272">
        <v>0</v>
      </c>
      <c r="I594" s="234">
        <v>0</v>
      </c>
      <c r="J594" s="233">
        <v>0</v>
      </c>
      <c r="K594" s="234">
        <v>0</v>
      </c>
      <c r="L594" s="234">
        <v>0</v>
      </c>
    </row>
    <row r="595" spans="1:12" ht="12.75" customHeight="1" x14ac:dyDescent="0.2">
      <c r="A595" s="218"/>
      <c r="B595" s="222"/>
      <c r="C595" s="223">
        <v>716</v>
      </c>
      <c r="D595" s="224" t="s">
        <v>743</v>
      </c>
      <c r="E595" s="283"/>
      <c r="F595" s="367">
        <v>0</v>
      </c>
      <c r="G595" s="234">
        <v>0</v>
      </c>
      <c r="H595" s="272">
        <v>0</v>
      </c>
      <c r="I595" s="234">
        <v>0</v>
      </c>
      <c r="J595" s="233">
        <v>0</v>
      </c>
      <c r="K595" s="234">
        <v>0</v>
      </c>
      <c r="L595" s="234">
        <v>0</v>
      </c>
    </row>
    <row r="596" spans="1:12" ht="12.75" customHeight="1" x14ac:dyDescent="0.2">
      <c r="A596" s="218"/>
      <c r="B596" s="222"/>
      <c r="C596" s="223">
        <v>7170017</v>
      </c>
      <c r="D596" s="224" t="s">
        <v>328</v>
      </c>
      <c r="E596" s="282"/>
      <c r="F596" s="367">
        <v>0</v>
      </c>
      <c r="G596" s="234">
        <v>0</v>
      </c>
      <c r="H596" s="272">
        <v>0</v>
      </c>
      <c r="I596" s="234">
        <v>0</v>
      </c>
      <c r="J596" s="233">
        <v>0</v>
      </c>
      <c r="K596" s="234">
        <v>0</v>
      </c>
      <c r="L596" s="234">
        <v>0</v>
      </c>
    </row>
    <row r="597" spans="1:12" ht="12.75" customHeight="1" x14ac:dyDescent="0.2">
      <c r="A597" s="218"/>
      <c r="B597" s="222"/>
      <c r="C597" s="223">
        <v>717002</v>
      </c>
      <c r="D597" s="224" t="s">
        <v>725</v>
      </c>
      <c r="E597" s="284"/>
      <c r="F597" s="368">
        <v>0</v>
      </c>
      <c r="G597" s="234">
        <v>1.2</v>
      </c>
      <c r="H597" s="272">
        <v>0</v>
      </c>
      <c r="I597" s="234">
        <v>0</v>
      </c>
      <c r="J597" s="233">
        <v>0</v>
      </c>
      <c r="K597" s="233">
        <v>0</v>
      </c>
      <c r="L597" s="233">
        <v>0</v>
      </c>
    </row>
    <row r="598" spans="1:12" ht="15" customHeight="1" x14ac:dyDescent="0.2">
      <c r="A598" s="218"/>
      <c r="B598" s="222"/>
      <c r="C598" s="231"/>
      <c r="D598" s="232" t="s">
        <v>268</v>
      </c>
      <c r="E598" s="281" t="s">
        <v>787</v>
      </c>
      <c r="F598" s="237">
        <f>SUM(F599:F611)</f>
        <v>112</v>
      </c>
      <c r="G598" s="214">
        <f>SUM(G599:G611)</f>
        <v>0</v>
      </c>
      <c r="H598" s="273">
        <f t="shared" ref="H598:I598" si="145">SUM(H599:H611)</f>
        <v>0</v>
      </c>
      <c r="I598" s="214">
        <f t="shared" si="145"/>
        <v>0</v>
      </c>
      <c r="J598" s="236">
        <f>SUM(J599:J611)</f>
        <v>0</v>
      </c>
      <c r="K598" s="236">
        <f t="shared" ref="K598:L598" si="146">SUM(K599:K611)</f>
        <v>0</v>
      </c>
      <c r="L598" s="236">
        <f t="shared" si="146"/>
        <v>0</v>
      </c>
    </row>
    <row r="599" spans="1:12" x14ac:dyDescent="0.2">
      <c r="A599" s="218"/>
      <c r="B599" s="222"/>
      <c r="C599" s="223">
        <v>7161</v>
      </c>
      <c r="D599" s="224" t="s">
        <v>637</v>
      </c>
      <c r="E599" s="282"/>
      <c r="F599" s="235">
        <v>0</v>
      </c>
      <c r="G599" s="234">
        <v>0</v>
      </c>
      <c r="H599" s="272">
        <v>0</v>
      </c>
      <c r="I599" s="234">
        <v>0</v>
      </c>
      <c r="J599" s="233">
        <v>0</v>
      </c>
      <c r="K599" s="234">
        <v>0</v>
      </c>
      <c r="L599" s="234">
        <v>0</v>
      </c>
    </row>
    <row r="600" spans="1:12" x14ac:dyDescent="0.2">
      <c r="A600" s="218"/>
      <c r="B600" s="222"/>
      <c r="C600" s="223"/>
      <c r="D600" s="224" t="s">
        <v>655</v>
      </c>
      <c r="E600" s="282"/>
      <c r="F600" s="235">
        <v>0</v>
      </c>
      <c r="G600" s="234">
        <v>0</v>
      </c>
      <c r="H600" s="272">
        <v>0</v>
      </c>
      <c r="I600" s="234">
        <v>0</v>
      </c>
      <c r="J600" s="233">
        <v>0</v>
      </c>
      <c r="K600" s="234">
        <v>0</v>
      </c>
      <c r="L600" s="234">
        <v>0</v>
      </c>
    </row>
    <row r="601" spans="1:12" x14ac:dyDescent="0.2">
      <c r="A601" s="218"/>
      <c r="B601" s="222"/>
      <c r="C601" s="223"/>
      <c r="D601" s="224" t="s">
        <v>656</v>
      </c>
      <c r="E601" s="282"/>
      <c r="F601" s="235">
        <v>2.4</v>
      </c>
      <c r="G601" s="234">
        <v>0</v>
      </c>
      <c r="H601" s="272">
        <v>0</v>
      </c>
      <c r="I601" s="234">
        <v>0</v>
      </c>
      <c r="J601" s="233">
        <v>0</v>
      </c>
      <c r="K601" s="234">
        <v>0</v>
      </c>
      <c r="L601" s="234">
        <v>0</v>
      </c>
    </row>
    <row r="602" spans="1:12" x14ac:dyDescent="0.2">
      <c r="A602" s="218"/>
      <c r="B602" s="222"/>
      <c r="C602" s="223">
        <v>7162</v>
      </c>
      <c r="D602" s="224" t="s">
        <v>467</v>
      </c>
      <c r="E602" s="282"/>
      <c r="F602" s="235">
        <v>0.5</v>
      </c>
      <c r="G602" s="234">
        <v>0</v>
      </c>
      <c r="H602" s="272">
        <v>0</v>
      </c>
      <c r="I602" s="234">
        <v>0</v>
      </c>
      <c r="J602" s="233">
        <v>0</v>
      </c>
      <c r="K602" s="234">
        <v>0</v>
      </c>
      <c r="L602" s="234">
        <v>0</v>
      </c>
    </row>
    <row r="603" spans="1:12" x14ac:dyDescent="0.2">
      <c r="A603" s="218"/>
      <c r="B603" s="222"/>
      <c r="C603" s="223"/>
      <c r="D603" s="224" t="s">
        <v>657</v>
      </c>
      <c r="E603" s="282"/>
      <c r="F603" s="235">
        <v>0</v>
      </c>
      <c r="G603" s="234">
        <v>0</v>
      </c>
      <c r="H603" s="272">
        <v>0</v>
      </c>
      <c r="I603" s="234">
        <v>0</v>
      </c>
      <c r="J603" s="233">
        <v>0</v>
      </c>
      <c r="K603" s="234">
        <v>0</v>
      </c>
      <c r="L603" s="234">
        <v>0</v>
      </c>
    </row>
    <row r="604" spans="1:12" x14ac:dyDescent="0.2">
      <c r="A604" s="218"/>
      <c r="B604" s="222"/>
      <c r="C604" s="223" t="s">
        <v>621</v>
      </c>
      <c r="D604" s="224" t="s">
        <v>732</v>
      </c>
      <c r="E604" s="282"/>
      <c r="F604" s="235">
        <v>8.6999999999999993</v>
      </c>
      <c r="G604" s="234">
        <v>0</v>
      </c>
      <c r="H604" s="272">
        <v>0</v>
      </c>
      <c r="I604" s="234">
        <v>0</v>
      </c>
      <c r="J604" s="233">
        <v>0</v>
      </c>
      <c r="K604" s="234">
        <v>0</v>
      </c>
      <c r="L604" s="234">
        <v>0</v>
      </c>
    </row>
    <row r="605" spans="1:12" x14ac:dyDescent="0.2">
      <c r="A605" s="218"/>
      <c r="B605" s="222"/>
      <c r="C605" s="223" t="s">
        <v>621</v>
      </c>
      <c r="D605" s="224" t="s">
        <v>315</v>
      </c>
      <c r="E605" s="282"/>
      <c r="F605" s="360">
        <v>0</v>
      </c>
      <c r="G605" s="234">
        <v>0</v>
      </c>
      <c r="H605" s="272">
        <v>0</v>
      </c>
      <c r="I605" s="234">
        <v>0</v>
      </c>
      <c r="J605" s="233">
        <v>0</v>
      </c>
      <c r="K605" s="234">
        <v>0</v>
      </c>
      <c r="L605" s="234">
        <v>0</v>
      </c>
    </row>
    <row r="606" spans="1:12" x14ac:dyDescent="0.2">
      <c r="A606" s="218"/>
      <c r="B606" s="222"/>
      <c r="C606" s="223" t="s">
        <v>621</v>
      </c>
      <c r="D606" s="224" t="s">
        <v>324</v>
      </c>
      <c r="E606" s="282"/>
      <c r="F606" s="235">
        <v>0</v>
      </c>
      <c r="G606" s="234">
        <v>0</v>
      </c>
      <c r="H606" s="272">
        <v>0</v>
      </c>
      <c r="I606" s="234">
        <v>0</v>
      </c>
      <c r="J606" s="233">
        <v>0</v>
      </c>
      <c r="K606" s="234">
        <v>0</v>
      </c>
      <c r="L606" s="234">
        <v>0</v>
      </c>
    </row>
    <row r="607" spans="1:12" x14ac:dyDescent="0.2">
      <c r="A607" s="218"/>
      <c r="B607" s="222"/>
      <c r="C607" s="223" t="s">
        <v>622</v>
      </c>
      <c r="D607" s="224" t="s">
        <v>314</v>
      </c>
      <c r="E607" s="282"/>
      <c r="F607" s="360">
        <v>14.7</v>
      </c>
      <c r="G607" s="234">
        <v>0</v>
      </c>
      <c r="H607" s="272">
        <v>0</v>
      </c>
      <c r="I607" s="234">
        <v>0</v>
      </c>
      <c r="J607" s="233">
        <v>0</v>
      </c>
      <c r="K607" s="234">
        <v>0</v>
      </c>
      <c r="L607" s="234">
        <v>0</v>
      </c>
    </row>
    <row r="608" spans="1:12" x14ac:dyDescent="0.2">
      <c r="A608" s="218"/>
      <c r="B608" s="222"/>
      <c r="C608" s="223" t="s">
        <v>622</v>
      </c>
      <c r="D608" s="224" t="s">
        <v>676</v>
      </c>
      <c r="E608" s="282"/>
      <c r="F608" s="360">
        <v>43.6</v>
      </c>
      <c r="G608" s="234">
        <v>0</v>
      </c>
      <c r="H608" s="272">
        <v>0</v>
      </c>
      <c r="I608" s="234">
        <v>0</v>
      </c>
      <c r="J608" s="233">
        <v>0</v>
      </c>
      <c r="K608" s="234">
        <v>0</v>
      </c>
      <c r="L608" s="234">
        <v>0</v>
      </c>
    </row>
    <row r="609" spans="1:12" x14ac:dyDescent="0.2">
      <c r="A609" s="218"/>
      <c r="B609" s="222"/>
      <c r="C609" s="223" t="s">
        <v>622</v>
      </c>
      <c r="D609" s="224" t="s">
        <v>638</v>
      </c>
      <c r="E609" s="282"/>
      <c r="F609" s="235">
        <v>0</v>
      </c>
      <c r="G609" s="234">
        <v>0</v>
      </c>
      <c r="H609" s="272">
        <v>0</v>
      </c>
      <c r="I609" s="234">
        <v>0</v>
      </c>
      <c r="J609" s="233">
        <v>0</v>
      </c>
      <c r="K609" s="234">
        <v>0</v>
      </c>
      <c r="L609" s="234">
        <v>0</v>
      </c>
    </row>
    <row r="610" spans="1:12" x14ac:dyDescent="0.2">
      <c r="A610" s="218"/>
      <c r="B610" s="222"/>
      <c r="C610" s="223"/>
      <c r="D610" s="224" t="s">
        <v>639</v>
      </c>
      <c r="E610" s="282"/>
      <c r="F610" s="235">
        <v>42.1</v>
      </c>
      <c r="G610" s="234">
        <v>0</v>
      </c>
      <c r="H610" s="272">
        <v>0</v>
      </c>
      <c r="I610" s="234">
        <v>0</v>
      </c>
      <c r="J610" s="233">
        <v>0</v>
      </c>
      <c r="K610" s="234">
        <v>0</v>
      </c>
      <c r="L610" s="234">
        <v>0</v>
      </c>
    </row>
    <row r="611" spans="1:12" x14ac:dyDescent="0.2">
      <c r="A611" s="218"/>
      <c r="B611" s="222"/>
      <c r="C611" s="223">
        <v>7170022</v>
      </c>
      <c r="D611" s="224" t="s">
        <v>549</v>
      </c>
      <c r="E611" s="283"/>
      <c r="F611" s="233">
        <v>0</v>
      </c>
      <c r="G611" s="234">
        <v>0</v>
      </c>
      <c r="H611" s="272">
        <v>0</v>
      </c>
      <c r="I611" s="234">
        <v>0</v>
      </c>
      <c r="J611" s="233">
        <v>0</v>
      </c>
      <c r="K611" s="234">
        <v>0</v>
      </c>
      <c r="L611" s="234">
        <v>0</v>
      </c>
    </row>
    <row r="612" spans="1:12" x14ac:dyDescent="0.2">
      <c r="A612" s="218"/>
      <c r="C612" s="231"/>
      <c r="D612" s="232" t="s">
        <v>229</v>
      </c>
      <c r="E612" s="222" t="s">
        <v>228</v>
      </c>
      <c r="F612" s="237">
        <f t="shared" ref="F612" si="147">SUM(F613:F632)</f>
        <v>42.300000000000004</v>
      </c>
      <c r="G612" s="214">
        <f t="shared" ref="G612:L612" si="148">SUM(G613:G632)</f>
        <v>14</v>
      </c>
      <c r="H612" s="273">
        <f t="shared" si="148"/>
        <v>10</v>
      </c>
      <c r="I612" s="214">
        <f t="shared" si="148"/>
        <v>10</v>
      </c>
      <c r="J612" s="236">
        <f t="shared" si="148"/>
        <v>45</v>
      </c>
      <c r="K612" s="236">
        <f t="shared" si="148"/>
        <v>0</v>
      </c>
      <c r="L612" s="236">
        <f t="shared" si="148"/>
        <v>0</v>
      </c>
    </row>
    <row r="613" spans="1:12" x14ac:dyDescent="0.2">
      <c r="A613" s="215"/>
      <c r="B613" s="222"/>
      <c r="C613" s="223">
        <v>711004</v>
      </c>
      <c r="D613" s="224" t="s">
        <v>737</v>
      </c>
      <c r="E613" s="284"/>
      <c r="F613" s="360">
        <v>2.2999999999999998</v>
      </c>
      <c r="G613" s="234">
        <v>0</v>
      </c>
      <c r="H613" s="272">
        <v>0</v>
      </c>
      <c r="I613" s="234">
        <v>0</v>
      </c>
      <c r="J613" s="233">
        <v>0</v>
      </c>
      <c r="K613" s="233">
        <v>0</v>
      </c>
      <c r="L613" s="233">
        <v>0</v>
      </c>
    </row>
    <row r="614" spans="1:12" x14ac:dyDescent="0.2">
      <c r="A614" s="215"/>
      <c r="B614" s="222"/>
      <c r="C614" s="223">
        <v>7130041</v>
      </c>
      <c r="D614" s="224" t="s">
        <v>580</v>
      </c>
      <c r="E614" s="283"/>
      <c r="F614" s="235">
        <v>9.1999999999999993</v>
      </c>
      <c r="G614" s="234">
        <v>0</v>
      </c>
      <c r="H614" s="272">
        <v>0</v>
      </c>
      <c r="I614" s="234">
        <v>0</v>
      </c>
      <c r="J614" s="233">
        <v>0</v>
      </c>
      <c r="K614" s="234">
        <v>0</v>
      </c>
      <c r="L614" s="234">
        <v>0</v>
      </c>
    </row>
    <row r="615" spans="1:12" x14ac:dyDescent="0.2">
      <c r="A615" s="215"/>
      <c r="B615" s="222"/>
      <c r="C615" s="223">
        <v>713005</v>
      </c>
      <c r="D615" s="224" t="s">
        <v>230</v>
      </c>
      <c r="E615" s="282"/>
      <c r="F615" s="235">
        <v>22.7</v>
      </c>
      <c r="G615" s="234">
        <v>0</v>
      </c>
      <c r="H615" s="272">
        <v>0</v>
      </c>
      <c r="I615" s="234">
        <v>0</v>
      </c>
      <c r="J615" s="233">
        <v>0</v>
      </c>
      <c r="K615" s="234">
        <v>0</v>
      </c>
      <c r="L615" s="234">
        <v>0</v>
      </c>
    </row>
    <row r="616" spans="1:12" x14ac:dyDescent="0.2">
      <c r="A616" s="215"/>
      <c r="B616" s="222"/>
      <c r="C616" s="223">
        <v>714004</v>
      </c>
      <c r="D616" s="224" t="s">
        <v>660</v>
      </c>
      <c r="E616" s="282"/>
      <c r="F616" s="376">
        <v>0</v>
      </c>
      <c r="G616" s="234">
        <v>0</v>
      </c>
      <c r="H616" s="272">
        <v>0</v>
      </c>
      <c r="I616" s="234">
        <v>0</v>
      </c>
      <c r="J616" s="233">
        <v>0</v>
      </c>
      <c r="K616" s="234">
        <v>0</v>
      </c>
      <c r="L616" s="234">
        <v>0</v>
      </c>
    </row>
    <row r="617" spans="1:12" x14ac:dyDescent="0.2">
      <c r="A617" s="215"/>
      <c r="B617" s="222"/>
      <c r="C617" s="223"/>
      <c r="D617" s="224" t="s">
        <v>828</v>
      </c>
      <c r="E617" s="282"/>
      <c r="F617" s="233">
        <v>0</v>
      </c>
      <c r="G617" s="234">
        <v>0</v>
      </c>
      <c r="H617" s="272">
        <v>10</v>
      </c>
      <c r="I617" s="234">
        <v>10</v>
      </c>
      <c r="J617" s="233">
        <v>0</v>
      </c>
      <c r="K617" s="234">
        <v>0</v>
      </c>
      <c r="L617" s="234">
        <v>0</v>
      </c>
    </row>
    <row r="618" spans="1:12" x14ac:dyDescent="0.2">
      <c r="A618" s="218"/>
      <c r="B618" s="222"/>
      <c r="C618" s="223">
        <v>716</v>
      </c>
      <c r="D618" s="224" t="s">
        <v>468</v>
      </c>
      <c r="E618" s="282"/>
      <c r="F618" s="235">
        <v>0</v>
      </c>
      <c r="G618" s="234">
        <v>0</v>
      </c>
      <c r="H618" s="272">
        <v>0</v>
      </c>
      <c r="I618" s="234">
        <v>0</v>
      </c>
      <c r="J618" s="233">
        <v>0</v>
      </c>
      <c r="K618" s="234">
        <v>0</v>
      </c>
      <c r="L618" s="234">
        <v>0</v>
      </c>
    </row>
    <row r="619" spans="1:12" x14ac:dyDescent="0.2">
      <c r="A619" s="218"/>
      <c r="B619" s="222"/>
      <c r="C619" s="223"/>
      <c r="D619" s="224" t="s">
        <v>643</v>
      </c>
      <c r="E619" s="282"/>
      <c r="F619" s="235">
        <v>7.5</v>
      </c>
      <c r="G619" s="234">
        <v>0</v>
      </c>
      <c r="H619" s="272">
        <v>0</v>
      </c>
      <c r="I619" s="234">
        <v>0</v>
      </c>
      <c r="J619" s="233">
        <v>0</v>
      </c>
      <c r="K619" s="234">
        <v>0</v>
      </c>
      <c r="L619" s="234">
        <v>0</v>
      </c>
    </row>
    <row r="620" spans="1:12" x14ac:dyDescent="0.2">
      <c r="A620" s="218"/>
      <c r="B620" s="222"/>
      <c r="C620" s="223"/>
      <c r="D620" s="224" t="s">
        <v>825</v>
      </c>
      <c r="E620" s="282"/>
      <c r="F620" s="235">
        <v>0</v>
      </c>
      <c r="G620" s="234">
        <v>0</v>
      </c>
      <c r="H620" s="272">
        <v>0</v>
      </c>
      <c r="I620" s="234">
        <v>0</v>
      </c>
      <c r="J620" s="233">
        <v>0</v>
      </c>
      <c r="K620" s="234">
        <v>0</v>
      </c>
      <c r="L620" s="234">
        <v>0</v>
      </c>
    </row>
    <row r="621" spans="1:12" x14ac:dyDescent="0.2">
      <c r="A621" s="218"/>
      <c r="B621" s="222"/>
      <c r="C621" s="223"/>
      <c r="D621" s="224" t="s">
        <v>829</v>
      </c>
      <c r="E621" s="282"/>
      <c r="F621" s="235">
        <v>0</v>
      </c>
      <c r="G621" s="234">
        <v>0</v>
      </c>
      <c r="H621" s="272">
        <v>0</v>
      </c>
      <c r="I621" s="234">
        <v>0</v>
      </c>
      <c r="J621" s="233">
        <v>0</v>
      </c>
      <c r="K621" s="234">
        <v>0</v>
      </c>
      <c r="L621" s="234">
        <v>0</v>
      </c>
    </row>
    <row r="622" spans="1:12" x14ac:dyDescent="0.2">
      <c r="A622" s="218"/>
      <c r="B622" s="222"/>
      <c r="C622" s="223">
        <v>716</v>
      </c>
      <c r="D622" s="224" t="s">
        <v>276</v>
      </c>
      <c r="E622" s="282"/>
      <c r="F622" s="235">
        <v>0</v>
      </c>
      <c r="G622" s="234">
        <v>0</v>
      </c>
      <c r="H622" s="272">
        <v>0</v>
      </c>
      <c r="I622" s="234">
        <v>0</v>
      </c>
      <c r="J622" s="233">
        <v>0</v>
      </c>
      <c r="K622" s="234">
        <v>0</v>
      </c>
      <c r="L622" s="234">
        <v>0</v>
      </c>
    </row>
    <row r="623" spans="1:12" x14ac:dyDescent="0.2">
      <c r="A623" s="218"/>
      <c r="B623" s="222"/>
      <c r="C623" s="223" t="s">
        <v>623</v>
      </c>
      <c r="D623" s="224" t="s">
        <v>661</v>
      </c>
      <c r="E623" s="282"/>
      <c r="F623" s="235">
        <v>0</v>
      </c>
      <c r="G623" s="234">
        <v>0</v>
      </c>
      <c r="H623" s="272">
        <v>0</v>
      </c>
      <c r="I623" s="234">
        <v>0</v>
      </c>
      <c r="J623" s="233">
        <v>0</v>
      </c>
      <c r="K623" s="234">
        <v>0</v>
      </c>
      <c r="L623" s="234">
        <v>0</v>
      </c>
    </row>
    <row r="624" spans="1:12" x14ac:dyDescent="0.2">
      <c r="A624" s="218"/>
      <c r="B624" s="222"/>
      <c r="C624" s="223" t="s">
        <v>624</v>
      </c>
      <c r="D624" s="224" t="s">
        <v>733</v>
      </c>
      <c r="E624" s="282"/>
      <c r="F624" s="235">
        <v>0</v>
      </c>
      <c r="G624" s="234">
        <v>0</v>
      </c>
      <c r="H624" s="272">
        <v>0</v>
      </c>
      <c r="I624" s="234">
        <v>0</v>
      </c>
      <c r="J624" s="233">
        <v>0</v>
      </c>
      <c r="K624" s="234">
        <v>0</v>
      </c>
      <c r="L624" s="234">
        <v>0</v>
      </c>
    </row>
    <row r="625" spans="1:12" x14ac:dyDescent="0.2">
      <c r="A625" s="218"/>
      <c r="B625" s="222"/>
      <c r="C625" s="223" t="s">
        <v>749</v>
      </c>
      <c r="D625" s="224" t="s">
        <v>742</v>
      </c>
      <c r="E625" s="283"/>
      <c r="F625" s="235">
        <v>0</v>
      </c>
      <c r="G625" s="234">
        <v>12.6</v>
      </c>
      <c r="H625" s="272">
        <v>0</v>
      </c>
      <c r="I625" s="234">
        <v>0</v>
      </c>
      <c r="J625" s="233">
        <v>0</v>
      </c>
      <c r="K625" s="234">
        <v>0</v>
      </c>
      <c r="L625" s="234">
        <v>0</v>
      </c>
    </row>
    <row r="626" spans="1:12" x14ac:dyDescent="0.2">
      <c r="A626" s="218"/>
      <c r="B626" s="222"/>
      <c r="C626" s="223"/>
      <c r="D626" s="224" t="s">
        <v>830</v>
      </c>
      <c r="E626" s="283"/>
      <c r="F626" s="235">
        <v>0</v>
      </c>
      <c r="G626" s="272">
        <v>0</v>
      </c>
      <c r="H626" s="272">
        <v>0</v>
      </c>
      <c r="I626" s="234">
        <v>0</v>
      </c>
      <c r="J626" s="233">
        <v>0</v>
      </c>
      <c r="K626" s="234">
        <v>0</v>
      </c>
      <c r="L626" s="234">
        <v>0</v>
      </c>
    </row>
    <row r="627" spans="1:12" x14ac:dyDescent="0.2">
      <c r="A627" s="218"/>
      <c r="B627" s="217"/>
      <c r="C627" s="455">
        <v>7170025</v>
      </c>
      <c r="D627" s="224" t="s">
        <v>920</v>
      </c>
      <c r="E627" s="283"/>
      <c r="F627" s="235">
        <v>0</v>
      </c>
      <c r="G627" s="272">
        <v>0</v>
      </c>
      <c r="H627" s="272">
        <v>0</v>
      </c>
      <c r="I627" s="234">
        <v>0</v>
      </c>
      <c r="J627" s="233">
        <v>45</v>
      </c>
      <c r="K627" s="234">
        <v>0</v>
      </c>
      <c r="L627" s="234">
        <v>0</v>
      </c>
    </row>
    <row r="628" spans="1:12" x14ac:dyDescent="0.2">
      <c r="A628" s="218"/>
      <c r="B628" s="222"/>
      <c r="C628" s="223"/>
      <c r="D628" s="224" t="s">
        <v>636</v>
      </c>
      <c r="E628" s="282"/>
      <c r="F628" s="235">
        <v>0</v>
      </c>
      <c r="G628" s="234">
        <v>0</v>
      </c>
      <c r="H628" s="272">
        <v>0</v>
      </c>
      <c r="I628" s="234">
        <v>0</v>
      </c>
      <c r="J628" s="233">
        <v>0</v>
      </c>
      <c r="K628" s="234">
        <v>0</v>
      </c>
      <c r="L628" s="234">
        <v>0</v>
      </c>
    </row>
    <row r="629" spans="1:12" x14ac:dyDescent="0.2">
      <c r="A629" s="218"/>
      <c r="B629" s="222"/>
      <c r="C629" s="223">
        <v>7170024</v>
      </c>
      <c r="D629" s="224" t="s">
        <v>734</v>
      </c>
      <c r="E629" s="282"/>
      <c r="F629" s="235">
        <v>0.6</v>
      </c>
      <c r="G629" s="234">
        <v>0</v>
      </c>
      <c r="H629" s="272">
        <v>0</v>
      </c>
      <c r="I629" s="234">
        <v>0</v>
      </c>
      <c r="J629" s="233">
        <v>0</v>
      </c>
      <c r="K629" s="234">
        <v>0</v>
      </c>
      <c r="L629" s="234">
        <v>0</v>
      </c>
    </row>
    <row r="630" spans="1:12" x14ac:dyDescent="0.2">
      <c r="A630" s="218"/>
      <c r="B630" s="222"/>
      <c r="C630" s="223" t="s">
        <v>618</v>
      </c>
      <c r="D630" s="224" t="s">
        <v>273</v>
      </c>
      <c r="E630" s="282"/>
      <c r="F630" s="235">
        <v>0</v>
      </c>
      <c r="G630" s="234">
        <v>0</v>
      </c>
      <c r="H630" s="272">
        <v>0</v>
      </c>
      <c r="I630" s="234">
        <v>0</v>
      </c>
      <c r="J630" s="233">
        <v>0</v>
      </c>
      <c r="K630" s="234">
        <v>0</v>
      </c>
      <c r="L630" s="234">
        <v>0</v>
      </c>
    </row>
    <row r="631" spans="1:12" x14ac:dyDescent="0.2">
      <c r="A631" s="218"/>
      <c r="B631" s="222"/>
      <c r="C631" s="223" t="s">
        <v>342</v>
      </c>
      <c r="D631" s="224" t="s">
        <v>231</v>
      </c>
      <c r="E631" s="282"/>
      <c r="F631" s="360">
        <v>0</v>
      </c>
      <c r="G631" s="234">
        <v>0</v>
      </c>
      <c r="H631" s="272">
        <v>0</v>
      </c>
      <c r="I631" s="234">
        <v>0</v>
      </c>
      <c r="J631" s="233">
        <v>0</v>
      </c>
      <c r="K631" s="234">
        <v>0</v>
      </c>
      <c r="L631" s="234">
        <v>0</v>
      </c>
    </row>
    <row r="632" spans="1:12" x14ac:dyDescent="0.2">
      <c r="A632" s="218"/>
      <c r="B632" s="222"/>
      <c r="C632" s="223">
        <v>719002</v>
      </c>
      <c r="D632" s="224" t="s">
        <v>738</v>
      </c>
      <c r="E632" s="286"/>
      <c r="F632" s="235">
        <v>0</v>
      </c>
      <c r="G632" s="234">
        <v>1.4</v>
      </c>
      <c r="H632" s="272">
        <v>0</v>
      </c>
      <c r="I632" s="234">
        <v>0</v>
      </c>
      <c r="J632" s="233">
        <v>0</v>
      </c>
      <c r="K632" s="233">
        <v>0</v>
      </c>
      <c r="L632" s="233">
        <v>0</v>
      </c>
    </row>
    <row r="633" spans="1:12" x14ac:dyDescent="0.2">
      <c r="A633" s="218"/>
      <c r="C633" s="231"/>
      <c r="D633" s="232" t="s">
        <v>235</v>
      </c>
      <c r="E633" s="222" t="s">
        <v>173</v>
      </c>
      <c r="F633" s="237">
        <f t="shared" ref="F633" si="149">SUM(F634:F634)</f>
        <v>0</v>
      </c>
      <c r="G633" s="214">
        <f>SUM(G634:G634)</f>
        <v>0</v>
      </c>
      <c r="H633" s="273">
        <f t="shared" ref="H633:I633" si="150">SUM(H634:H634)</f>
        <v>0</v>
      </c>
      <c r="I633" s="214">
        <f t="shared" si="150"/>
        <v>0</v>
      </c>
      <c r="J633" s="236">
        <v>0</v>
      </c>
      <c r="K633" s="236">
        <v>0</v>
      </c>
      <c r="L633" s="236">
        <v>0</v>
      </c>
    </row>
    <row r="634" spans="1:12" x14ac:dyDescent="0.2">
      <c r="A634" s="218"/>
      <c r="B634" s="222"/>
      <c r="C634" s="223">
        <v>717002</v>
      </c>
      <c r="D634" s="224" t="s">
        <v>832</v>
      </c>
      <c r="E634" s="286"/>
      <c r="F634" s="360">
        <v>0</v>
      </c>
      <c r="G634" s="234">
        <v>0</v>
      </c>
      <c r="H634" s="272">
        <v>0</v>
      </c>
      <c r="I634" s="234">
        <v>0</v>
      </c>
      <c r="J634" s="233">
        <v>0</v>
      </c>
      <c r="K634" s="234">
        <v>0</v>
      </c>
      <c r="L634" s="234">
        <v>0</v>
      </c>
    </row>
    <row r="635" spans="1:12" x14ac:dyDescent="0.2">
      <c r="A635" s="218"/>
      <c r="B635" s="222"/>
      <c r="C635" s="223"/>
      <c r="D635" s="224" t="s">
        <v>826</v>
      </c>
      <c r="E635" s="286"/>
      <c r="F635" s="360">
        <v>0</v>
      </c>
      <c r="G635" s="234">
        <v>0</v>
      </c>
      <c r="H635" s="272">
        <v>0</v>
      </c>
      <c r="I635" s="234">
        <v>0</v>
      </c>
      <c r="J635" s="233">
        <v>0</v>
      </c>
      <c r="K635" s="234">
        <v>0</v>
      </c>
      <c r="L635" s="234">
        <v>0</v>
      </c>
    </row>
    <row r="636" spans="1:12" x14ac:dyDescent="0.2">
      <c r="A636" s="218"/>
      <c r="B636" s="222"/>
      <c r="C636" s="223"/>
      <c r="D636" s="224" t="s">
        <v>827</v>
      </c>
      <c r="E636" s="286"/>
      <c r="F636" s="360">
        <v>0</v>
      </c>
      <c r="G636" s="234">
        <v>0</v>
      </c>
      <c r="H636" s="272">
        <v>0</v>
      </c>
      <c r="I636" s="234">
        <v>0</v>
      </c>
      <c r="J636" s="233">
        <v>0</v>
      </c>
      <c r="K636" s="234">
        <v>0</v>
      </c>
      <c r="L636" s="234">
        <v>0</v>
      </c>
    </row>
    <row r="637" spans="1:12" x14ac:dyDescent="0.2">
      <c r="A637" s="218"/>
      <c r="C637" s="231"/>
      <c r="D637" s="232" t="s">
        <v>237</v>
      </c>
      <c r="E637" s="222" t="s">
        <v>236</v>
      </c>
      <c r="F637" s="237">
        <f t="shared" ref="F637" si="151">SUM(F638:F646)</f>
        <v>4.9000000000000004</v>
      </c>
      <c r="G637" s="214">
        <f t="shared" ref="G637" si="152">SUM(G638:G646)</f>
        <v>29.700000000000003</v>
      </c>
      <c r="H637" s="273">
        <f>SUM(H638:H646)</f>
        <v>39.5</v>
      </c>
      <c r="I637" s="214">
        <f>SUM(I638:I646)</f>
        <v>363.2</v>
      </c>
      <c r="J637" s="214">
        <f>SUM(J638:J646)</f>
        <v>2</v>
      </c>
      <c r="K637" s="214">
        <f>SUM(K638:K646)</f>
        <v>0</v>
      </c>
      <c r="L637" s="214">
        <f>SUM(L638:L646)</f>
        <v>0</v>
      </c>
    </row>
    <row r="638" spans="1:12" x14ac:dyDescent="0.2">
      <c r="A638" s="215"/>
      <c r="B638" s="222"/>
      <c r="C638" s="223">
        <v>712001</v>
      </c>
      <c r="D638" s="224" t="s">
        <v>476</v>
      </c>
      <c r="E638" s="286"/>
      <c r="F638" s="360">
        <v>0</v>
      </c>
      <c r="G638" s="234">
        <v>0</v>
      </c>
      <c r="H638" s="272">
        <v>0</v>
      </c>
      <c r="I638" s="234">
        <v>0</v>
      </c>
      <c r="J638" s="233">
        <v>0</v>
      </c>
      <c r="K638" s="233">
        <v>0</v>
      </c>
      <c r="L638" s="233">
        <v>0</v>
      </c>
    </row>
    <row r="639" spans="1:12" x14ac:dyDescent="0.2">
      <c r="A639" s="218"/>
      <c r="B639" s="222"/>
      <c r="C639" s="223">
        <v>713001</v>
      </c>
      <c r="D639" s="224" t="s">
        <v>922</v>
      </c>
      <c r="E639" s="282"/>
      <c r="F639" s="235">
        <v>0</v>
      </c>
      <c r="G639" s="234">
        <v>0</v>
      </c>
      <c r="H639" s="272">
        <v>0</v>
      </c>
      <c r="I639" s="234">
        <v>0</v>
      </c>
      <c r="J639" s="233">
        <v>2</v>
      </c>
      <c r="K639" s="234">
        <v>0</v>
      </c>
      <c r="L639" s="234">
        <v>0</v>
      </c>
    </row>
    <row r="640" spans="1:12" x14ac:dyDescent="0.2">
      <c r="A640" s="218"/>
      <c r="B640" s="226"/>
      <c r="C640" s="223">
        <v>717002</v>
      </c>
      <c r="D640" s="224" t="s">
        <v>705</v>
      </c>
      <c r="E640" s="283"/>
      <c r="F640" s="235">
        <v>0</v>
      </c>
      <c r="G640" s="234">
        <v>0</v>
      </c>
      <c r="H640" s="272">
        <v>39.5</v>
      </c>
      <c r="I640" s="441">
        <v>363.2</v>
      </c>
      <c r="J640" s="233">
        <v>0</v>
      </c>
      <c r="K640" s="234">
        <v>0</v>
      </c>
      <c r="L640" s="234">
        <v>0</v>
      </c>
    </row>
    <row r="641" spans="1:12" x14ac:dyDescent="0.2">
      <c r="A641" s="215"/>
      <c r="B641" s="226"/>
      <c r="C641" s="223">
        <v>7170021</v>
      </c>
      <c r="D641" s="224" t="s">
        <v>367</v>
      </c>
      <c r="E641" s="283"/>
      <c r="F641" s="235">
        <v>4.9000000000000004</v>
      </c>
      <c r="G641" s="234">
        <v>0.6</v>
      </c>
      <c r="H641" s="272">
        <v>0</v>
      </c>
      <c r="I641" s="234">
        <v>0</v>
      </c>
      <c r="J641" s="233">
        <v>0</v>
      </c>
      <c r="K641" s="234">
        <v>0</v>
      </c>
      <c r="L641" s="234">
        <v>0</v>
      </c>
    </row>
    <row r="642" spans="1:12" x14ac:dyDescent="0.2">
      <c r="A642" s="215"/>
      <c r="B642" s="222"/>
      <c r="C642" s="223">
        <v>7170022</v>
      </c>
      <c r="D642" s="224" t="s">
        <v>470</v>
      </c>
      <c r="E642" s="282"/>
      <c r="F642" s="235">
        <v>0</v>
      </c>
      <c r="G642" s="234">
        <v>0</v>
      </c>
      <c r="H642" s="272">
        <v>0</v>
      </c>
      <c r="I642" s="234">
        <v>0</v>
      </c>
      <c r="J642" s="233">
        <v>0</v>
      </c>
      <c r="K642" s="234">
        <v>0</v>
      </c>
      <c r="L642" s="234">
        <v>0</v>
      </c>
    </row>
    <row r="643" spans="1:12" x14ac:dyDescent="0.2">
      <c r="A643" s="218"/>
      <c r="B643" s="222"/>
      <c r="C643" s="223">
        <v>716</v>
      </c>
      <c r="D643" s="224" t="s">
        <v>238</v>
      </c>
      <c r="E643" s="282"/>
      <c r="F643" s="235">
        <v>0</v>
      </c>
      <c r="G643" s="234">
        <v>0</v>
      </c>
      <c r="H643" s="272">
        <v>0</v>
      </c>
      <c r="I643" s="234">
        <v>0</v>
      </c>
      <c r="J643" s="233">
        <v>0</v>
      </c>
      <c r="K643" s="234">
        <v>0</v>
      </c>
      <c r="L643" s="234">
        <v>0</v>
      </c>
    </row>
    <row r="644" spans="1:12" x14ac:dyDescent="0.2">
      <c r="A644" s="218"/>
      <c r="B644" s="222"/>
      <c r="C644" s="223">
        <v>716</v>
      </c>
      <c r="D644" s="224" t="s">
        <v>409</v>
      </c>
      <c r="E644" s="282"/>
      <c r="F644" s="360">
        <v>0</v>
      </c>
      <c r="G644" s="234">
        <v>0</v>
      </c>
      <c r="H644" s="272">
        <v>0</v>
      </c>
      <c r="I644" s="234">
        <v>0</v>
      </c>
      <c r="J644" s="233">
        <v>0</v>
      </c>
      <c r="K644" s="234">
        <v>0</v>
      </c>
      <c r="L644" s="234">
        <v>0</v>
      </c>
    </row>
    <row r="645" spans="1:12" x14ac:dyDescent="0.2">
      <c r="A645" s="218"/>
      <c r="B645" s="222"/>
      <c r="C645" s="223"/>
      <c r="D645" s="224" t="s">
        <v>822</v>
      </c>
      <c r="E645" s="282"/>
      <c r="F645" s="360">
        <v>0</v>
      </c>
      <c r="G645" s="234">
        <v>25</v>
      </c>
      <c r="H645" s="272">
        <v>0</v>
      </c>
      <c r="I645" s="234">
        <v>0</v>
      </c>
      <c r="J645" s="233">
        <v>0</v>
      </c>
      <c r="K645" s="234">
        <v>0</v>
      </c>
      <c r="L645" s="234">
        <v>0</v>
      </c>
    </row>
    <row r="646" spans="1:12" x14ac:dyDescent="0.2">
      <c r="A646" s="218"/>
      <c r="B646" s="226"/>
      <c r="C646" s="223"/>
      <c r="D646" s="224" t="s">
        <v>750</v>
      </c>
      <c r="E646" s="282"/>
      <c r="F646" s="360">
        <v>0</v>
      </c>
      <c r="G646" s="234">
        <v>4.0999999999999996</v>
      </c>
      <c r="H646" s="272">
        <v>0</v>
      </c>
      <c r="I646" s="234">
        <v>0</v>
      </c>
      <c r="J646" s="233">
        <v>0</v>
      </c>
      <c r="K646" s="234">
        <v>0</v>
      </c>
      <c r="L646" s="234">
        <v>0</v>
      </c>
    </row>
    <row r="647" spans="1:12" x14ac:dyDescent="0.2">
      <c r="A647" s="218"/>
      <c r="C647" s="231"/>
      <c r="D647" s="232" t="s">
        <v>233</v>
      </c>
      <c r="E647" s="222" t="s">
        <v>543</v>
      </c>
      <c r="F647" s="237">
        <f t="shared" ref="F647" si="153">SUM(F648:F650)</f>
        <v>20</v>
      </c>
      <c r="G647" s="214">
        <f>SUM(G648:G650)</f>
        <v>7.3</v>
      </c>
      <c r="H647" s="273">
        <f t="shared" ref="H647:I647" si="154">SUM(H648:H650)</f>
        <v>5</v>
      </c>
      <c r="I647" s="214">
        <f t="shared" si="154"/>
        <v>5</v>
      </c>
      <c r="J647" s="236">
        <f>SUM(J648:J650)</f>
        <v>0</v>
      </c>
      <c r="K647" s="236">
        <f t="shared" ref="K647:L647" si="155">SUM(K648:K650)</f>
        <v>0</v>
      </c>
      <c r="L647" s="236">
        <f t="shared" si="155"/>
        <v>0</v>
      </c>
    </row>
    <row r="648" spans="1:12" x14ac:dyDescent="0.2">
      <c r="A648" s="218"/>
      <c r="B648" s="222"/>
      <c r="C648" s="223">
        <v>711001</v>
      </c>
      <c r="D648" s="224" t="s">
        <v>653</v>
      </c>
      <c r="E648" s="286"/>
      <c r="F648" s="360">
        <v>0</v>
      </c>
      <c r="G648" s="234">
        <v>0</v>
      </c>
      <c r="H648" s="272">
        <v>0</v>
      </c>
      <c r="I648" s="234">
        <v>0</v>
      </c>
      <c r="J648" s="233">
        <v>0</v>
      </c>
      <c r="K648" s="233">
        <v>0</v>
      </c>
      <c r="L648" s="233">
        <v>0</v>
      </c>
    </row>
    <row r="649" spans="1:12" x14ac:dyDescent="0.2">
      <c r="A649" s="218"/>
      <c r="B649" s="222"/>
      <c r="C649" s="223">
        <v>716</v>
      </c>
      <c r="D649" s="224" t="s">
        <v>707</v>
      </c>
      <c r="E649" s="282"/>
      <c r="F649" s="235">
        <v>0</v>
      </c>
      <c r="G649" s="234">
        <v>7.3</v>
      </c>
      <c r="H649" s="272">
        <v>5</v>
      </c>
      <c r="I649" s="234">
        <v>5</v>
      </c>
      <c r="J649" s="233">
        <v>0</v>
      </c>
      <c r="K649" s="234">
        <v>0</v>
      </c>
      <c r="L649" s="234">
        <v>0</v>
      </c>
    </row>
    <row r="650" spans="1:12" x14ac:dyDescent="0.2">
      <c r="A650" s="218"/>
      <c r="B650" s="222"/>
      <c r="C650" s="223">
        <v>7170022</v>
      </c>
      <c r="D650" s="224" t="s">
        <v>234</v>
      </c>
      <c r="E650" s="282"/>
      <c r="F650" s="369">
        <v>20</v>
      </c>
      <c r="G650" s="234">
        <v>0</v>
      </c>
      <c r="H650" s="272">
        <v>0</v>
      </c>
      <c r="I650" s="234">
        <v>0</v>
      </c>
      <c r="J650" s="233">
        <v>0</v>
      </c>
      <c r="K650" s="234">
        <v>0</v>
      </c>
      <c r="L650" s="234">
        <v>0</v>
      </c>
    </row>
    <row r="651" spans="1:12" x14ac:dyDescent="0.2">
      <c r="A651" s="215"/>
      <c r="C651" s="268"/>
      <c r="D651" s="232" t="s">
        <v>240</v>
      </c>
      <c r="E651" s="267" t="s">
        <v>239</v>
      </c>
      <c r="F651" s="237">
        <f t="shared" ref="F651" si="156">SUM(F652:F657)</f>
        <v>0.9</v>
      </c>
      <c r="G651" s="214">
        <f t="shared" ref="G651:L651" si="157">SUM(G652:G658)</f>
        <v>30</v>
      </c>
      <c r="H651" s="273">
        <f t="shared" si="157"/>
        <v>0</v>
      </c>
      <c r="I651" s="214">
        <f t="shared" si="157"/>
        <v>0</v>
      </c>
      <c r="J651" s="236">
        <f t="shared" si="157"/>
        <v>30</v>
      </c>
      <c r="K651" s="214">
        <f t="shared" si="157"/>
        <v>0</v>
      </c>
      <c r="L651" s="214">
        <f t="shared" si="157"/>
        <v>0</v>
      </c>
    </row>
    <row r="652" spans="1:12" x14ac:dyDescent="0.2">
      <c r="A652" s="218"/>
      <c r="B652" s="222"/>
      <c r="C652" s="223">
        <v>7162</v>
      </c>
      <c r="D652" s="224" t="s">
        <v>926</v>
      </c>
      <c r="E652" s="282"/>
      <c r="F652" s="360">
        <v>0</v>
      </c>
      <c r="G652" s="234">
        <v>0</v>
      </c>
      <c r="H652" s="272">
        <v>0</v>
      </c>
      <c r="I652" s="234">
        <v>0</v>
      </c>
      <c r="J652" s="233">
        <v>10</v>
      </c>
      <c r="K652" s="234">
        <v>0</v>
      </c>
      <c r="L652" s="234">
        <v>0</v>
      </c>
    </row>
    <row r="653" spans="1:12" x14ac:dyDescent="0.2">
      <c r="A653" s="218"/>
      <c r="B653" s="222"/>
      <c r="C653" s="223"/>
      <c r="D653" s="224" t="s">
        <v>644</v>
      </c>
      <c r="E653" s="282"/>
      <c r="F653" s="360">
        <v>0.9</v>
      </c>
      <c r="G653" s="234">
        <v>0</v>
      </c>
      <c r="H653" s="272">
        <v>0</v>
      </c>
      <c r="I653" s="234">
        <v>0</v>
      </c>
      <c r="J653" s="233">
        <v>0</v>
      </c>
      <c r="K653" s="234">
        <v>0</v>
      </c>
      <c r="L653" s="234">
        <v>0</v>
      </c>
    </row>
    <row r="654" spans="1:12" x14ac:dyDescent="0.2">
      <c r="A654" s="218"/>
      <c r="B654" s="222"/>
      <c r="C654" s="223">
        <v>7170024</v>
      </c>
      <c r="D654" s="224" t="s">
        <v>925</v>
      </c>
      <c r="E654" s="282"/>
      <c r="F654" s="235">
        <v>0</v>
      </c>
      <c r="G654" s="234">
        <v>0</v>
      </c>
      <c r="H654" s="272">
        <v>0</v>
      </c>
      <c r="I654" s="234">
        <v>0</v>
      </c>
      <c r="J654" s="233">
        <v>10</v>
      </c>
      <c r="K654" s="234">
        <v>0</v>
      </c>
      <c r="L654" s="234">
        <v>0</v>
      </c>
    </row>
    <row r="655" spans="1:12" x14ac:dyDescent="0.2">
      <c r="A655" s="218"/>
      <c r="B655" s="222"/>
      <c r="C655" s="223">
        <v>7170011</v>
      </c>
      <c r="D655" s="224" t="s">
        <v>930</v>
      </c>
      <c r="E655" s="283"/>
      <c r="F655" s="235">
        <v>0</v>
      </c>
      <c r="G655" s="234">
        <v>0</v>
      </c>
      <c r="H655" s="272">
        <v>0</v>
      </c>
      <c r="I655" s="234">
        <v>0</v>
      </c>
      <c r="J655" s="233">
        <v>10</v>
      </c>
      <c r="K655" s="234">
        <v>0</v>
      </c>
      <c r="L655" s="234">
        <v>0</v>
      </c>
    </row>
    <row r="656" spans="1:12" x14ac:dyDescent="0.2">
      <c r="A656" s="215"/>
      <c r="B656" s="222"/>
      <c r="C656" s="223">
        <v>7170022</v>
      </c>
      <c r="D656" s="224" t="s">
        <v>714</v>
      </c>
      <c r="E656" s="282"/>
      <c r="F656" s="235">
        <v>0</v>
      </c>
      <c r="G656" s="234">
        <v>1.8</v>
      </c>
      <c r="H656" s="272">
        <v>0</v>
      </c>
      <c r="I656" s="234">
        <v>0</v>
      </c>
      <c r="J656" s="233">
        <v>0</v>
      </c>
      <c r="K656" s="234">
        <v>0</v>
      </c>
      <c r="L656" s="234">
        <v>0</v>
      </c>
    </row>
    <row r="657" spans="1:14" x14ac:dyDescent="0.2">
      <c r="A657" s="215"/>
      <c r="B657" s="222"/>
      <c r="C657" s="223">
        <v>717002</v>
      </c>
      <c r="D657" s="224" t="s">
        <v>741</v>
      </c>
      <c r="E657" s="283"/>
      <c r="F657" s="235">
        <v>0</v>
      </c>
      <c r="G657" s="234">
        <v>15.6</v>
      </c>
      <c r="H657" s="272">
        <v>0</v>
      </c>
      <c r="I657" s="234">
        <v>0</v>
      </c>
      <c r="J657" s="233">
        <v>0</v>
      </c>
      <c r="K657" s="234">
        <v>0</v>
      </c>
      <c r="L657" s="234">
        <v>0</v>
      </c>
    </row>
    <row r="658" spans="1:14" ht="12" customHeight="1" thickBot="1" x14ac:dyDescent="0.25">
      <c r="A658" s="215"/>
      <c r="B658" s="222"/>
      <c r="C658" s="223"/>
      <c r="D658" s="224" t="s">
        <v>759</v>
      </c>
      <c r="E658" s="284"/>
      <c r="F658" s="360">
        <v>0</v>
      </c>
      <c r="G658" s="234">
        <v>12.6</v>
      </c>
      <c r="H658" s="272">
        <v>0</v>
      </c>
      <c r="I658" s="313">
        <v>0</v>
      </c>
      <c r="J658" s="233">
        <v>0</v>
      </c>
      <c r="K658" s="233">
        <v>0</v>
      </c>
      <c r="L658" s="233">
        <v>0</v>
      </c>
    </row>
    <row r="659" spans="1:14" s="383" customFormat="1" ht="12" customHeight="1" thickBot="1" x14ac:dyDescent="0.25">
      <c r="A659" s="384"/>
      <c r="B659" s="396"/>
      <c r="C659" s="397"/>
      <c r="D659" s="398" t="s">
        <v>863</v>
      </c>
      <c r="E659" s="399"/>
      <c r="F659" s="400">
        <f t="shared" ref="F659" si="158">SUM(F660:F661)</f>
        <v>2420.8000000000002</v>
      </c>
      <c r="G659" s="400">
        <f t="shared" ref="G659:L659" si="159">SUM(G660:G661)</f>
        <v>2527.38</v>
      </c>
      <c r="H659" s="424">
        <f t="shared" si="159"/>
        <v>2558.9</v>
      </c>
      <c r="I659" s="446">
        <f t="shared" si="159"/>
        <v>2558.9</v>
      </c>
      <c r="J659" s="400">
        <f t="shared" si="159"/>
        <v>2743.6</v>
      </c>
      <c r="K659" s="400">
        <f t="shared" si="159"/>
        <v>2961.5</v>
      </c>
      <c r="L659" s="400">
        <f t="shared" si="159"/>
        <v>3048.6</v>
      </c>
    </row>
    <row r="660" spans="1:14" s="383" customFormat="1" ht="13.5" thickBot="1" x14ac:dyDescent="0.25">
      <c r="A660" s="377"/>
      <c r="B660" s="401"/>
      <c r="C660" s="402"/>
      <c r="D660" s="403" t="s">
        <v>205</v>
      </c>
      <c r="E660" s="399"/>
      <c r="F660" s="400">
        <f t="shared" ref="F660:I660" si="160">SUM(F663+F675+F690+F703+F744)</f>
        <v>1602.5</v>
      </c>
      <c r="G660" s="400">
        <f t="shared" si="160"/>
        <v>1620.28</v>
      </c>
      <c r="H660" s="424">
        <f t="shared" si="160"/>
        <v>1600.3</v>
      </c>
      <c r="I660" s="447">
        <f t="shared" si="160"/>
        <v>1600.3</v>
      </c>
      <c r="J660" s="400">
        <f>SUM(J663+J675+J690+J703+J744)</f>
        <v>1744.6</v>
      </c>
      <c r="K660" s="400">
        <f t="shared" ref="K660:L660" si="161">SUM(K663+K675+K690+K703+K744)</f>
        <v>1836</v>
      </c>
      <c r="L660" s="400">
        <f t="shared" si="161"/>
        <v>1891.2999999999997</v>
      </c>
    </row>
    <row r="661" spans="1:14" s="383" customFormat="1" ht="12" customHeight="1" thickBot="1" x14ac:dyDescent="0.25">
      <c r="A661" s="377"/>
      <c r="B661" s="401"/>
      <c r="C661" s="402"/>
      <c r="D661" s="404" t="s">
        <v>203</v>
      </c>
      <c r="E661" s="399"/>
      <c r="F661" s="400">
        <f t="shared" ref="F661:I661" si="162">F720+F728+F747+F754</f>
        <v>818.3</v>
      </c>
      <c r="G661" s="400">
        <f t="shared" si="162"/>
        <v>907.1</v>
      </c>
      <c r="H661" s="424">
        <f t="shared" si="162"/>
        <v>958.60000000000014</v>
      </c>
      <c r="I661" s="446">
        <f t="shared" si="162"/>
        <v>958.60000000000014</v>
      </c>
      <c r="J661" s="400">
        <f>J720+J728+J747+J754</f>
        <v>999</v>
      </c>
      <c r="K661" s="405">
        <f>K720+K728+K744+K747+K754</f>
        <v>1125.5</v>
      </c>
      <c r="L661" s="405">
        <f>L720+L728+L744+L747+L754</f>
        <v>1157.3000000000002</v>
      </c>
    </row>
    <row r="662" spans="1:14" ht="12" customHeight="1" thickBot="1" x14ac:dyDescent="0.25">
      <c r="A662" s="215"/>
      <c r="B662" s="357"/>
      <c r="C662" s="358"/>
      <c r="D662" s="294" t="s">
        <v>807</v>
      </c>
      <c r="E662" s="291"/>
      <c r="F662" s="292">
        <f t="shared" ref="F662:L662" si="163">SUM(F675+F703+F761+F517)</f>
        <v>122.29999999999998</v>
      </c>
      <c r="G662" s="292">
        <f t="shared" si="163"/>
        <v>135.68</v>
      </c>
      <c r="H662" s="444">
        <f t="shared" si="163"/>
        <v>94.3</v>
      </c>
      <c r="I662" s="448">
        <f t="shared" si="163"/>
        <v>94.3</v>
      </c>
      <c r="J662" s="292">
        <f t="shared" si="163"/>
        <v>134.6</v>
      </c>
      <c r="K662" s="292">
        <f t="shared" si="163"/>
        <v>138.89999999999998</v>
      </c>
      <c r="L662" s="292">
        <f t="shared" si="163"/>
        <v>142.29999999999998</v>
      </c>
      <c r="N662" s="217"/>
    </row>
    <row r="663" spans="1:14" ht="11.25" customHeight="1" thickBot="1" x14ac:dyDescent="0.25">
      <c r="A663" s="218"/>
      <c r="B663" s="295"/>
      <c r="C663" s="296"/>
      <c r="D663" s="297" t="s">
        <v>389</v>
      </c>
      <c r="E663" s="292"/>
      <c r="F663" s="370">
        <f>SUM(F664:F666)</f>
        <v>763.40000000000009</v>
      </c>
      <c r="G663" s="293">
        <f>SUM(G664:G666)</f>
        <v>779.7</v>
      </c>
      <c r="H663" s="425">
        <f>SUM(H664:H674)</f>
        <v>770.3</v>
      </c>
      <c r="I663" s="445">
        <f>SUM(I664:I674)</f>
        <v>770.3</v>
      </c>
      <c r="J663" s="292">
        <f>SUM(J664:J674)</f>
        <v>818.4</v>
      </c>
      <c r="K663" s="293">
        <f>SUM(K664:K674)</f>
        <v>853</v>
      </c>
      <c r="L663" s="293">
        <f>SUM(L664:L674)</f>
        <v>889.09999999999991</v>
      </c>
      <c r="N663" s="217"/>
    </row>
    <row r="664" spans="1:14" ht="11.25" customHeight="1" x14ac:dyDescent="0.2">
      <c r="A664" s="218"/>
      <c r="B664" s="298"/>
      <c r="C664" s="299">
        <v>610</v>
      </c>
      <c r="D664" s="300" t="s">
        <v>184</v>
      </c>
      <c r="E664" s="301"/>
      <c r="F664" s="365">
        <v>458.4</v>
      </c>
      <c r="G664" s="302">
        <v>480.7</v>
      </c>
      <c r="H664" s="375">
        <v>0</v>
      </c>
      <c r="I664" s="302">
        <v>0</v>
      </c>
      <c r="J664" s="301">
        <v>0</v>
      </c>
      <c r="K664" s="301">
        <v>0</v>
      </c>
      <c r="L664" s="301">
        <v>0</v>
      </c>
      <c r="N664" s="303"/>
    </row>
    <row r="665" spans="1:14" x14ac:dyDescent="0.2">
      <c r="A665" s="218"/>
      <c r="B665" s="222"/>
      <c r="C665" s="223">
        <v>620</v>
      </c>
      <c r="D665" s="224" t="s">
        <v>116</v>
      </c>
      <c r="E665" s="233"/>
      <c r="F665" s="235">
        <v>169.3</v>
      </c>
      <c r="G665" s="234">
        <v>168</v>
      </c>
      <c r="H665" s="272">
        <v>0</v>
      </c>
      <c r="I665" s="234">
        <v>0</v>
      </c>
      <c r="J665" s="233">
        <v>0</v>
      </c>
      <c r="K665" s="233">
        <v>0</v>
      </c>
      <c r="L665" s="233">
        <v>0</v>
      </c>
      <c r="N665" s="303"/>
    </row>
    <row r="666" spans="1:14" x14ac:dyDescent="0.2">
      <c r="A666" s="218"/>
      <c r="B666" s="222"/>
      <c r="C666" s="223">
        <v>630</v>
      </c>
      <c r="D666" s="224" t="s">
        <v>117</v>
      </c>
      <c r="E666" s="233"/>
      <c r="F666" s="235">
        <v>135.69999999999999</v>
      </c>
      <c r="G666" s="234">
        <v>131</v>
      </c>
      <c r="H666" s="272">
        <v>0</v>
      </c>
      <c r="I666" s="234">
        <v>0</v>
      </c>
      <c r="J666" s="233">
        <v>0</v>
      </c>
      <c r="K666" s="233">
        <v>0</v>
      </c>
      <c r="L666" s="233">
        <v>0</v>
      </c>
      <c r="N666" s="303"/>
    </row>
    <row r="667" spans="1:14" x14ac:dyDescent="0.2">
      <c r="A667" s="218"/>
      <c r="B667" s="306" t="s">
        <v>370</v>
      </c>
      <c r="C667" s="307">
        <v>610</v>
      </c>
      <c r="D667" s="308" t="s">
        <v>808</v>
      </c>
      <c r="E667" s="234"/>
      <c r="F667" s="235">
        <v>0</v>
      </c>
      <c r="G667" s="234">
        <v>0</v>
      </c>
      <c r="H667" s="272">
        <v>202.2</v>
      </c>
      <c r="I667" s="234">
        <v>202.2</v>
      </c>
      <c r="J667" s="233">
        <v>210.9</v>
      </c>
      <c r="K667" s="234">
        <v>221.5</v>
      </c>
      <c r="L667" s="234">
        <v>232.5</v>
      </c>
      <c r="M667" s="435"/>
      <c r="N667" s="217"/>
    </row>
    <row r="668" spans="1:14" x14ac:dyDescent="0.2">
      <c r="A668" s="218"/>
      <c r="B668" s="309"/>
      <c r="C668" s="307">
        <v>620</v>
      </c>
      <c r="D668" s="308" t="s">
        <v>116</v>
      </c>
      <c r="E668" s="234"/>
      <c r="F668" s="235">
        <v>0</v>
      </c>
      <c r="G668" s="234">
        <v>0</v>
      </c>
      <c r="H668" s="272">
        <v>74.7</v>
      </c>
      <c r="I668" s="234">
        <v>74.7</v>
      </c>
      <c r="J668" s="233">
        <v>78</v>
      </c>
      <c r="K668" s="234">
        <v>81.900000000000006</v>
      </c>
      <c r="L668" s="234">
        <v>85.9</v>
      </c>
      <c r="N668" s="217"/>
    </row>
    <row r="669" spans="1:14" x14ac:dyDescent="0.2">
      <c r="A669" s="218"/>
      <c r="B669" s="309"/>
      <c r="C669" s="307">
        <v>630</v>
      </c>
      <c r="D669" s="308" t="s">
        <v>117</v>
      </c>
      <c r="E669" s="234"/>
      <c r="F669" s="235">
        <v>0</v>
      </c>
      <c r="G669" s="234">
        <v>0</v>
      </c>
      <c r="H669" s="272">
        <v>55</v>
      </c>
      <c r="I669" s="234">
        <v>55</v>
      </c>
      <c r="J669" s="233">
        <v>63.4</v>
      </c>
      <c r="K669" s="234">
        <v>63.4</v>
      </c>
      <c r="L669" s="234">
        <v>63.4</v>
      </c>
      <c r="N669" s="217"/>
    </row>
    <row r="670" spans="1:14" x14ac:dyDescent="0.2">
      <c r="A670" s="218"/>
      <c r="B670" s="309"/>
      <c r="C670" s="307">
        <v>640</v>
      </c>
      <c r="D670" s="308" t="s">
        <v>641</v>
      </c>
      <c r="E670" s="234"/>
      <c r="F670" s="235">
        <v>0</v>
      </c>
      <c r="G670" s="234">
        <v>0</v>
      </c>
      <c r="H670" s="272">
        <v>0.5</v>
      </c>
      <c r="I670" s="234">
        <v>0.5</v>
      </c>
      <c r="J670" s="233">
        <v>0.7</v>
      </c>
      <c r="K670" s="234">
        <v>0.7</v>
      </c>
      <c r="L670" s="234">
        <v>0.7</v>
      </c>
      <c r="N670" s="217"/>
    </row>
    <row r="671" spans="1:14" x14ac:dyDescent="0.2">
      <c r="A671" s="218"/>
      <c r="B671" s="310" t="s">
        <v>809</v>
      </c>
      <c r="C671" s="311">
        <v>610</v>
      </c>
      <c r="D671" s="308" t="s">
        <v>810</v>
      </c>
      <c r="E671" s="234"/>
      <c r="F671" s="235">
        <v>0</v>
      </c>
      <c r="G671" s="234">
        <v>0</v>
      </c>
      <c r="H671" s="272">
        <v>279.2</v>
      </c>
      <c r="I671" s="234">
        <v>279.2</v>
      </c>
      <c r="J671" s="233">
        <v>293</v>
      </c>
      <c r="K671" s="234">
        <v>307.7</v>
      </c>
      <c r="L671" s="234">
        <v>323.10000000000002</v>
      </c>
      <c r="N671" s="217"/>
    </row>
    <row r="672" spans="1:14" x14ac:dyDescent="0.2">
      <c r="A672" s="218"/>
      <c r="B672" s="37"/>
      <c r="C672" s="311">
        <v>620</v>
      </c>
      <c r="D672" s="308" t="s">
        <v>116</v>
      </c>
      <c r="E672" s="234"/>
      <c r="F672" s="235">
        <v>0</v>
      </c>
      <c r="G672" s="234">
        <v>0</v>
      </c>
      <c r="H672" s="272">
        <v>103.2</v>
      </c>
      <c r="I672" s="234">
        <v>103.2</v>
      </c>
      <c r="J672" s="233">
        <v>108.3</v>
      </c>
      <c r="K672" s="234">
        <v>113.7</v>
      </c>
      <c r="L672" s="234">
        <v>119.4</v>
      </c>
      <c r="N672" s="217"/>
    </row>
    <row r="673" spans="1:14" x14ac:dyDescent="0.2">
      <c r="A673" s="218"/>
      <c r="B673" s="37"/>
      <c r="C673" s="311">
        <v>630</v>
      </c>
      <c r="D673" s="308" t="s">
        <v>117</v>
      </c>
      <c r="E673" s="234"/>
      <c r="F673" s="235">
        <v>0</v>
      </c>
      <c r="G673" s="234">
        <v>0</v>
      </c>
      <c r="H673" s="272">
        <v>55</v>
      </c>
      <c r="I673" s="234">
        <v>55</v>
      </c>
      <c r="J673" s="233">
        <v>63.4</v>
      </c>
      <c r="K673" s="234">
        <v>63.4</v>
      </c>
      <c r="L673" s="234">
        <v>63.4</v>
      </c>
      <c r="N673" s="217"/>
    </row>
    <row r="674" spans="1:14" ht="13.5" thickBot="1" x14ac:dyDescent="0.25">
      <c r="A674" s="218"/>
      <c r="B674" s="309"/>
      <c r="C674" s="307">
        <v>640</v>
      </c>
      <c r="D674" s="308" t="s">
        <v>641</v>
      </c>
      <c r="E674" s="234"/>
      <c r="F674" s="235">
        <v>0</v>
      </c>
      <c r="G674" s="234">
        <v>0</v>
      </c>
      <c r="H674" s="272">
        <v>0.5</v>
      </c>
      <c r="I674" s="313">
        <v>0.5</v>
      </c>
      <c r="J674" s="233">
        <v>0.7</v>
      </c>
      <c r="K674" s="234">
        <v>0.7</v>
      </c>
      <c r="L674" s="234">
        <v>0.7</v>
      </c>
      <c r="N674" s="217"/>
    </row>
    <row r="675" spans="1:14" ht="13.5" thickBot="1" x14ac:dyDescent="0.25">
      <c r="A675" s="218"/>
      <c r="B675" s="314" t="s">
        <v>398</v>
      </c>
      <c r="C675" s="315"/>
      <c r="D675" s="316"/>
      <c r="E675" s="292"/>
      <c r="F675" s="370">
        <f t="shared" ref="F675" si="164">SUM(F676:F681)</f>
        <v>84.699999999999989</v>
      </c>
      <c r="G675" s="293">
        <f>SUM(G676:G681)</f>
        <v>74.48</v>
      </c>
      <c r="H675" s="425">
        <f>SUM(H676:H689)</f>
        <v>52.7</v>
      </c>
      <c r="I675" s="445">
        <f>SUM(I676:I689)</f>
        <v>52.7</v>
      </c>
      <c r="J675" s="292">
        <f>SUM(J676:J689)</f>
        <v>89.9</v>
      </c>
      <c r="K675" s="412">
        <f>SUM(K676:K689)</f>
        <v>93.199999999999989</v>
      </c>
      <c r="L675" s="412">
        <f>SUM(L676:L689)</f>
        <v>96.6</v>
      </c>
      <c r="N675" s="217"/>
    </row>
    <row r="676" spans="1:14" x14ac:dyDescent="0.2">
      <c r="A676" s="218"/>
      <c r="B676" s="298"/>
      <c r="C676" s="299">
        <v>630</v>
      </c>
      <c r="D676" s="300" t="s">
        <v>307</v>
      </c>
      <c r="E676" s="301"/>
      <c r="F676" s="365">
        <v>12.3</v>
      </c>
      <c r="G676" s="302">
        <v>11.38</v>
      </c>
      <c r="H676" s="375">
        <v>0</v>
      </c>
      <c r="I676" s="302">
        <v>0</v>
      </c>
      <c r="J676" s="301">
        <v>0</v>
      </c>
      <c r="K676" s="301">
        <v>0</v>
      </c>
      <c r="L676" s="301">
        <v>0</v>
      </c>
      <c r="N676" s="303"/>
    </row>
    <row r="677" spans="1:14" ht="12" customHeight="1" x14ac:dyDescent="0.2">
      <c r="A677" s="218"/>
      <c r="B677" s="222"/>
      <c r="C677" s="223">
        <v>610</v>
      </c>
      <c r="D677" s="224" t="s">
        <v>695</v>
      </c>
      <c r="E677" s="233"/>
      <c r="F677" s="235">
        <v>22</v>
      </c>
      <c r="G677" s="234">
        <v>0</v>
      </c>
      <c r="H677" s="272">
        <v>0</v>
      </c>
      <c r="I677" s="234">
        <v>0</v>
      </c>
      <c r="J677" s="233">
        <v>0</v>
      </c>
      <c r="K677" s="233">
        <v>0</v>
      </c>
      <c r="L677" s="233">
        <v>0</v>
      </c>
      <c r="N677" s="317"/>
    </row>
    <row r="678" spans="1:14" ht="12" customHeight="1" x14ac:dyDescent="0.2">
      <c r="A678" s="218"/>
      <c r="B678" s="222"/>
      <c r="C678" s="223">
        <v>610620</v>
      </c>
      <c r="D678" s="224" t="s">
        <v>728</v>
      </c>
      <c r="E678" s="233"/>
      <c r="F678" s="235">
        <v>20.3</v>
      </c>
      <c r="G678" s="234">
        <v>17.8</v>
      </c>
      <c r="H678" s="272">
        <v>0</v>
      </c>
      <c r="I678" s="234">
        <v>0</v>
      </c>
      <c r="J678" s="233">
        <v>0</v>
      </c>
      <c r="K678" s="233">
        <v>0</v>
      </c>
      <c r="L678" s="233">
        <v>0</v>
      </c>
      <c r="N678" s="217"/>
    </row>
    <row r="679" spans="1:14" x14ac:dyDescent="0.2">
      <c r="A679" s="218"/>
      <c r="B679" s="222"/>
      <c r="C679" s="223">
        <v>610</v>
      </c>
      <c r="D679" s="224" t="s">
        <v>308</v>
      </c>
      <c r="E679" s="233"/>
      <c r="F679" s="235">
        <v>17.3</v>
      </c>
      <c r="G679" s="234">
        <v>31.6</v>
      </c>
      <c r="H679" s="272">
        <v>0</v>
      </c>
      <c r="I679" s="234">
        <v>0</v>
      </c>
      <c r="J679" s="233">
        <v>0</v>
      </c>
      <c r="K679" s="233">
        <v>0</v>
      </c>
      <c r="L679" s="233">
        <v>0</v>
      </c>
      <c r="N679" s="318"/>
    </row>
    <row r="680" spans="1:14" x14ac:dyDescent="0.2">
      <c r="A680" s="218"/>
      <c r="B680" s="222"/>
      <c r="C680" s="223">
        <v>630</v>
      </c>
      <c r="D680" s="224" t="s">
        <v>390</v>
      </c>
      <c r="E680" s="233"/>
      <c r="F680" s="235">
        <v>10</v>
      </c>
      <c r="G680" s="234">
        <v>13.7</v>
      </c>
      <c r="H680" s="272">
        <v>0</v>
      </c>
      <c r="I680" s="234">
        <v>0</v>
      </c>
      <c r="J680" s="233">
        <v>0</v>
      </c>
      <c r="K680" s="233">
        <v>0</v>
      </c>
      <c r="L680" s="233">
        <v>0</v>
      </c>
      <c r="N680" s="318"/>
    </row>
    <row r="681" spans="1:14" x14ac:dyDescent="0.2">
      <c r="A681" s="218"/>
      <c r="B681" s="304"/>
      <c r="C681" s="305">
        <v>610</v>
      </c>
      <c r="D681" s="319" t="s">
        <v>287</v>
      </c>
      <c r="E681" s="234"/>
      <c r="F681" s="235">
        <v>2.8</v>
      </c>
      <c r="G681" s="234">
        <v>0</v>
      </c>
      <c r="H681" s="272">
        <v>0</v>
      </c>
      <c r="I681" s="234">
        <v>0</v>
      </c>
      <c r="J681" s="233">
        <v>0</v>
      </c>
      <c r="K681" s="234">
        <v>0</v>
      </c>
      <c r="L681" s="234">
        <v>0</v>
      </c>
      <c r="N681" s="217"/>
    </row>
    <row r="682" spans="1:14" x14ac:dyDescent="0.2">
      <c r="A682" s="218"/>
      <c r="B682" s="310" t="s">
        <v>370</v>
      </c>
      <c r="C682" s="210">
        <v>630</v>
      </c>
      <c r="D682" s="209" t="s">
        <v>811</v>
      </c>
      <c r="E682" s="234"/>
      <c r="F682" s="235">
        <v>0</v>
      </c>
      <c r="G682" s="234">
        <v>0</v>
      </c>
      <c r="H682" s="272">
        <v>3.3</v>
      </c>
      <c r="I682" s="234">
        <v>3.3</v>
      </c>
      <c r="J682" s="233">
        <v>5</v>
      </c>
      <c r="K682" s="234">
        <v>5</v>
      </c>
      <c r="L682" s="234">
        <v>5</v>
      </c>
      <c r="N682" s="217"/>
    </row>
    <row r="683" spans="1:14" x14ac:dyDescent="0.2">
      <c r="A683" s="218"/>
      <c r="B683" s="37"/>
      <c r="C683" s="210">
        <v>610</v>
      </c>
      <c r="D683" s="209" t="s">
        <v>901</v>
      </c>
      <c r="E683" s="234"/>
      <c r="F683" s="235">
        <v>0</v>
      </c>
      <c r="G683" s="234">
        <v>0</v>
      </c>
      <c r="H683" s="272">
        <v>5.4</v>
      </c>
      <c r="I683" s="234">
        <v>5.4</v>
      </c>
      <c r="J683" s="233">
        <v>17</v>
      </c>
      <c r="K683" s="234">
        <v>17.899999999999999</v>
      </c>
      <c r="L683" s="234">
        <v>18.7</v>
      </c>
      <c r="N683" s="217"/>
    </row>
    <row r="684" spans="1:14" x14ac:dyDescent="0.2">
      <c r="A684" s="218"/>
      <c r="B684" s="37"/>
      <c r="C684" s="210">
        <v>610</v>
      </c>
      <c r="D684" s="209" t="s">
        <v>812</v>
      </c>
      <c r="E684" s="234"/>
      <c r="F684" s="235">
        <v>0</v>
      </c>
      <c r="G684" s="234">
        <v>0</v>
      </c>
      <c r="H684" s="272">
        <v>8.8000000000000007</v>
      </c>
      <c r="I684" s="234">
        <v>8.8000000000000007</v>
      </c>
      <c r="J684" s="233">
        <v>0</v>
      </c>
      <c r="K684" s="234">
        <v>0</v>
      </c>
      <c r="L684" s="234">
        <v>0</v>
      </c>
      <c r="N684" s="217"/>
    </row>
    <row r="685" spans="1:14" x14ac:dyDescent="0.2">
      <c r="A685" s="218"/>
      <c r="B685" s="37"/>
      <c r="C685" s="210">
        <v>630</v>
      </c>
      <c r="D685" s="209" t="s">
        <v>813</v>
      </c>
      <c r="E685" s="234"/>
      <c r="F685" s="235">
        <v>0</v>
      </c>
      <c r="G685" s="234">
        <v>0</v>
      </c>
      <c r="H685" s="272">
        <v>4.5999999999999996</v>
      </c>
      <c r="I685" s="234">
        <v>4.5999999999999996</v>
      </c>
      <c r="J685" s="233">
        <v>6.5</v>
      </c>
      <c r="K685" s="234">
        <v>6.5</v>
      </c>
      <c r="L685" s="234">
        <v>6.5</v>
      </c>
      <c r="N685" s="217"/>
    </row>
    <row r="686" spans="1:14" x14ac:dyDescent="0.2">
      <c r="A686" s="218"/>
      <c r="B686" s="310" t="s">
        <v>809</v>
      </c>
      <c r="C686" s="210">
        <v>630</v>
      </c>
      <c r="D686" s="209" t="s">
        <v>815</v>
      </c>
      <c r="E686" s="234"/>
      <c r="F686" s="235">
        <v>0</v>
      </c>
      <c r="G686" s="234">
        <v>0</v>
      </c>
      <c r="H686" s="272">
        <v>3.2</v>
      </c>
      <c r="I686" s="234">
        <v>3.2</v>
      </c>
      <c r="J686" s="233">
        <v>6</v>
      </c>
      <c r="K686" s="233">
        <v>6</v>
      </c>
      <c r="L686" s="233">
        <v>6</v>
      </c>
      <c r="N686" s="217"/>
    </row>
    <row r="687" spans="1:14" x14ac:dyDescent="0.2">
      <c r="A687" s="218"/>
      <c r="B687" s="37"/>
      <c r="C687" s="210">
        <v>610</v>
      </c>
      <c r="D687" s="209" t="s">
        <v>902</v>
      </c>
      <c r="E687" s="234"/>
      <c r="F687" s="235">
        <v>0</v>
      </c>
      <c r="G687" s="234">
        <v>0</v>
      </c>
      <c r="H687" s="272">
        <v>9.8000000000000007</v>
      </c>
      <c r="I687" s="234">
        <v>9.8000000000000007</v>
      </c>
      <c r="J687" s="233">
        <v>0</v>
      </c>
      <c r="K687" s="233">
        <v>0</v>
      </c>
      <c r="L687" s="233">
        <v>0</v>
      </c>
      <c r="N687" s="217"/>
    </row>
    <row r="688" spans="1:14" x14ac:dyDescent="0.2">
      <c r="A688" s="218"/>
      <c r="B688" s="37"/>
      <c r="C688" s="210">
        <v>610</v>
      </c>
      <c r="D688" s="209" t="s">
        <v>903</v>
      </c>
      <c r="E688" s="234"/>
      <c r="F688" s="235">
        <v>0</v>
      </c>
      <c r="G688" s="234">
        <v>0</v>
      </c>
      <c r="H688" s="272">
        <v>13</v>
      </c>
      <c r="I688" s="234">
        <v>13</v>
      </c>
      <c r="J688" s="233">
        <v>48.9</v>
      </c>
      <c r="K688" s="234">
        <v>51.3</v>
      </c>
      <c r="L688" s="234">
        <v>53.9</v>
      </c>
      <c r="N688" s="217"/>
    </row>
    <row r="689" spans="1:14" ht="13.5" thickBot="1" x14ac:dyDescent="0.25">
      <c r="A689" s="218"/>
      <c r="B689" s="37"/>
      <c r="C689" s="210">
        <v>630</v>
      </c>
      <c r="D689" s="209" t="s">
        <v>817</v>
      </c>
      <c r="E689" s="234"/>
      <c r="F689" s="235">
        <v>0</v>
      </c>
      <c r="G689" s="234">
        <v>0</v>
      </c>
      <c r="H689" s="272">
        <v>4.5999999999999996</v>
      </c>
      <c r="I689" s="313">
        <v>4.5999999999999996</v>
      </c>
      <c r="J689" s="233">
        <v>6.5</v>
      </c>
      <c r="K689" s="233">
        <v>6.5</v>
      </c>
      <c r="L689" s="233">
        <v>6.5</v>
      </c>
      <c r="N689" s="217"/>
    </row>
    <row r="690" spans="1:14" ht="13.5" thickBot="1" x14ac:dyDescent="0.25">
      <c r="A690" s="215"/>
      <c r="B690" s="295"/>
      <c r="C690" s="296"/>
      <c r="D690" s="322" t="s">
        <v>391</v>
      </c>
      <c r="E690" s="292"/>
      <c r="F690" s="370">
        <f t="shared" ref="F690" si="165">SUM(F691:F693)</f>
        <v>648.9</v>
      </c>
      <c r="G690" s="293">
        <f>SUM(G691:G693)</f>
        <v>657.9</v>
      </c>
      <c r="H690" s="425">
        <f>SUM(H691:H701)</f>
        <v>675</v>
      </c>
      <c r="I690" s="445">
        <f>SUM(I691:I701)</f>
        <v>675</v>
      </c>
      <c r="J690" s="292">
        <f>SUM(J691:J701)</f>
        <v>731.8</v>
      </c>
      <c r="K690" s="412">
        <f t="shared" ref="K690:L690" si="166">SUM(K691:K701)</f>
        <v>784.2</v>
      </c>
      <c r="L690" s="412">
        <f t="shared" si="166"/>
        <v>800</v>
      </c>
      <c r="N690" s="217"/>
    </row>
    <row r="691" spans="1:14" x14ac:dyDescent="0.2">
      <c r="A691" s="218"/>
      <c r="B691" s="298"/>
      <c r="C691" s="299">
        <v>610</v>
      </c>
      <c r="D691" s="300" t="s">
        <v>184</v>
      </c>
      <c r="E691" s="301"/>
      <c r="F691" s="365">
        <v>397.8</v>
      </c>
      <c r="G691" s="302">
        <v>405</v>
      </c>
      <c r="H691" s="375">
        <v>0</v>
      </c>
      <c r="I691" s="302">
        <v>0</v>
      </c>
      <c r="J691" s="301">
        <v>0</v>
      </c>
      <c r="K691" s="301">
        <v>0</v>
      </c>
      <c r="L691" s="301">
        <v>0</v>
      </c>
      <c r="N691" s="318"/>
    </row>
    <row r="692" spans="1:14" x14ac:dyDescent="0.2">
      <c r="A692" s="218"/>
      <c r="B692" s="222"/>
      <c r="C692" s="223">
        <v>620</v>
      </c>
      <c r="D692" s="224" t="s">
        <v>116</v>
      </c>
      <c r="E692" s="233"/>
      <c r="F692" s="235">
        <v>147</v>
      </c>
      <c r="G692" s="234">
        <v>141.5</v>
      </c>
      <c r="H692" s="272">
        <v>0</v>
      </c>
      <c r="I692" s="234">
        <v>0</v>
      </c>
      <c r="J692" s="233">
        <v>0</v>
      </c>
      <c r="K692" s="233">
        <v>0</v>
      </c>
      <c r="L692" s="233">
        <v>0</v>
      </c>
      <c r="N692" s="318"/>
    </row>
    <row r="693" spans="1:14" x14ac:dyDescent="0.2">
      <c r="A693" s="218"/>
      <c r="B693" s="304"/>
      <c r="C693" s="305">
        <v>630</v>
      </c>
      <c r="D693" s="319" t="s">
        <v>117</v>
      </c>
      <c r="E693" s="321"/>
      <c r="F693" s="366">
        <v>104.1</v>
      </c>
      <c r="G693" s="313">
        <v>111.4</v>
      </c>
      <c r="H693" s="374">
        <v>0</v>
      </c>
      <c r="I693" s="234">
        <v>0</v>
      </c>
      <c r="J693" s="321">
        <v>0</v>
      </c>
      <c r="K693" s="321">
        <v>0</v>
      </c>
      <c r="L693" s="321">
        <v>0</v>
      </c>
      <c r="N693" s="318"/>
    </row>
    <row r="694" spans="1:14" x14ac:dyDescent="0.2">
      <c r="A694" s="218"/>
      <c r="B694" s="306" t="s">
        <v>370</v>
      </c>
      <c r="C694" s="307">
        <v>610</v>
      </c>
      <c r="D694" s="312" t="s">
        <v>808</v>
      </c>
      <c r="E694" s="234"/>
      <c r="F694" s="235">
        <v>0</v>
      </c>
      <c r="G694" s="234">
        <v>0</v>
      </c>
      <c r="H694" s="272">
        <v>209.5</v>
      </c>
      <c r="I694" s="234">
        <v>209.5</v>
      </c>
      <c r="J694" s="233">
        <v>228.5</v>
      </c>
      <c r="K694" s="234">
        <v>245</v>
      </c>
      <c r="L694" s="234">
        <v>250</v>
      </c>
      <c r="M694" s="435"/>
      <c r="N694" s="217"/>
    </row>
    <row r="695" spans="1:14" x14ac:dyDescent="0.2">
      <c r="A695" s="218"/>
      <c r="B695" s="37"/>
      <c r="C695" s="307">
        <v>620</v>
      </c>
      <c r="D695" s="312" t="s">
        <v>116</v>
      </c>
      <c r="E695" s="234"/>
      <c r="F695" s="235">
        <v>0</v>
      </c>
      <c r="G695" s="234">
        <v>0</v>
      </c>
      <c r="H695" s="272">
        <v>77.400000000000006</v>
      </c>
      <c r="I695" s="234">
        <v>77.400000000000006</v>
      </c>
      <c r="J695" s="233">
        <v>82.4</v>
      </c>
      <c r="K695" s="234">
        <v>88.1</v>
      </c>
      <c r="L695" s="234">
        <v>90</v>
      </c>
      <c r="N695" s="217"/>
    </row>
    <row r="696" spans="1:14" x14ac:dyDescent="0.2">
      <c r="A696" s="218"/>
      <c r="B696" s="37"/>
      <c r="C696" s="307">
        <v>630</v>
      </c>
      <c r="D696" s="312" t="s">
        <v>117</v>
      </c>
      <c r="E696" s="234"/>
      <c r="F696" s="235">
        <v>0</v>
      </c>
      <c r="G696" s="234">
        <v>0</v>
      </c>
      <c r="H696" s="272">
        <v>50.6</v>
      </c>
      <c r="I696" s="234">
        <v>50.6</v>
      </c>
      <c r="J696" s="233">
        <v>55</v>
      </c>
      <c r="K696" s="234">
        <v>59</v>
      </c>
      <c r="L696" s="234">
        <v>60</v>
      </c>
      <c r="N696" s="217"/>
    </row>
    <row r="697" spans="1:14" x14ac:dyDescent="0.2">
      <c r="A697" s="218"/>
      <c r="B697" s="37"/>
      <c r="C697" s="307">
        <v>640</v>
      </c>
      <c r="D697" s="312" t="s">
        <v>641</v>
      </c>
      <c r="E697" s="234"/>
      <c r="F697" s="235">
        <v>0</v>
      </c>
      <c r="G697" s="234">
        <v>0</v>
      </c>
      <c r="H697" s="272">
        <v>0</v>
      </c>
      <c r="I697" s="234">
        <v>0</v>
      </c>
      <c r="J697" s="233">
        <v>0</v>
      </c>
      <c r="K697" s="234">
        <v>0</v>
      </c>
      <c r="L697" s="234">
        <v>0</v>
      </c>
      <c r="N697" s="217"/>
    </row>
    <row r="698" spans="1:14" x14ac:dyDescent="0.2">
      <c r="A698" s="218"/>
      <c r="B698" s="310" t="s">
        <v>809</v>
      </c>
      <c r="C698" s="311">
        <v>610</v>
      </c>
      <c r="D698" s="308" t="s">
        <v>810</v>
      </c>
      <c r="E698" s="234"/>
      <c r="F698" s="235">
        <v>0</v>
      </c>
      <c r="G698" s="234">
        <v>0</v>
      </c>
      <c r="H698" s="272">
        <v>209.5</v>
      </c>
      <c r="I698" s="234">
        <v>209.5</v>
      </c>
      <c r="J698" s="233">
        <v>228.5</v>
      </c>
      <c r="K698" s="234">
        <v>245</v>
      </c>
      <c r="L698" s="234">
        <v>250</v>
      </c>
      <c r="N698" s="217"/>
    </row>
    <row r="699" spans="1:14" x14ac:dyDescent="0.2">
      <c r="A699" s="218"/>
      <c r="B699" s="37"/>
      <c r="C699" s="311">
        <v>620</v>
      </c>
      <c r="D699" s="308" t="s">
        <v>116</v>
      </c>
      <c r="E699" s="234"/>
      <c r="F699" s="235">
        <v>0</v>
      </c>
      <c r="G699" s="234">
        <v>0</v>
      </c>
      <c r="H699" s="272">
        <v>77.400000000000006</v>
      </c>
      <c r="I699" s="234">
        <v>77.400000000000006</v>
      </c>
      <c r="J699" s="233">
        <v>82.4</v>
      </c>
      <c r="K699" s="234">
        <v>88.1</v>
      </c>
      <c r="L699" s="234">
        <v>90</v>
      </c>
      <c r="N699" s="217"/>
    </row>
    <row r="700" spans="1:14" x14ac:dyDescent="0.2">
      <c r="A700" s="218"/>
      <c r="B700" s="37"/>
      <c r="C700" s="311">
        <v>630</v>
      </c>
      <c r="D700" s="308" t="s">
        <v>117</v>
      </c>
      <c r="E700" s="234"/>
      <c r="F700" s="235">
        <v>0</v>
      </c>
      <c r="G700" s="234">
        <v>0</v>
      </c>
      <c r="H700" s="272">
        <v>50.6</v>
      </c>
      <c r="I700" s="234">
        <v>50.6</v>
      </c>
      <c r="J700" s="233">
        <v>55</v>
      </c>
      <c r="K700" s="234">
        <v>59</v>
      </c>
      <c r="L700" s="234">
        <v>60</v>
      </c>
      <c r="N700" s="217"/>
    </row>
    <row r="701" spans="1:14" x14ac:dyDescent="0.2">
      <c r="A701" s="218"/>
      <c r="B701" s="309"/>
      <c r="C701" s="307">
        <v>640</v>
      </c>
      <c r="D701" s="312" t="s">
        <v>641</v>
      </c>
      <c r="E701" s="313"/>
      <c r="F701" s="366">
        <v>0</v>
      </c>
      <c r="G701" s="313">
        <v>0</v>
      </c>
      <c r="H701" s="374">
        <v>0</v>
      </c>
      <c r="I701" s="234">
        <v>0</v>
      </c>
      <c r="J701" s="321">
        <v>0</v>
      </c>
      <c r="K701" s="313">
        <v>0</v>
      </c>
      <c r="L701" s="313">
        <v>0</v>
      </c>
      <c r="N701" s="217"/>
    </row>
    <row r="702" spans="1:14" ht="13.5" thickBot="1" x14ac:dyDescent="0.25">
      <c r="A702" s="218"/>
      <c r="B702" s="222"/>
      <c r="C702" s="223"/>
      <c r="D702" s="224"/>
      <c r="E702" s="233"/>
      <c r="F702" s="360"/>
      <c r="G702" s="234"/>
      <c r="H702" s="272"/>
      <c r="I702" s="434"/>
      <c r="J702" s="233"/>
      <c r="K702" s="233"/>
      <c r="L702" s="233"/>
    </row>
    <row r="703" spans="1:14" ht="13.5" thickBot="1" x14ac:dyDescent="0.25">
      <c r="A703" s="218"/>
      <c r="B703" s="314" t="s">
        <v>668</v>
      </c>
      <c r="C703" s="296"/>
      <c r="D703" s="323"/>
      <c r="E703" s="292"/>
      <c r="F703" s="370">
        <f t="shared" ref="F703" si="167">SUM(F704:F708)</f>
        <v>37.6</v>
      </c>
      <c r="G703" s="293">
        <f>SUM(G704:G708)</f>
        <v>50.8</v>
      </c>
      <c r="H703" s="425">
        <f>SUM(H704:H718)</f>
        <v>30.599999999999998</v>
      </c>
      <c r="I703" s="445">
        <f>SUM(I704:I718)</f>
        <v>30.599999999999998</v>
      </c>
      <c r="J703" s="292">
        <f>SUM(J704:J718)</f>
        <v>31.6</v>
      </c>
      <c r="K703" s="293">
        <f t="shared" ref="K703:L703" si="168">SUM(K704:K718)</f>
        <v>32.6</v>
      </c>
      <c r="L703" s="293">
        <f t="shared" si="168"/>
        <v>32.6</v>
      </c>
      <c r="N703" s="217"/>
    </row>
    <row r="704" spans="1:14" x14ac:dyDescent="0.2">
      <c r="A704" s="218"/>
      <c r="B704" s="298"/>
      <c r="C704" s="299">
        <v>630</v>
      </c>
      <c r="D704" s="300" t="s">
        <v>307</v>
      </c>
      <c r="E704" s="301"/>
      <c r="F704" s="365">
        <v>10.4</v>
      </c>
      <c r="G704" s="302">
        <v>10.199999999999999</v>
      </c>
      <c r="H704" s="375">
        <v>0</v>
      </c>
      <c r="I704" s="302">
        <v>0</v>
      </c>
      <c r="J704" s="301">
        <v>0</v>
      </c>
      <c r="K704" s="301">
        <v>0</v>
      </c>
      <c r="L704" s="301">
        <v>0</v>
      </c>
      <c r="N704" s="317"/>
    </row>
    <row r="705" spans="1:14" x14ac:dyDescent="0.2">
      <c r="A705" s="218"/>
      <c r="B705" s="222"/>
      <c r="C705" s="223">
        <v>610</v>
      </c>
      <c r="D705" s="224" t="s">
        <v>695</v>
      </c>
      <c r="E705" s="233"/>
      <c r="F705" s="235">
        <v>17.600000000000001</v>
      </c>
      <c r="G705" s="234">
        <v>16.5</v>
      </c>
      <c r="H705" s="272">
        <v>0</v>
      </c>
      <c r="I705" s="234">
        <v>0</v>
      </c>
      <c r="J705" s="233">
        <v>0</v>
      </c>
      <c r="K705" s="233">
        <v>0</v>
      </c>
      <c r="L705" s="233">
        <v>0</v>
      </c>
      <c r="N705" s="318"/>
    </row>
    <row r="706" spans="1:14" x14ac:dyDescent="0.2">
      <c r="A706" s="218"/>
      <c r="B706" s="222"/>
      <c r="C706" s="223">
        <v>610</v>
      </c>
      <c r="D706" s="224" t="s">
        <v>308</v>
      </c>
      <c r="E706" s="233"/>
      <c r="F706" s="235">
        <v>0</v>
      </c>
      <c r="G706" s="234">
        <v>16.399999999999999</v>
      </c>
      <c r="H706" s="272">
        <v>0</v>
      </c>
      <c r="I706" s="234">
        <v>0</v>
      </c>
      <c r="J706" s="233">
        <v>0</v>
      </c>
      <c r="K706" s="233">
        <v>0</v>
      </c>
      <c r="L706" s="233">
        <v>0</v>
      </c>
      <c r="N706" s="217"/>
    </row>
    <row r="707" spans="1:14" x14ac:dyDescent="0.2">
      <c r="A707" s="215"/>
      <c r="B707" s="222"/>
      <c r="C707" s="223">
        <v>610</v>
      </c>
      <c r="D707" s="224" t="s">
        <v>287</v>
      </c>
      <c r="E707" s="233"/>
      <c r="F707" s="235">
        <v>5.0999999999999996</v>
      </c>
      <c r="G707" s="234">
        <v>3.1</v>
      </c>
      <c r="H707" s="272">
        <v>0</v>
      </c>
      <c r="I707" s="234">
        <v>0</v>
      </c>
      <c r="J707" s="233">
        <v>0</v>
      </c>
      <c r="K707" s="233">
        <v>0</v>
      </c>
      <c r="L707" s="233">
        <v>0</v>
      </c>
      <c r="N707" s="318"/>
    </row>
    <row r="708" spans="1:14" x14ac:dyDescent="0.2">
      <c r="A708" s="218"/>
      <c r="B708" s="304"/>
      <c r="C708" s="305">
        <v>630</v>
      </c>
      <c r="D708" s="319" t="s">
        <v>392</v>
      </c>
      <c r="E708" s="321"/>
      <c r="F708" s="366">
        <v>4.5</v>
      </c>
      <c r="G708" s="313">
        <v>4.5999999999999996</v>
      </c>
      <c r="H708" s="374">
        <v>0</v>
      </c>
      <c r="I708" s="234">
        <v>0</v>
      </c>
      <c r="J708" s="321">
        <v>0</v>
      </c>
      <c r="K708" s="321">
        <v>0</v>
      </c>
      <c r="L708" s="321">
        <v>0</v>
      </c>
      <c r="N708" s="217"/>
    </row>
    <row r="709" spans="1:14" x14ac:dyDescent="0.2">
      <c r="A709" s="218"/>
      <c r="B709" s="306" t="s">
        <v>370</v>
      </c>
      <c r="C709" s="320">
        <v>630</v>
      </c>
      <c r="D709" s="324" t="s">
        <v>811</v>
      </c>
      <c r="E709" s="234"/>
      <c r="F709" s="235">
        <v>0</v>
      </c>
      <c r="G709" s="234">
        <v>0</v>
      </c>
      <c r="H709" s="272">
        <v>5</v>
      </c>
      <c r="I709" s="234">
        <v>5</v>
      </c>
      <c r="J709" s="233">
        <v>5.5</v>
      </c>
      <c r="K709" s="234">
        <v>6</v>
      </c>
      <c r="L709" s="234">
        <v>6</v>
      </c>
      <c r="N709" s="217"/>
    </row>
    <row r="710" spans="1:14" x14ac:dyDescent="0.2">
      <c r="A710" s="218"/>
      <c r="B710" s="309"/>
      <c r="C710" s="320">
        <v>610</v>
      </c>
      <c r="D710" s="209" t="s">
        <v>901</v>
      </c>
      <c r="E710" s="234"/>
      <c r="F710" s="235">
        <v>0</v>
      </c>
      <c r="G710" s="234">
        <v>0</v>
      </c>
      <c r="H710" s="272">
        <v>8.6999999999999993</v>
      </c>
      <c r="I710" s="234">
        <v>8.6999999999999993</v>
      </c>
      <c r="J710" s="233">
        <v>9</v>
      </c>
      <c r="K710" s="234">
        <v>9</v>
      </c>
      <c r="L710" s="234">
        <v>9</v>
      </c>
      <c r="N710" s="217"/>
    </row>
    <row r="711" spans="1:14" x14ac:dyDescent="0.2">
      <c r="A711" s="218"/>
      <c r="B711" s="309"/>
      <c r="C711" s="320">
        <v>610</v>
      </c>
      <c r="D711" s="209" t="s">
        <v>812</v>
      </c>
      <c r="E711" s="234"/>
      <c r="F711" s="235">
        <v>0</v>
      </c>
      <c r="G711" s="234">
        <v>0</v>
      </c>
      <c r="H711" s="272">
        <v>0</v>
      </c>
      <c r="I711" s="234">
        <v>0</v>
      </c>
      <c r="J711" s="233">
        <v>0</v>
      </c>
      <c r="K711" s="234">
        <v>0</v>
      </c>
      <c r="L711" s="234">
        <v>0</v>
      </c>
      <c r="N711" s="217"/>
    </row>
    <row r="712" spans="1:14" x14ac:dyDescent="0.2">
      <c r="A712" s="218"/>
      <c r="B712" s="309"/>
      <c r="C712" s="320">
        <v>630</v>
      </c>
      <c r="D712" s="209" t="s">
        <v>813</v>
      </c>
      <c r="E712" s="234"/>
      <c r="F712" s="235">
        <v>0</v>
      </c>
      <c r="G712" s="234">
        <v>0</v>
      </c>
      <c r="H712" s="272">
        <v>1.6</v>
      </c>
      <c r="I712" s="234">
        <v>1.6</v>
      </c>
      <c r="J712" s="233">
        <v>1.3</v>
      </c>
      <c r="K712" s="234">
        <v>1.3</v>
      </c>
      <c r="L712" s="234">
        <v>1.3</v>
      </c>
      <c r="N712" s="217"/>
    </row>
    <row r="713" spans="1:14" x14ac:dyDescent="0.2">
      <c r="A713" s="218"/>
      <c r="B713" s="309"/>
      <c r="C713" s="320">
        <v>610</v>
      </c>
      <c r="D713" s="209" t="s">
        <v>814</v>
      </c>
      <c r="E713" s="234"/>
      <c r="F713" s="235">
        <v>0</v>
      </c>
      <c r="G713" s="234">
        <v>0</v>
      </c>
      <c r="H713" s="272">
        <v>0</v>
      </c>
      <c r="I713" s="234">
        <v>0</v>
      </c>
      <c r="J713" s="233">
        <v>0</v>
      </c>
      <c r="K713" s="234">
        <v>0</v>
      </c>
      <c r="L713" s="234">
        <v>0</v>
      </c>
      <c r="N713" s="217"/>
    </row>
    <row r="714" spans="1:14" x14ac:dyDescent="0.2">
      <c r="A714" s="218"/>
      <c r="B714" s="306" t="s">
        <v>809</v>
      </c>
      <c r="C714" s="320"/>
      <c r="D714" s="324" t="s">
        <v>815</v>
      </c>
      <c r="E714" s="234"/>
      <c r="F714" s="235">
        <v>0</v>
      </c>
      <c r="G714" s="234">
        <v>0</v>
      </c>
      <c r="H714" s="272">
        <v>5</v>
      </c>
      <c r="I714" s="234">
        <v>5</v>
      </c>
      <c r="J714" s="233">
        <v>5.5</v>
      </c>
      <c r="K714" s="234">
        <v>6</v>
      </c>
      <c r="L714" s="234">
        <v>6</v>
      </c>
      <c r="N714" s="217"/>
    </row>
    <row r="715" spans="1:14" x14ac:dyDescent="0.2">
      <c r="A715" s="218"/>
      <c r="B715" s="309"/>
      <c r="C715" s="320"/>
      <c r="D715" s="209" t="s">
        <v>902</v>
      </c>
      <c r="E715" s="234"/>
      <c r="F715" s="235">
        <v>0</v>
      </c>
      <c r="G715" s="234">
        <v>0</v>
      </c>
      <c r="H715" s="272">
        <v>8.6999999999999993</v>
      </c>
      <c r="I715" s="234">
        <v>8.6999999999999993</v>
      </c>
      <c r="J715" s="233">
        <v>9</v>
      </c>
      <c r="K715" s="234">
        <v>9</v>
      </c>
      <c r="L715" s="234">
        <v>9</v>
      </c>
      <c r="N715" s="217"/>
    </row>
    <row r="716" spans="1:14" x14ac:dyDescent="0.2">
      <c r="A716" s="218"/>
      <c r="B716" s="309"/>
      <c r="C716" s="320"/>
      <c r="D716" s="209" t="s">
        <v>816</v>
      </c>
      <c r="E716" s="234"/>
      <c r="F716" s="235">
        <v>0</v>
      </c>
      <c r="G716" s="234">
        <v>0</v>
      </c>
      <c r="H716" s="272">
        <v>0</v>
      </c>
      <c r="I716" s="234">
        <v>0</v>
      </c>
      <c r="J716" s="233">
        <v>0</v>
      </c>
      <c r="K716" s="234">
        <v>0</v>
      </c>
      <c r="L716" s="234">
        <v>0</v>
      </c>
      <c r="N716" s="217"/>
    </row>
    <row r="717" spans="1:14" x14ac:dyDescent="0.2">
      <c r="A717" s="218"/>
      <c r="B717" s="37"/>
      <c r="C717" s="210"/>
      <c r="D717" s="209" t="s">
        <v>817</v>
      </c>
      <c r="E717" s="234"/>
      <c r="F717" s="235">
        <v>0</v>
      </c>
      <c r="G717" s="234">
        <v>0</v>
      </c>
      <c r="H717" s="272">
        <v>1.6</v>
      </c>
      <c r="I717" s="234">
        <v>1.6</v>
      </c>
      <c r="J717" s="233">
        <v>1.3</v>
      </c>
      <c r="K717" s="234">
        <v>1.3</v>
      </c>
      <c r="L717" s="234">
        <v>1.3</v>
      </c>
      <c r="N717" s="217"/>
    </row>
    <row r="718" spans="1:14" x14ac:dyDescent="0.2">
      <c r="A718" s="218"/>
      <c r="B718" s="309"/>
      <c r="C718" s="320"/>
      <c r="D718" s="325" t="s">
        <v>818</v>
      </c>
      <c r="E718" s="313"/>
      <c r="F718" s="366">
        <v>0</v>
      </c>
      <c r="G718" s="313">
        <v>0</v>
      </c>
      <c r="H718" s="374">
        <v>0</v>
      </c>
      <c r="I718" s="234">
        <v>0</v>
      </c>
      <c r="J718" s="321">
        <v>0</v>
      </c>
      <c r="K718" s="313">
        <v>0</v>
      </c>
      <c r="L718" s="313">
        <v>0</v>
      </c>
      <c r="N718" s="217"/>
    </row>
    <row r="719" spans="1:14" ht="13.5" thickBot="1" x14ac:dyDescent="0.25">
      <c r="A719" s="218"/>
      <c r="B719" s="222"/>
      <c r="C719" s="223"/>
      <c r="D719" s="224"/>
      <c r="E719" s="233"/>
      <c r="F719" s="360"/>
      <c r="G719" s="234"/>
      <c r="H719" s="272"/>
      <c r="I719" s="434"/>
      <c r="J719" s="233"/>
      <c r="K719" s="233"/>
      <c r="L719" s="233"/>
    </row>
    <row r="720" spans="1:14" ht="13.5" thickBot="1" x14ac:dyDescent="0.25">
      <c r="A720" s="218"/>
      <c r="B720" s="295" t="s">
        <v>361</v>
      </c>
      <c r="C720" s="326"/>
      <c r="D720" s="327" t="s">
        <v>363</v>
      </c>
      <c r="E720" s="292"/>
      <c r="F720" s="370">
        <f t="shared" ref="F720" si="169">SUM(F721:F726)</f>
        <v>86.5</v>
      </c>
      <c r="G720" s="293">
        <f t="shared" ref="G720:L720" si="170">SUM(G721:G726)</f>
        <v>107.1</v>
      </c>
      <c r="H720" s="425">
        <f t="shared" si="170"/>
        <v>118.7</v>
      </c>
      <c r="I720" s="445">
        <f t="shared" si="170"/>
        <v>118.7</v>
      </c>
      <c r="J720" s="292">
        <f t="shared" si="170"/>
        <v>123.6</v>
      </c>
      <c r="K720" s="328">
        <f t="shared" si="170"/>
        <v>128.5</v>
      </c>
      <c r="L720" s="328">
        <f t="shared" si="170"/>
        <v>134.30000000000001</v>
      </c>
    </row>
    <row r="721" spans="1:13" x14ac:dyDescent="0.2">
      <c r="A721" s="218"/>
      <c r="B721" s="329">
        <v>610</v>
      </c>
      <c r="C721" s="330"/>
      <c r="D721" s="300" t="s">
        <v>184</v>
      </c>
      <c r="E721" s="301"/>
      <c r="F721" s="365">
        <v>60.5</v>
      </c>
      <c r="G721" s="302">
        <v>65.599999999999994</v>
      </c>
      <c r="H721" s="375">
        <v>78.2</v>
      </c>
      <c r="I721" s="302">
        <v>78.2</v>
      </c>
      <c r="J721" s="301">
        <v>82.2</v>
      </c>
      <c r="K721" s="301">
        <v>85.8</v>
      </c>
      <c r="L721" s="301">
        <v>90.2</v>
      </c>
    </row>
    <row r="722" spans="1:13" x14ac:dyDescent="0.2">
      <c r="A722" s="218"/>
      <c r="B722" s="243">
        <v>610</v>
      </c>
      <c r="C722" s="231"/>
      <c r="D722" s="224" t="s">
        <v>666</v>
      </c>
      <c r="E722" s="233"/>
      <c r="F722" s="235">
        <v>2</v>
      </c>
      <c r="G722" s="234">
        <v>0.5</v>
      </c>
      <c r="H722" s="272">
        <v>0</v>
      </c>
      <c r="I722" s="234">
        <v>0</v>
      </c>
      <c r="J722" s="233">
        <v>0</v>
      </c>
      <c r="K722" s="233">
        <v>0</v>
      </c>
      <c r="L722" s="233">
        <v>0</v>
      </c>
    </row>
    <row r="723" spans="1:13" x14ac:dyDescent="0.2">
      <c r="A723" s="218"/>
      <c r="B723" s="243">
        <v>620</v>
      </c>
      <c r="C723" s="231"/>
      <c r="D723" s="224" t="s">
        <v>116</v>
      </c>
      <c r="E723" s="233"/>
      <c r="F723" s="235">
        <v>22.4</v>
      </c>
      <c r="G723" s="234">
        <v>29.1</v>
      </c>
      <c r="H723" s="272">
        <v>28.8</v>
      </c>
      <c r="I723" s="234">
        <v>28.8</v>
      </c>
      <c r="J723" s="233">
        <v>30.3</v>
      </c>
      <c r="K723" s="233">
        <v>31.4</v>
      </c>
      <c r="L723" s="233">
        <v>32.700000000000003</v>
      </c>
    </row>
    <row r="724" spans="1:13" x14ac:dyDescent="0.2">
      <c r="A724" s="218"/>
      <c r="B724" s="243">
        <v>620</v>
      </c>
      <c r="C724" s="231"/>
      <c r="D724" s="224" t="s">
        <v>665</v>
      </c>
      <c r="E724" s="233"/>
      <c r="F724" s="235">
        <v>0.8</v>
      </c>
      <c r="G724" s="234">
        <v>0.2</v>
      </c>
      <c r="H724" s="272">
        <v>0</v>
      </c>
      <c r="I724" s="234">
        <v>0</v>
      </c>
      <c r="J724" s="233">
        <v>0</v>
      </c>
      <c r="K724" s="233">
        <v>0</v>
      </c>
      <c r="L724" s="233">
        <v>0</v>
      </c>
    </row>
    <row r="725" spans="1:13" x14ac:dyDescent="0.2">
      <c r="A725" s="218"/>
      <c r="B725" s="243">
        <v>630</v>
      </c>
      <c r="C725" s="223"/>
      <c r="D725" s="224" t="s">
        <v>117</v>
      </c>
      <c r="E725" s="234"/>
      <c r="F725" s="235">
        <v>0.8</v>
      </c>
      <c r="G725" s="234">
        <v>11.7</v>
      </c>
      <c r="H725" s="272">
        <v>11.3</v>
      </c>
      <c r="I725" s="234">
        <v>11.3</v>
      </c>
      <c r="J725" s="233">
        <v>11.1</v>
      </c>
      <c r="K725" s="234">
        <v>11.3</v>
      </c>
      <c r="L725" s="234">
        <v>11.4</v>
      </c>
    </row>
    <row r="726" spans="1:13" x14ac:dyDescent="0.2">
      <c r="A726" s="218"/>
      <c r="B726" s="331">
        <v>640</v>
      </c>
      <c r="C726" s="305"/>
      <c r="D726" s="319" t="s">
        <v>642</v>
      </c>
      <c r="E726" s="321"/>
      <c r="F726" s="364">
        <v>0</v>
      </c>
      <c r="G726" s="313">
        <v>0</v>
      </c>
      <c r="H726" s="374">
        <v>0.4</v>
      </c>
      <c r="I726" s="234">
        <v>0.4</v>
      </c>
      <c r="J726" s="321">
        <v>0</v>
      </c>
      <c r="K726" s="321">
        <v>0</v>
      </c>
      <c r="L726" s="321">
        <v>0</v>
      </c>
    </row>
    <row r="727" spans="1:13" ht="13.5" thickBot="1" x14ac:dyDescent="0.25">
      <c r="A727" s="218"/>
      <c r="B727" s="331"/>
      <c r="C727" s="305"/>
      <c r="D727" s="319"/>
      <c r="E727" s="321"/>
      <c r="F727" s="364"/>
      <c r="G727" s="313"/>
      <c r="H727" s="374"/>
      <c r="I727" s="434"/>
      <c r="J727" s="321"/>
      <c r="K727" s="321"/>
      <c r="L727" s="321"/>
    </row>
    <row r="728" spans="1:13" ht="13.5" thickBot="1" x14ac:dyDescent="0.25">
      <c r="A728" s="218"/>
      <c r="B728" s="295" t="s">
        <v>370</v>
      </c>
      <c r="C728" s="326"/>
      <c r="D728" s="327" t="s">
        <v>306</v>
      </c>
      <c r="E728" s="292"/>
      <c r="F728" s="370">
        <f t="shared" ref="F728" si="171">SUM(F729:F734)</f>
        <v>117.5</v>
      </c>
      <c r="G728" s="293">
        <f>SUM(G729:G734)</f>
        <v>128.1</v>
      </c>
      <c r="H728" s="425">
        <f>SUM(H729:H742)</f>
        <v>141.9</v>
      </c>
      <c r="I728" s="445">
        <f>SUM(I729:I742)</f>
        <v>141.9</v>
      </c>
      <c r="J728" s="292">
        <f>SUM(J729:J742)</f>
        <v>141</v>
      </c>
      <c r="K728" s="293">
        <f t="shared" ref="K728:L728" si="172">SUM(K729:K742)</f>
        <v>144.10000000000002</v>
      </c>
      <c r="L728" s="293">
        <f t="shared" si="172"/>
        <v>147.80000000000001</v>
      </c>
    </row>
    <row r="729" spans="1:13" x14ac:dyDescent="0.2">
      <c r="A729" s="218"/>
      <c r="B729" s="329">
        <v>610</v>
      </c>
      <c r="C729" s="330"/>
      <c r="D729" s="300" t="s">
        <v>184</v>
      </c>
      <c r="E729" s="302"/>
      <c r="F729" s="365">
        <v>53.5</v>
      </c>
      <c r="G729" s="302">
        <v>61.3</v>
      </c>
      <c r="H729" s="375">
        <v>0</v>
      </c>
      <c r="I729" s="302">
        <v>0</v>
      </c>
      <c r="J729" s="301">
        <v>0</v>
      </c>
      <c r="K729" s="302">
        <v>0</v>
      </c>
      <c r="L729" s="302">
        <v>0</v>
      </c>
    </row>
    <row r="730" spans="1:13" ht="11.25" customHeight="1" x14ac:dyDescent="0.2">
      <c r="A730" s="218"/>
      <c r="B730" s="243">
        <v>610</v>
      </c>
      <c r="C730" s="231"/>
      <c r="D730" s="224" t="s">
        <v>666</v>
      </c>
      <c r="E730" s="234"/>
      <c r="F730" s="235">
        <v>2</v>
      </c>
      <c r="G730" s="234">
        <v>0.4</v>
      </c>
      <c r="H730" s="272">
        <v>0</v>
      </c>
      <c r="I730" s="234">
        <v>0</v>
      </c>
      <c r="J730" s="233">
        <v>0</v>
      </c>
      <c r="K730" s="234">
        <v>0</v>
      </c>
      <c r="L730" s="234">
        <v>0</v>
      </c>
    </row>
    <row r="731" spans="1:13" ht="11.25" customHeight="1" x14ac:dyDescent="0.2">
      <c r="A731" s="218"/>
      <c r="B731" s="243">
        <v>620</v>
      </c>
      <c r="C731" s="231"/>
      <c r="D731" s="224" t="s">
        <v>116</v>
      </c>
      <c r="E731" s="234"/>
      <c r="F731" s="235">
        <v>19.8</v>
      </c>
      <c r="G731" s="234">
        <v>22.9</v>
      </c>
      <c r="H731" s="272">
        <v>0</v>
      </c>
      <c r="I731" s="234">
        <v>0</v>
      </c>
      <c r="J731" s="233">
        <v>0</v>
      </c>
      <c r="K731" s="234">
        <v>0</v>
      </c>
      <c r="L731" s="234">
        <v>0</v>
      </c>
    </row>
    <row r="732" spans="1:13" x14ac:dyDescent="0.2">
      <c r="A732" s="215"/>
      <c r="B732" s="243">
        <v>620</v>
      </c>
      <c r="C732" s="231"/>
      <c r="D732" s="224" t="s">
        <v>667</v>
      </c>
      <c r="E732" s="234"/>
      <c r="F732" s="235">
        <v>0.8</v>
      </c>
      <c r="G732" s="234">
        <v>0.1</v>
      </c>
      <c r="H732" s="272">
        <v>0</v>
      </c>
      <c r="I732" s="234">
        <v>0</v>
      </c>
      <c r="J732" s="233">
        <v>0</v>
      </c>
      <c r="K732" s="234">
        <v>0</v>
      </c>
      <c r="L732" s="234">
        <v>0</v>
      </c>
    </row>
    <row r="733" spans="1:13" x14ac:dyDescent="0.2">
      <c r="A733" s="215"/>
      <c r="B733" s="243">
        <v>630</v>
      </c>
      <c r="C733" s="223"/>
      <c r="D733" s="224" t="s">
        <v>117</v>
      </c>
      <c r="E733" s="234"/>
      <c r="F733" s="235">
        <v>41.4</v>
      </c>
      <c r="G733" s="234">
        <v>43.4</v>
      </c>
      <c r="H733" s="272">
        <v>0</v>
      </c>
      <c r="I733" s="234">
        <v>0</v>
      </c>
      <c r="J733" s="233">
        <v>0</v>
      </c>
      <c r="K733" s="234">
        <v>0</v>
      </c>
      <c r="L733" s="234">
        <v>0</v>
      </c>
    </row>
    <row r="734" spans="1:13" x14ac:dyDescent="0.2">
      <c r="A734" s="215"/>
      <c r="B734" s="331">
        <v>640</v>
      </c>
      <c r="C734" s="305"/>
      <c r="D734" s="319" t="s">
        <v>642</v>
      </c>
      <c r="E734" s="321"/>
      <c r="F734" s="364">
        <v>0</v>
      </c>
      <c r="G734" s="313">
        <v>0</v>
      </c>
      <c r="H734" s="374">
        <v>0</v>
      </c>
      <c r="I734" s="234">
        <v>0</v>
      </c>
      <c r="J734" s="321">
        <v>0</v>
      </c>
      <c r="K734" s="321">
        <v>0</v>
      </c>
      <c r="L734" s="321">
        <v>0</v>
      </c>
    </row>
    <row r="735" spans="1:13" x14ac:dyDescent="0.2">
      <c r="A735" s="215"/>
      <c r="B735" s="332" t="s">
        <v>819</v>
      </c>
      <c r="C735" s="311">
        <v>610</v>
      </c>
      <c r="D735" s="333" t="s">
        <v>905</v>
      </c>
      <c r="E735" s="234"/>
      <c r="F735" s="235">
        <v>0</v>
      </c>
      <c r="G735" s="234">
        <v>0</v>
      </c>
      <c r="H735" s="272">
        <v>37.799999999999997</v>
      </c>
      <c r="I735" s="234">
        <v>37.799999999999997</v>
      </c>
      <c r="J735" s="233">
        <v>34.799999999999997</v>
      </c>
      <c r="K735" s="234">
        <v>36.5</v>
      </c>
      <c r="L735" s="234">
        <v>38.4</v>
      </c>
      <c r="M735" s="435"/>
    </row>
    <row r="736" spans="1:13" x14ac:dyDescent="0.2">
      <c r="A736" s="215"/>
      <c r="B736" s="43"/>
      <c r="C736" s="311">
        <v>620</v>
      </c>
      <c r="D736" s="333" t="s">
        <v>116</v>
      </c>
      <c r="E736" s="234"/>
      <c r="F736" s="235">
        <v>0</v>
      </c>
      <c r="G736" s="234">
        <v>0</v>
      </c>
      <c r="H736" s="272">
        <v>14.1</v>
      </c>
      <c r="I736" s="234">
        <v>14.1</v>
      </c>
      <c r="J736" s="233">
        <v>12.9</v>
      </c>
      <c r="K736" s="234">
        <v>13.5</v>
      </c>
      <c r="L736" s="234">
        <v>14.2</v>
      </c>
    </row>
    <row r="737" spans="1:14" x14ac:dyDescent="0.2">
      <c r="A737" s="215"/>
      <c r="B737" s="43"/>
      <c r="C737" s="311">
        <v>630</v>
      </c>
      <c r="D737" s="333" t="s">
        <v>117</v>
      </c>
      <c r="E737" s="234"/>
      <c r="F737" s="235">
        <v>0</v>
      </c>
      <c r="G737" s="234">
        <v>0</v>
      </c>
      <c r="H737" s="272">
        <v>22.8</v>
      </c>
      <c r="I737" s="234">
        <v>22.8</v>
      </c>
      <c r="J737" s="233">
        <v>17.399999999999999</v>
      </c>
      <c r="K737" s="234">
        <v>17.399999999999999</v>
      </c>
      <c r="L737" s="234">
        <v>17.399999999999999</v>
      </c>
    </row>
    <row r="738" spans="1:14" x14ac:dyDescent="0.2">
      <c r="A738" s="215"/>
      <c r="B738" s="43"/>
      <c r="C738" s="311">
        <v>642015</v>
      </c>
      <c r="D738" s="333" t="s">
        <v>642</v>
      </c>
      <c r="E738" s="234"/>
      <c r="F738" s="235">
        <v>0</v>
      </c>
      <c r="G738" s="234">
        <v>0</v>
      </c>
      <c r="H738" s="272">
        <v>0.2</v>
      </c>
      <c r="I738" s="234">
        <v>0.2</v>
      </c>
      <c r="J738" s="233">
        <v>0.4</v>
      </c>
      <c r="K738" s="234">
        <v>0.4</v>
      </c>
      <c r="L738" s="234">
        <v>0.4</v>
      </c>
    </row>
    <row r="739" spans="1:14" x14ac:dyDescent="0.2">
      <c r="A739" s="215"/>
      <c r="B739" s="332" t="s">
        <v>820</v>
      </c>
      <c r="C739" s="311">
        <v>610</v>
      </c>
      <c r="D739" s="333" t="s">
        <v>906</v>
      </c>
      <c r="E739" s="234"/>
      <c r="F739" s="235">
        <v>0</v>
      </c>
      <c r="G739" s="234">
        <v>0</v>
      </c>
      <c r="H739" s="272">
        <v>33.700000000000003</v>
      </c>
      <c r="I739" s="234">
        <v>33.700000000000003</v>
      </c>
      <c r="J739" s="233">
        <v>37.6</v>
      </c>
      <c r="K739" s="234">
        <v>38.200000000000003</v>
      </c>
      <c r="L739" s="234">
        <v>39</v>
      </c>
      <c r="M739" s="435"/>
    </row>
    <row r="740" spans="1:14" x14ac:dyDescent="0.2">
      <c r="A740" s="215"/>
      <c r="B740" s="43"/>
      <c r="C740" s="311">
        <v>620</v>
      </c>
      <c r="D740" s="333" t="s">
        <v>116</v>
      </c>
      <c r="E740" s="234"/>
      <c r="F740" s="235">
        <v>0</v>
      </c>
      <c r="G740" s="234">
        <v>0</v>
      </c>
      <c r="H740" s="272">
        <v>12.5</v>
      </c>
      <c r="I740" s="234">
        <v>12.5</v>
      </c>
      <c r="J740" s="233">
        <v>13.9</v>
      </c>
      <c r="K740" s="234">
        <v>14.1</v>
      </c>
      <c r="L740" s="234">
        <v>14.4</v>
      </c>
    </row>
    <row r="741" spans="1:14" x14ac:dyDescent="0.2">
      <c r="A741" s="215"/>
      <c r="B741" s="43"/>
      <c r="C741" s="311">
        <v>630</v>
      </c>
      <c r="D741" s="333" t="s">
        <v>117</v>
      </c>
      <c r="E741" s="234"/>
      <c r="F741" s="235">
        <v>0</v>
      </c>
      <c r="G741" s="234">
        <v>0</v>
      </c>
      <c r="H741" s="272">
        <v>20.6</v>
      </c>
      <c r="I741" s="234">
        <v>20.6</v>
      </c>
      <c r="J741" s="233">
        <v>24</v>
      </c>
      <c r="K741" s="233">
        <v>24</v>
      </c>
      <c r="L741" s="233">
        <v>24</v>
      </c>
    </row>
    <row r="742" spans="1:14" x14ac:dyDescent="0.2">
      <c r="A742" s="215"/>
      <c r="B742" s="43"/>
      <c r="C742" s="311">
        <v>642015</v>
      </c>
      <c r="D742" s="333" t="s">
        <v>642</v>
      </c>
      <c r="E742" s="313"/>
      <c r="F742" s="366">
        <v>0</v>
      </c>
      <c r="G742" s="313">
        <v>0</v>
      </c>
      <c r="H742" s="374">
        <v>0.2</v>
      </c>
      <c r="I742" s="234">
        <v>0.2</v>
      </c>
      <c r="J742" s="321">
        <v>0</v>
      </c>
      <c r="K742" s="313">
        <v>0</v>
      </c>
      <c r="L742" s="313">
        <v>0</v>
      </c>
    </row>
    <row r="743" spans="1:14" ht="13.5" thickBot="1" x14ac:dyDescent="0.25">
      <c r="A743" s="215"/>
      <c r="B743" s="243"/>
      <c r="C743" s="223"/>
      <c r="D743" s="224"/>
      <c r="E743" s="233"/>
      <c r="F743" s="360"/>
      <c r="G743" s="234"/>
      <c r="H743" s="272"/>
      <c r="I743" s="434"/>
      <c r="J743" s="233"/>
      <c r="K743" s="233"/>
      <c r="L743" s="233"/>
    </row>
    <row r="744" spans="1:14" ht="13.5" thickBot="1" x14ac:dyDescent="0.25">
      <c r="A744" s="215"/>
      <c r="B744" s="295" t="s">
        <v>422</v>
      </c>
      <c r="C744" s="326"/>
      <c r="D744" s="334"/>
      <c r="E744" s="291"/>
      <c r="F744" s="370">
        <f t="shared" ref="F744" si="173">F745+F746</f>
        <v>67.900000000000006</v>
      </c>
      <c r="G744" s="293">
        <f t="shared" ref="G744:L744" si="174">G745+G746</f>
        <v>57.4</v>
      </c>
      <c r="H744" s="425">
        <f t="shared" si="174"/>
        <v>71.7</v>
      </c>
      <c r="I744" s="445">
        <f t="shared" si="174"/>
        <v>71.7</v>
      </c>
      <c r="J744" s="292">
        <f t="shared" si="174"/>
        <v>72.900000000000006</v>
      </c>
      <c r="K744" s="328">
        <f t="shared" si="174"/>
        <v>73</v>
      </c>
      <c r="L744" s="328">
        <f t="shared" si="174"/>
        <v>73</v>
      </c>
    </row>
    <row r="745" spans="1:14" x14ac:dyDescent="0.2">
      <c r="A745" s="215"/>
      <c r="B745" s="298"/>
      <c r="C745" s="299">
        <v>637014</v>
      </c>
      <c r="D745" s="300" t="s">
        <v>700</v>
      </c>
      <c r="E745" s="302"/>
      <c r="F745" s="365">
        <v>55.9</v>
      </c>
      <c r="G745" s="302">
        <v>46.3</v>
      </c>
      <c r="H745" s="375">
        <v>60</v>
      </c>
      <c r="I745" s="302">
        <v>60</v>
      </c>
      <c r="J745" s="301">
        <v>61</v>
      </c>
      <c r="K745" s="302">
        <v>61</v>
      </c>
      <c r="L745" s="302">
        <v>61</v>
      </c>
    </row>
    <row r="746" spans="1:14" x14ac:dyDescent="0.2">
      <c r="A746" s="218"/>
      <c r="B746" s="304"/>
      <c r="C746" s="305">
        <v>633009</v>
      </c>
      <c r="D746" s="319" t="s">
        <v>710</v>
      </c>
      <c r="E746" s="313"/>
      <c r="F746" s="366">
        <v>12</v>
      </c>
      <c r="G746" s="313">
        <v>11.1</v>
      </c>
      <c r="H746" s="374">
        <v>11.7</v>
      </c>
      <c r="I746" s="234">
        <v>11.7</v>
      </c>
      <c r="J746" s="321">
        <v>11.9</v>
      </c>
      <c r="K746" s="313">
        <v>12</v>
      </c>
      <c r="L746" s="313">
        <v>12</v>
      </c>
    </row>
    <row r="747" spans="1:14" s="383" customFormat="1" x14ac:dyDescent="0.2">
      <c r="A747" s="377"/>
      <c r="B747" s="378"/>
      <c r="C747" s="379"/>
      <c r="D747" s="406" t="s">
        <v>241</v>
      </c>
      <c r="E747" s="343"/>
      <c r="F747" s="380">
        <f t="shared" ref="F747" si="175">SUM(F748:F752)</f>
        <v>294.5</v>
      </c>
      <c r="G747" s="344">
        <f>SUM(G748:G753)</f>
        <v>335</v>
      </c>
      <c r="H747" s="413">
        <f>SUM(H748:H753)</f>
        <v>331.1</v>
      </c>
      <c r="I747" s="344">
        <f>SUM(I748:I753)</f>
        <v>331.1</v>
      </c>
      <c r="J747" s="343">
        <f>SUM(J748:J753)</f>
        <v>346.2</v>
      </c>
      <c r="K747" s="344">
        <f t="shared" ref="K747:L747" si="176">SUM(K748:K753)</f>
        <v>373</v>
      </c>
      <c r="L747" s="344">
        <f t="shared" si="176"/>
        <v>389.3</v>
      </c>
      <c r="N747" s="382"/>
    </row>
    <row r="748" spans="1:14" ht="11.25" customHeight="1" x14ac:dyDescent="0.2">
      <c r="A748" s="218"/>
      <c r="B748" s="222"/>
      <c r="C748" s="223">
        <v>610</v>
      </c>
      <c r="D748" s="224" t="s">
        <v>184</v>
      </c>
      <c r="E748" s="234"/>
      <c r="F748" s="235">
        <v>182.9</v>
      </c>
      <c r="G748" s="234">
        <v>217.5</v>
      </c>
      <c r="H748" s="375">
        <v>206.2</v>
      </c>
      <c r="I748" s="234">
        <v>206.2</v>
      </c>
      <c r="J748" s="301">
        <v>218.5</v>
      </c>
      <c r="K748" s="302">
        <v>238</v>
      </c>
      <c r="L748" s="302">
        <v>249.9</v>
      </c>
    </row>
    <row r="749" spans="1:14" ht="4.5" hidden="1" customHeight="1" x14ac:dyDescent="0.2">
      <c r="A749" s="218"/>
      <c r="B749" s="222"/>
      <c r="C749" s="223">
        <v>610</v>
      </c>
      <c r="D749" s="224" t="s">
        <v>664</v>
      </c>
      <c r="E749" s="234"/>
      <c r="F749" s="235">
        <v>8.6999999999999993</v>
      </c>
      <c r="G749" s="234">
        <v>0</v>
      </c>
      <c r="H749" s="272">
        <v>0</v>
      </c>
      <c r="I749" s="234">
        <v>0</v>
      </c>
      <c r="J749" s="233">
        <v>0</v>
      </c>
      <c r="K749" s="234">
        <v>0</v>
      </c>
      <c r="L749" s="234">
        <v>0</v>
      </c>
    </row>
    <row r="750" spans="1:14" s="241" customFormat="1" x14ac:dyDescent="0.2">
      <c r="A750" s="215"/>
      <c r="B750" s="222"/>
      <c r="C750" s="223">
        <v>620</v>
      </c>
      <c r="D750" s="224" t="s">
        <v>116</v>
      </c>
      <c r="E750" s="234"/>
      <c r="F750" s="235">
        <v>67.599999999999994</v>
      </c>
      <c r="G750" s="234">
        <v>80.900000000000006</v>
      </c>
      <c r="H750" s="272">
        <v>76.900000000000006</v>
      </c>
      <c r="I750" s="234">
        <v>76.900000000000006</v>
      </c>
      <c r="J750" s="233">
        <v>80.7</v>
      </c>
      <c r="K750" s="234">
        <v>88</v>
      </c>
      <c r="L750" s="234">
        <v>92.4</v>
      </c>
      <c r="N750" s="288"/>
    </row>
    <row r="751" spans="1:14" x14ac:dyDescent="0.2">
      <c r="A751" s="215"/>
      <c r="B751" s="222"/>
      <c r="C751" s="223">
        <v>620</v>
      </c>
      <c r="D751" s="224" t="s">
        <v>665</v>
      </c>
      <c r="E751" s="234"/>
      <c r="F751" s="235">
        <v>3.3</v>
      </c>
      <c r="G751" s="234">
        <v>0.6</v>
      </c>
      <c r="H751" s="272">
        <v>0</v>
      </c>
      <c r="I751" s="234">
        <v>0</v>
      </c>
      <c r="J751" s="233">
        <v>0</v>
      </c>
      <c r="K751" s="234">
        <v>0</v>
      </c>
      <c r="L751" s="234">
        <v>0</v>
      </c>
    </row>
    <row r="752" spans="1:14" x14ac:dyDescent="0.2">
      <c r="A752" s="218"/>
      <c r="B752" s="222"/>
      <c r="C752" s="223">
        <v>630</v>
      </c>
      <c r="D752" s="224" t="s">
        <v>117</v>
      </c>
      <c r="E752" s="234"/>
      <c r="F752" s="235">
        <v>32</v>
      </c>
      <c r="G752" s="234">
        <v>36</v>
      </c>
      <c r="H752" s="374">
        <v>45</v>
      </c>
      <c r="I752" s="234">
        <v>45</v>
      </c>
      <c r="J752" s="321">
        <v>46</v>
      </c>
      <c r="K752" s="313">
        <v>46</v>
      </c>
      <c r="L752" s="313">
        <v>46</v>
      </c>
    </row>
    <row r="753" spans="1:14" x14ac:dyDescent="0.2">
      <c r="A753" s="218"/>
      <c r="B753" s="304"/>
      <c r="C753" s="305">
        <v>642</v>
      </c>
      <c r="D753" s="319" t="s">
        <v>821</v>
      </c>
      <c r="E753" s="313"/>
      <c r="F753" s="366">
        <v>0</v>
      </c>
      <c r="G753" s="313">
        <v>0</v>
      </c>
      <c r="H753" s="374">
        <v>3</v>
      </c>
      <c r="I753" s="234">
        <v>3</v>
      </c>
      <c r="J753" s="321">
        <v>1</v>
      </c>
      <c r="K753" s="313">
        <v>1</v>
      </c>
      <c r="L753" s="313">
        <v>1</v>
      </c>
      <c r="N753" s="318"/>
    </row>
    <row r="754" spans="1:14" s="383" customFormat="1" ht="13.5" thickBot="1" x14ac:dyDescent="0.25">
      <c r="A754" s="377"/>
      <c r="B754" s="378"/>
      <c r="C754" s="379"/>
      <c r="D754" s="378" t="s">
        <v>729</v>
      </c>
      <c r="E754" s="343"/>
      <c r="F754" s="380">
        <f t="shared" ref="F754" si="177">SUM(F755:F759)</f>
        <v>319.8</v>
      </c>
      <c r="G754" s="344">
        <f t="shared" ref="G754:L754" si="178">SUM(G755:G762)</f>
        <v>336.9</v>
      </c>
      <c r="H754" s="413">
        <f t="shared" si="178"/>
        <v>366.90000000000003</v>
      </c>
      <c r="I754" s="344">
        <f t="shared" si="178"/>
        <v>366.90000000000003</v>
      </c>
      <c r="J754" s="343">
        <f t="shared" si="178"/>
        <v>388.2</v>
      </c>
      <c r="K754" s="344">
        <f t="shared" si="178"/>
        <v>406.90000000000003</v>
      </c>
      <c r="L754" s="344">
        <f t="shared" si="178"/>
        <v>412.90000000000003</v>
      </c>
      <c r="N754" s="382"/>
    </row>
    <row r="755" spans="1:14" ht="13.5" thickBot="1" x14ac:dyDescent="0.25">
      <c r="A755" s="244"/>
      <c r="B755" s="222"/>
      <c r="C755" s="223">
        <v>610</v>
      </c>
      <c r="D755" s="224" t="s">
        <v>184</v>
      </c>
      <c r="E755" s="234"/>
      <c r="F755" s="235">
        <v>177</v>
      </c>
      <c r="G755" s="234">
        <v>181.6</v>
      </c>
      <c r="H755" s="375">
        <v>202.1</v>
      </c>
      <c r="I755" s="234">
        <v>202.1</v>
      </c>
      <c r="J755" s="301">
        <v>216.8</v>
      </c>
      <c r="K755" s="301">
        <v>230</v>
      </c>
      <c r="L755" s="301">
        <v>235</v>
      </c>
    </row>
    <row r="756" spans="1:14" x14ac:dyDescent="0.2">
      <c r="A756" s="215"/>
      <c r="B756" s="222"/>
      <c r="C756" s="223">
        <v>620</v>
      </c>
      <c r="D756" s="224" t="s">
        <v>116</v>
      </c>
      <c r="E756" s="234"/>
      <c r="F756" s="235">
        <v>65.3</v>
      </c>
      <c r="G756" s="234">
        <v>65.8</v>
      </c>
      <c r="H756" s="272">
        <v>76.400000000000006</v>
      </c>
      <c r="I756" s="234">
        <v>76.400000000000006</v>
      </c>
      <c r="J756" s="233">
        <v>80.099999999999994</v>
      </c>
      <c r="K756" s="233">
        <v>85</v>
      </c>
      <c r="L756" s="233">
        <v>86</v>
      </c>
    </row>
    <row r="757" spans="1:14" s="241" customFormat="1" x14ac:dyDescent="0.2">
      <c r="A757" s="264"/>
      <c r="B757" s="222"/>
      <c r="C757" s="223">
        <v>630</v>
      </c>
      <c r="D757" s="224" t="s">
        <v>117</v>
      </c>
      <c r="E757" s="214"/>
      <c r="F757" s="235">
        <v>70</v>
      </c>
      <c r="G757" s="234">
        <v>72.8</v>
      </c>
      <c r="H757" s="272">
        <v>70.5</v>
      </c>
      <c r="I757" s="234">
        <v>70.5</v>
      </c>
      <c r="J757" s="233">
        <v>70.5</v>
      </c>
      <c r="K757" s="233">
        <v>71</v>
      </c>
      <c r="L757" s="233">
        <v>71</v>
      </c>
      <c r="N757" s="288"/>
    </row>
    <row r="758" spans="1:14" x14ac:dyDescent="0.2">
      <c r="A758" s="245"/>
      <c r="B758" s="222"/>
      <c r="C758" s="223">
        <v>642015</v>
      </c>
      <c r="D758" s="224" t="s">
        <v>663</v>
      </c>
      <c r="E758" s="233"/>
      <c r="F758" s="360">
        <v>0</v>
      </c>
      <c r="G758" s="234">
        <v>0</v>
      </c>
      <c r="H758" s="272">
        <v>0</v>
      </c>
      <c r="I758" s="234">
        <v>0</v>
      </c>
      <c r="J758" s="233">
        <v>0.6</v>
      </c>
      <c r="K758" s="233">
        <v>0.5</v>
      </c>
      <c r="L758" s="233">
        <v>0.5</v>
      </c>
    </row>
    <row r="759" spans="1:14" x14ac:dyDescent="0.2">
      <c r="A759" s="245"/>
      <c r="B759" s="222"/>
      <c r="C759" s="223">
        <v>633009</v>
      </c>
      <c r="D759" s="224" t="s">
        <v>645</v>
      </c>
      <c r="E759" s="233"/>
      <c r="F759" s="235">
        <v>7.5</v>
      </c>
      <c r="G759" s="234">
        <v>0.5</v>
      </c>
      <c r="H759" s="272">
        <v>0.8</v>
      </c>
      <c r="I759" s="234">
        <v>0.8</v>
      </c>
      <c r="J759" s="233">
        <v>0.9</v>
      </c>
      <c r="K759" s="233">
        <v>1</v>
      </c>
      <c r="L759" s="233">
        <v>1</v>
      </c>
    </row>
    <row r="760" spans="1:14" x14ac:dyDescent="0.2">
      <c r="A760" s="245"/>
      <c r="B760" s="222"/>
      <c r="C760" s="223"/>
      <c r="D760" s="224" t="s">
        <v>701</v>
      </c>
      <c r="E760" s="233"/>
      <c r="F760" s="360">
        <v>0</v>
      </c>
      <c r="G760" s="234">
        <v>5.0999999999999996</v>
      </c>
      <c r="H760" s="272">
        <v>8.1</v>
      </c>
      <c r="I760" s="234">
        <v>8.1</v>
      </c>
      <c r="J760" s="233">
        <v>8.1999999999999993</v>
      </c>
      <c r="K760" s="233">
        <v>8.3000000000000007</v>
      </c>
      <c r="L760" s="233">
        <v>8.3000000000000007</v>
      </c>
    </row>
    <row r="761" spans="1:14" x14ac:dyDescent="0.2">
      <c r="A761" s="245"/>
      <c r="B761" s="222">
        <v>630</v>
      </c>
      <c r="C761" s="223">
        <v>633009</v>
      </c>
      <c r="D761" s="224" t="s">
        <v>640</v>
      </c>
      <c r="E761" s="233"/>
      <c r="F761" s="360">
        <v>0</v>
      </c>
      <c r="G761" s="234">
        <v>10.4</v>
      </c>
      <c r="H761" s="272">
        <v>9</v>
      </c>
      <c r="I761" s="234">
        <v>9</v>
      </c>
      <c r="J761" s="233">
        <v>11.1</v>
      </c>
      <c r="K761" s="233">
        <v>11.1</v>
      </c>
      <c r="L761" s="233">
        <v>11.1</v>
      </c>
    </row>
    <row r="762" spans="1:14" x14ac:dyDescent="0.2">
      <c r="A762" s="245"/>
      <c r="B762" s="222"/>
      <c r="C762" s="231"/>
      <c r="D762" s="232" t="s">
        <v>730</v>
      </c>
      <c r="E762" s="236"/>
      <c r="F762" s="360">
        <v>0</v>
      </c>
      <c r="G762" s="214">
        <v>0.7</v>
      </c>
      <c r="H762" s="273">
        <f t="shared" ref="H762:I762" si="179">H763+H764+H765+H766</f>
        <v>0</v>
      </c>
      <c r="I762" s="214">
        <f t="shared" si="179"/>
        <v>0</v>
      </c>
      <c r="J762" s="236">
        <f>J763+J764+J765+J766</f>
        <v>0</v>
      </c>
      <c r="K762" s="236">
        <f t="shared" ref="K762:L762" si="180">K763+K764+K765+K766</f>
        <v>0</v>
      </c>
      <c r="L762" s="236">
        <f t="shared" si="180"/>
        <v>0</v>
      </c>
    </row>
    <row r="763" spans="1:14" x14ac:dyDescent="0.2">
      <c r="A763" s="245"/>
      <c r="B763" s="222"/>
      <c r="C763" s="231"/>
      <c r="D763" s="232" t="s">
        <v>242</v>
      </c>
      <c r="E763" s="236"/>
      <c r="F763" s="237">
        <f t="shared" ref="F763" si="181">F764+F765+F766+F767</f>
        <v>63.7</v>
      </c>
      <c r="G763" s="214">
        <f>G764+G765+G766+G767</f>
        <v>0</v>
      </c>
      <c r="H763" s="273">
        <f t="shared" ref="H763:I763" si="182">H764+H765+H766+H767</f>
        <v>0</v>
      </c>
      <c r="I763" s="214">
        <f t="shared" si="182"/>
        <v>0</v>
      </c>
      <c r="J763" s="236">
        <f>J764+J765+J766+J767</f>
        <v>0</v>
      </c>
      <c r="K763" s="236">
        <f t="shared" ref="K763:L763" si="183">K764+K765+K766+K767</f>
        <v>0</v>
      </c>
      <c r="L763" s="236">
        <f t="shared" si="183"/>
        <v>0</v>
      </c>
    </row>
    <row r="764" spans="1:14" x14ac:dyDescent="0.2">
      <c r="A764" s="245"/>
      <c r="B764" s="222"/>
      <c r="C764" s="223"/>
      <c r="D764" s="224" t="s">
        <v>407</v>
      </c>
      <c r="E764" s="234"/>
      <c r="F764" s="235">
        <v>0</v>
      </c>
      <c r="G764" s="234">
        <v>0</v>
      </c>
      <c r="H764" s="272">
        <v>0</v>
      </c>
      <c r="I764" s="234">
        <v>0</v>
      </c>
      <c r="J764" s="233">
        <v>0</v>
      </c>
      <c r="K764" s="234">
        <v>0</v>
      </c>
      <c r="L764" s="234">
        <v>0</v>
      </c>
    </row>
    <row r="765" spans="1:14" x14ac:dyDescent="0.2">
      <c r="A765" s="245"/>
      <c r="B765" s="222"/>
      <c r="C765" s="223"/>
      <c r="D765" s="224" t="s">
        <v>677</v>
      </c>
      <c r="E765" s="234"/>
      <c r="F765" s="235">
        <v>63.7</v>
      </c>
      <c r="G765" s="234">
        <v>0</v>
      </c>
      <c r="H765" s="272">
        <v>0</v>
      </c>
      <c r="I765" s="234">
        <v>0</v>
      </c>
      <c r="J765" s="233">
        <v>0</v>
      </c>
      <c r="K765" s="234">
        <v>0</v>
      </c>
      <c r="L765" s="234">
        <v>0</v>
      </c>
    </row>
    <row r="766" spans="1:14" x14ac:dyDescent="0.2">
      <c r="A766" s="245"/>
      <c r="B766" s="222"/>
      <c r="C766" s="223"/>
      <c r="D766" s="224"/>
      <c r="E766" s="234"/>
      <c r="F766" s="235"/>
      <c r="G766" s="234"/>
      <c r="H766" s="272"/>
      <c r="J766" s="233"/>
      <c r="K766" s="234"/>
      <c r="L766" s="234"/>
    </row>
    <row r="767" spans="1:14" x14ac:dyDescent="0.2">
      <c r="A767" s="245"/>
      <c r="B767" s="222"/>
      <c r="C767" s="223"/>
      <c r="D767" s="224"/>
      <c r="E767" s="234"/>
      <c r="F767" s="235"/>
      <c r="G767" s="234"/>
      <c r="H767" s="272"/>
      <c r="J767" s="233"/>
      <c r="K767" s="234"/>
      <c r="L767" s="234"/>
    </row>
    <row r="768" spans="1:14" x14ac:dyDescent="0.2">
      <c r="A768" s="245"/>
      <c r="B768" s="222"/>
      <c r="C768" s="223"/>
      <c r="D768" s="224"/>
      <c r="E768" s="234"/>
      <c r="F768" s="235"/>
      <c r="G768" s="234"/>
      <c r="H768" s="272"/>
      <c r="J768" s="233"/>
      <c r="K768" s="234"/>
      <c r="L768" s="234"/>
    </row>
    <row r="769" spans="1:14" s="383" customFormat="1" x14ac:dyDescent="0.2">
      <c r="A769" s="407"/>
      <c r="B769" s="378"/>
      <c r="C769" s="379"/>
      <c r="D769" s="340" t="s">
        <v>243</v>
      </c>
      <c r="E769" s="408"/>
      <c r="F769" s="410"/>
      <c r="G769" s="408"/>
      <c r="H769" s="411"/>
      <c r="I769" s="427"/>
      <c r="J769" s="409"/>
      <c r="K769" s="408"/>
      <c r="L769" s="408"/>
      <c r="N769" s="382"/>
    </row>
    <row r="770" spans="1:14" x14ac:dyDescent="0.2">
      <c r="A770" s="245"/>
      <c r="B770" s="222"/>
      <c r="C770" s="223"/>
      <c r="D770" s="224" t="s">
        <v>244</v>
      </c>
      <c r="E770" s="233"/>
      <c r="F770" s="360">
        <f t="shared" ref="F770" si="184">SUM(F5)</f>
        <v>4976.3999999999996</v>
      </c>
      <c r="G770" s="234">
        <f t="shared" ref="G770:L770" si="185">SUM(G5)</f>
        <v>5143</v>
      </c>
      <c r="H770" s="272">
        <f t="shared" si="185"/>
        <v>5101.3999999999996</v>
      </c>
      <c r="I770" s="234">
        <f t="shared" si="185"/>
        <v>5148.6000000000004</v>
      </c>
      <c r="J770" s="233">
        <f t="shared" si="185"/>
        <v>5420.2999999999993</v>
      </c>
      <c r="K770" s="233">
        <f t="shared" si="185"/>
        <v>5394.6999999999989</v>
      </c>
      <c r="L770" s="233">
        <f t="shared" si="185"/>
        <v>5471.4</v>
      </c>
      <c r="M770" s="439"/>
    </row>
    <row r="771" spans="1:14" x14ac:dyDescent="0.2">
      <c r="A771" s="245"/>
      <c r="B771" s="222"/>
      <c r="C771" s="223"/>
      <c r="D771" s="224" t="s">
        <v>245</v>
      </c>
      <c r="E771" s="233"/>
      <c r="F771" s="360">
        <f t="shared" ref="F771" si="186">SUM(F134)</f>
        <v>2703.9</v>
      </c>
      <c r="G771" s="234">
        <f>SUM(G134)</f>
        <v>2730.7000000000012</v>
      </c>
      <c r="H771" s="272">
        <f t="shared" ref="H771:I771" si="187">SUM(H134)</f>
        <v>2476.8000000000002</v>
      </c>
      <c r="I771" s="234">
        <f t="shared" si="187"/>
        <v>3045.2999999999997</v>
      </c>
      <c r="J771" s="233">
        <f>SUM(J134)</f>
        <v>2471.0999999999995</v>
      </c>
      <c r="K771" s="233">
        <f t="shared" ref="K771:L771" si="188">SUM(K134)</f>
        <v>2350.9</v>
      </c>
      <c r="L771" s="233">
        <f t="shared" si="188"/>
        <v>2377.0000000000005</v>
      </c>
      <c r="M771" s="439"/>
    </row>
    <row r="772" spans="1:14" x14ac:dyDescent="0.2">
      <c r="A772" s="245"/>
      <c r="B772" s="222"/>
      <c r="C772" s="223"/>
      <c r="D772" s="224" t="s">
        <v>246</v>
      </c>
      <c r="E772" s="236"/>
      <c r="F772" s="237">
        <f t="shared" ref="F772" si="189">SUM(F770-F771)</f>
        <v>2272.4999999999995</v>
      </c>
      <c r="G772" s="214">
        <f>SUM(G770-G771)</f>
        <v>2412.2999999999988</v>
      </c>
      <c r="H772" s="273">
        <f t="shared" ref="H772:I772" si="190">SUM(H770-H771)</f>
        <v>2624.5999999999995</v>
      </c>
      <c r="I772" s="214">
        <f t="shared" si="190"/>
        <v>2103.3000000000006</v>
      </c>
      <c r="J772" s="236">
        <f>SUM(J770-J771)</f>
        <v>2949.2</v>
      </c>
      <c r="K772" s="236">
        <f t="shared" ref="K772:L772" si="191">SUM(K770-K771)</f>
        <v>3043.7999999999988</v>
      </c>
      <c r="L772" s="236">
        <f t="shared" si="191"/>
        <v>3094.3999999999992</v>
      </c>
      <c r="M772" s="451"/>
      <c r="N772" s="452"/>
    </row>
    <row r="773" spans="1:14" x14ac:dyDescent="0.2">
      <c r="A773" s="245"/>
      <c r="B773" s="222"/>
      <c r="C773" s="223"/>
      <c r="D773" s="224" t="s">
        <v>247</v>
      </c>
      <c r="E773" s="233"/>
      <c r="F773" s="360">
        <f t="shared" ref="F773" si="192">SUM(F120)</f>
        <v>74</v>
      </c>
      <c r="G773" s="234">
        <f>SUM(G120)</f>
        <v>41.3</v>
      </c>
      <c r="H773" s="272">
        <f t="shared" ref="H773:I773" si="193">SUM(H120)</f>
        <v>34.1</v>
      </c>
      <c r="I773" s="234">
        <f t="shared" si="193"/>
        <v>316.10000000000002</v>
      </c>
      <c r="J773" s="233">
        <f>SUM(J120)</f>
        <v>358</v>
      </c>
      <c r="K773" s="233">
        <f t="shared" ref="K773:L773" si="194">SUM(K120)</f>
        <v>2</v>
      </c>
      <c r="L773" s="233">
        <f t="shared" si="194"/>
        <v>2</v>
      </c>
      <c r="M773" s="439"/>
    </row>
    <row r="774" spans="1:14" x14ac:dyDescent="0.2">
      <c r="A774" s="245"/>
      <c r="B774" s="222"/>
      <c r="C774" s="223"/>
      <c r="D774" s="224" t="s">
        <v>248</v>
      </c>
      <c r="E774" s="233"/>
      <c r="F774" s="360">
        <f t="shared" ref="F774" si="195">SUM(F558)</f>
        <v>245.3</v>
      </c>
      <c r="G774" s="234">
        <f>SUM(G558)</f>
        <v>159.19999999999999</v>
      </c>
      <c r="H774" s="272">
        <f t="shared" ref="H774:I774" si="196">SUM(H558)</f>
        <v>85.1</v>
      </c>
      <c r="I774" s="234">
        <f t="shared" si="196"/>
        <v>408.8</v>
      </c>
      <c r="J774" s="233">
        <f>SUM(J558)</f>
        <v>428.5</v>
      </c>
      <c r="K774" s="233">
        <f t="shared" ref="K774:L774" si="197">SUM(K558)</f>
        <v>103.2</v>
      </c>
      <c r="L774" s="233">
        <f t="shared" si="197"/>
        <v>66.7</v>
      </c>
      <c r="M774" s="439"/>
    </row>
    <row r="775" spans="1:14" x14ac:dyDescent="0.2">
      <c r="A775" s="245"/>
      <c r="B775" s="222"/>
      <c r="C775" s="223"/>
      <c r="D775" s="224" t="s">
        <v>249</v>
      </c>
      <c r="E775" s="236"/>
      <c r="F775" s="237">
        <f t="shared" ref="F775" si="198">SUM(F773-F774)</f>
        <v>-171.3</v>
      </c>
      <c r="G775" s="214">
        <f>SUM(G773-G774)</f>
        <v>-117.89999999999999</v>
      </c>
      <c r="H775" s="273">
        <f t="shared" ref="H775:I775" si="199">SUM(H773-H774)</f>
        <v>-50.999999999999993</v>
      </c>
      <c r="I775" s="214">
        <f t="shared" si="199"/>
        <v>-92.699999999999989</v>
      </c>
      <c r="J775" s="236">
        <f>SUM(J773-J774)</f>
        <v>-70.5</v>
      </c>
      <c r="K775" s="236">
        <f t="shared" ref="K775:L775" si="200">SUM(K773-K774)</f>
        <v>-101.2</v>
      </c>
      <c r="L775" s="236">
        <f t="shared" si="200"/>
        <v>-64.7</v>
      </c>
      <c r="M775" s="439"/>
    </row>
    <row r="776" spans="1:14" x14ac:dyDescent="0.2">
      <c r="A776" s="245"/>
      <c r="B776" s="222"/>
      <c r="C776" s="223"/>
      <c r="D776" s="224" t="s">
        <v>253</v>
      </c>
      <c r="E776" s="214"/>
      <c r="F776" s="362">
        <f>SUM(F659)</f>
        <v>2420.8000000000002</v>
      </c>
      <c r="G776" s="273">
        <f>SUM(G659 )</f>
        <v>2527.38</v>
      </c>
      <c r="H776" s="273">
        <f>SUM(H659)</f>
        <v>2558.9</v>
      </c>
      <c r="I776" s="214">
        <f>SUM(I659)</f>
        <v>2558.9</v>
      </c>
      <c r="J776" s="371">
        <f>SUM(J659)</f>
        <v>2743.6</v>
      </c>
      <c r="K776" s="214">
        <f>SUM(K659)</f>
        <v>2961.5</v>
      </c>
      <c r="L776" s="214">
        <f>SUM(L659)</f>
        <v>3048.6</v>
      </c>
      <c r="M776" s="439"/>
    </row>
    <row r="777" spans="1:14" ht="13.5" thickBot="1" x14ac:dyDescent="0.25">
      <c r="A777" s="247"/>
      <c r="B777" s="378"/>
      <c r="C777" s="388"/>
      <c r="D777" s="453" t="s">
        <v>918</v>
      </c>
      <c r="E777" s="344"/>
      <c r="F777" s="443">
        <f>SUM(F772+F775+F782+F778-F776-F779)</f>
        <v>428.59999999999928</v>
      </c>
      <c r="G777" s="344">
        <f>SUM(G772+G775+G782+G778-G776-G779)</f>
        <v>193.91999999999825</v>
      </c>
      <c r="H777" s="413">
        <f>SUM(H772+H775+H782+H778-H776-H779)</f>
        <v>-4.5474735088646412E-13</v>
      </c>
      <c r="I777" s="344">
        <f>SUM(I772+I775-I776)</f>
        <v>-548.2999999999995</v>
      </c>
      <c r="J777" s="344">
        <f>SUM(J772+J775-J776)</f>
        <v>135.09999999999991</v>
      </c>
      <c r="K777" s="344">
        <f>SUM(K772+K775-K776)</f>
        <v>-18.900000000001</v>
      </c>
      <c r="L777" s="344">
        <f>SUM(L772+L775-L776)</f>
        <v>-18.900000000000546</v>
      </c>
      <c r="M777" s="440"/>
      <c r="N777" s="440"/>
    </row>
    <row r="778" spans="1:14" x14ac:dyDescent="0.2">
      <c r="A778" s="218"/>
      <c r="B778" s="222"/>
      <c r="C778" s="223"/>
      <c r="D778" s="224" t="s">
        <v>269</v>
      </c>
      <c r="E778" s="234"/>
      <c r="F778" s="235">
        <f t="shared" ref="F778" si="201">F131</f>
        <v>34.6</v>
      </c>
      <c r="G778" s="234">
        <f>G131</f>
        <v>0</v>
      </c>
      <c r="H778" s="272">
        <f t="shared" ref="H778:I778" si="202">H131</f>
        <v>0</v>
      </c>
      <c r="I778" s="234">
        <f t="shared" si="202"/>
        <v>0</v>
      </c>
      <c r="J778" s="233">
        <f>J131</f>
        <v>0</v>
      </c>
      <c r="K778" s="234">
        <f t="shared" ref="K778:L778" si="203">K131</f>
        <v>0</v>
      </c>
      <c r="L778" s="234">
        <f t="shared" si="203"/>
        <v>0</v>
      </c>
      <c r="M778" s="439"/>
    </row>
    <row r="779" spans="1:14" x14ac:dyDescent="0.2">
      <c r="A779" s="218"/>
      <c r="B779" s="248"/>
      <c r="C779" s="249"/>
      <c r="D779" s="250" t="s">
        <v>242</v>
      </c>
      <c r="E779" s="234"/>
      <c r="F779" s="235">
        <f t="shared" ref="F779" si="204">F763</f>
        <v>63.7</v>
      </c>
      <c r="G779" s="234">
        <f>G763</f>
        <v>0</v>
      </c>
      <c r="H779" s="272">
        <f t="shared" ref="H779:I779" si="205">H763</f>
        <v>0</v>
      </c>
      <c r="I779" s="234">
        <f t="shared" si="205"/>
        <v>0</v>
      </c>
      <c r="J779" s="233">
        <f>J763</f>
        <v>0</v>
      </c>
      <c r="K779" s="234">
        <f t="shared" ref="K779:L779" si="206">K763</f>
        <v>0</v>
      </c>
      <c r="L779" s="234">
        <f t="shared" si="206"/>
        <v>0</v>
      </c>
      <c r="M779" s="439"/>
    </row>
    <row r="780" spans="1:14" x14ac:dyDescent="0.2">
      <c r="A780" s="245"/>
      <c r="B780" s="222"/>
      <c r="C780" s="223"/>
      <c r="D780" s="224" t="s">
        <v>250</v>
      </c>
      <c r="E780" s="233"/>
      <c r="F780" s="360">
        <f t="shared" ref="F780:L780" si="207">SUM(F105)</f>
        <v>1113.2</v>
      </c>
      <c r="G780" s="234">
        <f t="shared" si="207"/>
        <v>1074.1999999999998</v>
      </c>
      <c r="H780" s="272">
        <f t="shared" si="207"/>
        <v>366.2</v>
      </c>
      <c r="I780" s="234">
        <f t="shared" si="207"/>
        <v>929.2</v>
      </c>
      <c r="J780" s="233">
        <f t="shared" si="207"/>
        <v>549.6</v>
      </c>
      <c r="K780" s="233">
        <f t="shared" si="207"/>
        <v>349.6</v>
      </c>
      <c r="L780" s="233">
        <f t="shared" si="207"/>
        <v>349.6</v>
      </c>
      <c r="M780" s="439"/>
    </row>
    <row r="781" spans="1:14" x14ac:dyDescent="0.2">
      <c r="A781" s="245"/>
      <c r="B781" s="222"/>
      <c r="C781" s="223"/>
      <c r="D781" s="224" t="s">
        <v>251</v>
      </c>
      <c r="E781" s="233"/>
      <c r="F781" s="360">
        <f t="shared" ref="F781:L781" si="208">SUM(F547)</f>
        <v>335.9</v>
      </c>
      <c r="G781" s="234">
        <f t="shared" si="208"/>
        <v>647.29999999999995</v>
      </c>
      <c r="H781" s="272">
        <f t="shared" si="208"/>
        <v>380.9</v>
      </c>
      <c r="I781" s="234">
        <f t="shared" si="208"/>
        <v>380.9</v>
      </c>
      <c r="J781" s="233">
        <f t="shared" si="208"/>
        <v>684.7</v>
      </c>
      <c r="K781" s="233">
        <f t="shared" si="208"/>
        <v>330.7</v>
      </c>
      <c r="L781" s="233">
        <f t="shared" si="208"/>
        <v>330.7</v>
      </c>
      <c r="M781" s="439"/>
    </row>
    <row r="782" spans="1:14" x14ac:dyDescent="0.2">
      <c r="A782" s="246"/>
      <c r="B782" s="378"/>
      <c r="C782" s="388"/>
      <c r="D782" s="453" t="s">
        <v>40</v>
      </c>
      <c r="E782" s="343"/>
      <c r="F782" s="380">
        <f t="shared" ref="F782" si="209">SUM(F780-F781)</f>
        <v>777.30000000000007</v>
      </c>
      <c r="G782" s="344">
        <f>SUM(G780-G781)</f>
        <v>426.89999999999986</v>
      </c>
      <c r="H782" s="413">
        <f t="shared" ref="H782:I782" si="210">SUM(H780-H781)</f>
        <v>-14.699999999999989</v>
      </c>
      <c r="I782" s="344">
        <f t="shared" si="210"/>
        <v>548.30000000000007</v>
      </c>
      <c r="J782" s="343">
        <f>SUM(J780-J781)</f>
        <v>-135.10000000000002</v>
      </c>
      <c r="K782" s="343">
        <f t="shared" ref="K782:L782" si="211">SUM(K780-K781)</f>
        <v>18.900000000000034</v>
      </c>
      <c r="L782" s="343">
        <f t="shared" si="211"/>
        <v>18.900000000000034</v>
      </c>
      <c r="M782" s="439"/>
    </row>
    <row r="783" spans="1:14" x14ac:dyDescent="0.2">
      <c r="I783" s="428"/>
    </row>
    <row r="784" spans="1:14" x14ac:dyDescent="0.2">
      <c r="A784" s="218"/>
      <c r="C784" s="254"/>
      <c r="D784" s="255"/>
      <c r="F784" s="359"/>
      <c r="I784" s="428"/>
    </row>
    <row r="785" spans="1:14" ht="12.75" customHeight="1" x14ac:dyDescent="0.2">
      <c r="E785" s="256" t="s">
        <v>685</v>
      </c>
      <c r="F785" s="258">
        <f t="shared" ref="F785:L785" si="212">F770+F773+F780+F778</f>
        <v>6198.2</v>
      </c>
      <c r="G785" s="278">
        <f t="shared" si="212"/>
        <v>6258.5</v>
      </c>
      <c r="H785" s="278">
        <f t="shared" si="212"/>
        <v>5501.7</v>
      </c>
      <c r="I785" s="278">
        <f t="shared" si="212"/>
        <v>6393.9000000000005</v>
      </c>
      <c r="J785" s="257">
        <f t="shared" si="212"/>
        <v>6327.9</v>
      </c>
      <c r="K785" s="257">
        <f t="shared" si="212"/>
        <v>5746.2999999999993</v>
      </c>
      <c r="L785" s="257">
        <f t="shared" si="212"/>
        <v>5823</v>
      </c>
    </row>
    <row r="786" spans="1:14" ht="12.75" customHeight="1" x14ac:dyDescent="0.2">
      <c r="E786" s="217" t="s">
        <v>686</v>
      </c>
      <c r="F786" s="258">
        <f t="shared" ref="F786:L786" si="213">F771+F774+F781+F776+F779</f>
        <v>5769.6</v>
      </c>
      <c r="G786" s="278">
        <f t="shared" si="213"/>
        <v>6064.5800000000008</v>
      </c>
      <c r="H786" s="278">
        <f t="shared" si="213"/>
        <v>5501.7000000000007</v>
      </c>
      <c r="I786" s="278">
        <f t="shared" si="213"/>
        <v>6393.9</v>
      </c>
      <c r="J786" s="257">
        <f t="shared" si="213"/>
        <v>6327.9</v>
      </c>
      <c r="K786" s="257">
        <f t="shared" si="213"/>
        <v>5746.2999999999993</v>
      </c>
      <c r="L786" s="257">
        <f t="shared" si="213"/>
        <v>5823</v>
      </c>
    </row>
    <row r="787" spans="1:14" x14ac:dyDescent="0.2">
      <c r="E787" s="217" t="s">
        <v>687</v>
      </c>
      <c r="F787" s="258">
        <f t="shared" ref="F787" si="214">F785-F786</f>
        <v>428.59999999999945</v>
      </c>
      <c r="G787" s="278">
        <f t="shared" ref="G787" si="215">G785-G786</f>
        <v>193.91999999999916</v>
      </c>
      <c r="H787" s="278">
        <f t="shared" ref="H787:I787" si="216">H785-H786</f>
        <v>0</v>
      </c>
      <c r="I787" s="278">
        <f t="shared" si="216"/>
        <v>0</v>
      </c>
      <c r="J787" s="257">
        <f>J785-J786</f>
        <v>0</v>
      </c>
      <c r="K787" s="257">
        <f t="shared" ref="K787:L787" si="217">K785-K786</f>
        <v>0</v>
      </c>
      <c r="L787" s="257">
        <f t="shared" si="217"/>
        <v>0</v>
      </c>
    </row>
    <row r="788" spans="1:14" x14ac:dyDescent="0.2">
      <c r="B788" s="220"/>
      <c r="E788" s="259"/>
      <c r="F788" s="359"/>
      <c r="G788" s="418"/>
      <c r="I788" s="428"/>
    </row>
    <row r="789" spans="1:14" x14ac:dyDescent="0.2">
      <c r="B789" s="220" t="s">
        <v>444</v>
      </c>
      <c r="C789" s="220" t="s">
        <v>882</v>
      </c>
      <c r="E789" s="259"/>
      <c r="G789" s="418"/>
      <c r="I789" s="428"/>
    </row>
    <row r="790" spans="1:14" x14ac:dyDescent="0.2">
      <c r="B790" s="220"/>
      <c r="C790" s="220" t="s">
        <v>931</v>
      </c>
      <c r="E790" s="259"/>
      <c r="F790" s="257"/>
      <c r="G790" s="418"/>
      <c r="I790" s="428"/>
    </row>
    <row r="791" spans="1:14" x14ac:dyDescent="0.2">
      <c r="I791" s="428"/>
    </row>
    <row r="792" spans="1:14" x14ac:dyDescent="0.2">
      <c r="I792" s="428"/>
    </row>
    <row r="793" spans="1:14" x14ac:dyDescent="0.2">
      <c r="B793" s="260"/>
      <c r="C793" s="261"/>
      <c r="D793" s="261"/>
      <c r="E793" s="261"/>
      <c r="G793" s="261"/>
      <c r="H793" s="261"/>
      <c r="I793" s="428"/>
      <c r="J793" s="261"/>
    </row>
    <row r="794" spans="1:14" x14ac:dyDescent="0.2">
      <c r="B794" s="262"/>
      <c r="C794" s="263"/>
      <c r="D794" s="263"/>
      <c r="E794" s="263"/>
      <c r="G794" s="263"/>
      <c r="H794" s="263"/>
      <c r="I794" s="428"/>
      <c r="J794" s="263"/>
    </row>
    <row r="795" spans="1:14" x14ac:dyDescent="0.2">
      <c r="B795" s="262"/>
      <c r="C795" s="263"/>
      <c r="D795" s="263"/>
      <c r="E795" s="263"/>
      <c r="G795" s="263"/>
      <c r="H795" s="263"/>
      <c r="I795" s="428"/>
      <c r="J795" s="263"/>
    </row>
    <row r="796" spans="1:14" x14ac:dyDescent="0.2">
      <c r="I796" s="428"/>
    </row>
    <row r="797" spans="1:14" x14ac:dyDescent="0.2">
      <c r="I797" s="428"/>
    </row>
    <row r="798" spans="1:14" s="216" customFormat="1" x14ac:dyDescent="0.2">
      <c r="A798" s="218"/>
      <c r="B798" s="251"/>
      <c r="C798" s="220"/>
      <c r="D798" s="252"/>
      <c r="E798" s="217"/>
      <c r="F798" s="217"/>
      <c r="G798" s="276"/>
      <c r="H798" s="276"/>
      <c r="I798" s="265"/>
      <c r="J798" s="217"/>
      <c r="K798" s="265"/>
      <c r="L798" s="265"/>
      <c r="N798" s="287"/>
    </row>
    <row r="799" spans="1:14" x14ac:dyDescent="0.2">
      <c r="I799" s="428"/>
    </row>
    <row r="800" spans="1:14" x14ac:dyDescent="0.2">
      <c r="I800" s="428"/>
    </row>
    <row r="801" spans="9:9" x14ac:dyDescent="0.2">
      <c r="I801" s="428"/>
    </row>
    <row r="802" spans="9:9" x14ac:dyDescent="0.2">
      <c r="I802" s="428"/>
    </row>
    <row r="803" spans="9:9" x14ac:dyDescent="0.2">
      <c r="I803" s="428"/>
    </row>
    <row r="804" spans="9:9" x14ac:dyDescent="0.2">
      <c r="I804" s="428"/>
    </row>
    <row r="805" spans="9:9" x14ac:dyDescent="0.2">
      <c r="I805" s="428"/>
    </row>
    <row r="806" spans="9:9" x14ac:dyDescent="0.2">
      <c r="I806" s="428"/>
    </row>
    <row r="807" spans="9:9" x14ac:dyDescent="0.2">
      <c r="I807" s="428"/>
    </row>
    <row r="808" spans="9:9" x14ac:dyDescent="0.2">
      <c r="I808" s="428"/>
    </row>
    <row r="809" spans="9:9" x14ac:dyDescent="0.2">
      <c r="I809" s="428"/>
    </row>
    <row r="810" spans="9:9" x14ac:dyDescent="0.2">
      <c r="I810" s="428"/>
    </row>
    <row r="811" spans="9:9" x14ac:dyDescent="0.2">
      <c r="I811" s="428"/>
    </row>
    <row r="812" spans="9:9" x14ac:dyDescent="0.2">
      <c r="I812" s="428"/>
    </row>
    <row r="813" spans="9:9" x14ac:dyDescent="0.2">
      <c r="I813" s="428"/>
    </row>
    <row r="814" spans="9:9" x14ac:dyDescent="0.2">
      <c r="I814" s="428"/>
    </row>
    <row r="815" spans="9:9" x14ac:dyDescent="0.2">
      <c r="I815" s="428"/>
    </row>
    <row r="816" spans="9:9" x14ac:dyDescent="0.2">
      <c r="I816" s="428"/>
    </row>
    <row r="817" spans="9:9" x14ac:dyDescent="0.2">
      <c r="I817" s="428"/>
    </row>
    <row r="818" spans="9:9" x14ac:dyDescent="0.2">
      <c r="I818" s="428"/>
    </row>
    <row r="819" spans="9:9" x14ac:dyDescent="0.2">
      <c r="I819" s="428"/>
    </row>
    <row r="820" spans="9:9" x14ac:dyDescent="0.2">
      <c r="I820" s="428"/>
    </row>
    <row r="821" spans="9:9" x14ac:dyDescent="0.2">
      <c r="I821" s="428"/>
    </row>
    <row r="822" spans="9:9" x14ac:dyDescent="0.2">
      <c r="I822" s="428"/>
    </row>
    <row r="823" spans="9:9" x14ac:dyDescent="0.2">
      <c r="I823" s="428"/>
    </row>
    <row r="824" spans="9:9" x14ac:dyDescent="0.2">
      <c r="I824" s="428"/>
    </row>
    <row r="825" spans="9:9" x14ac:dyDescent="0.2">
      <c r="I825" s="428"/>
    </row>
    <row r="826" spans="9:9" x14ac:dyDescent="0.2">
      <c r="I826" s="428"/>
    </row>
    <row r="827" spans="9:9" x14ac:dyDescent="0.2">
      <c r="I827" s="428"/>
    </row>
    <row r="828" spans="9:9" x14ac:dyDescent="0.2">
      <c r="I828" s="428"/>
    </row>
    <row r="829" spans="9:9" x14ac:dyDescent="0.2">
      <c r="I829" s="428"/>
    </row>
    <row r="830" spans="9:9" x14ac:dyDescent="0.2">
      <c r="I830" s="428"/>
    </row>
    <row r="831" spans="9:9" x14ac:dyDescent="0.2">
      <c r="I831" s="428"/>
    </row>
    <row r="832" spans="9:9" x14ac:dyDescent="0.2">
      <c r="I832" s="428"/>
    </row>
    <row r="833" spans="9:9" x14ac:dyDescent="0.2">
      <c r="I833" s="428"/>
    </row>
    <row r="834" spans="9:9" x14ac:dyDescent="0.2">
      <c r="I834" s="428"/>
    </row>
    <row r="835" spans="9:9" x14ac:dyDescent="0.2">
      <c r="I835" s="428"/>
    </row>
    <row r="836" spans="9:9" x14ac:dyDescent="0.2">
      <c r="I836" s="428"/>
    </row>
    <row r="837" spans="9:9" x14ac:dyDescent="0.2">
      <c r="I837" s="428"/>
    </row>
    <row r="838" spans="9:9" x14ac:dyDescent="0.2">
      <c r="I838" s="428"/>
    </row>
    <row r="839" spans="9:9" x14ac:dyDescent="0.2">
      <c r="I839" s="428"/>
    </row>
  </sheetData>
  <mergeCells count="1">
    <mergeCell ref="B534:C534"/>
  </mergeCells>
  <phoneticPr fontId="0" type="noConversion"/>
  <printOptions headings="1" gridLines="1"/>
  <pageMargins left="0.27559055118110237" right="0.19685039370078741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2"/>
  <sheetViews>
    <sheetView topLeftCell="B1" workbookViewId="0">
      <pane ySplit="2" topLeftCell="A581" activePane="bottomLeft" state="frozen"/>
      <selection pane="bottomLeft" activeCell="B1" sqref="A1:XFD1048576"/>
    </sheetView>
  </sheetViews>
  <sheetFormatPr defaultRowHeight="12.75" x14ac:dyDescent="0.2"/>
  <cols>
    <col min="1" max="1" width="0.42578125" style="182" hidden="1" customWidth="1"/>
    <col min="2" max="2" width="3.28515625" style="188" customWidth="1"/>
    <col min="3" max="3" width="8.7109375" customWidth="1"/>
    <col min="4" max="4" width="32" customWidth="1"/>
    <col min="5" max="5" width="7.140625" customWidth="1"/>
    <col min="6" max="6" width="6.42578125" hidden="1" customWidth="1"/>
    <col min="7" max="8" width="0" hidden="1" customWidth="1"/>
    <col min="9" max="9" width="8" customWidth="1"/>
    <col min="10" max="10" width="7.140625" customWidth="1"/>
    <col min="11" max="11" width="8" customWidth="1"/>
    <col min="12" max="12" width="6.85546875" customWidth="1"/>
    <col min="13" max="13" width="7.140625" customWidth="1"/>
  </cols>
  <sheetData>
    <row r="1" spans="1:13" ht="24" customHeight="1" x14ac:dyDescent="0.2">
      <c r="A1" s="169"/>
      <c r="B1" s="184" t="s">
        <v>443</v>
      </c>
      <c r="C1" s="17"/>
      <c r="D1" s="17"/>
      <c r="E1" s="19"/>
      <c r="F1" s="19"/>
      <c r="G1" s="19"/>
      <c r="H1" s="19"/>
      <c r="I1" s="19"/>
      <c r="J1" s="19"/>
      <c r="K1" s="19"/>
      <c r="L1" s="19"/>
      <c r="M1" s="19"/>
    </row>
    <row r="2" spans="1:13" ht="23.25" customHeight="1" thickBot="1" x14ac:dyDescent="0.25">
      <c r="A2" s="170"/>
      <c r="B2" s="185" t="s">
        <v>0</v>
      </c>
      <c r="C2" s="468" t="s">
        <v>445</v>
      </c>
      <c r="D2" s="468"/>
      <c r="E2" s="468"/>
      <c r="F2" s="19"/>
      <c r="G2" s="19"/>
      <c r="H2" s="19"/>
      <c r="I2" s="17"/>
      <c r="J2" s="17"/>
      <c r="K2" s="136"/>
      <c r="L2" s="57"/>
      <c r="M2" s="57" t="s">
        <v>442</v>
      </c>
    </row>
    <row r="3" spans="1:13" ht="29.25" customHeight="1" thickBot="1" x14ac:dyDescent="0.25">
      <c r="A3" s="170"/>
      <c r="B3" s="186"/>
      <c r="C3" s="5"/>
      <c r="D3" s="135"/>
      <c r="E3" s="469" t="s">
        <v>514</v>
      </c>
      <c r="F3" s="470"/>
      <c r="G3" s="471"/>
      <c r="H3" s="472"/>
      <c r="I3" s="167" t="s">
        <v>439</v>
      </c>
      <c r="J3" s="168">
        <v>2012</v>
      </c>
      <c r="K3" s="167" t="s">
        <v>528</v>
      </c>
      <c r="L3" s="168">
        <v>2013</v>
      </c>
      <c r="M3" s="168">
        <v>2014</v>
      </c>
    </row>
    <row r="4" spans="1:13" ht="15.75" x14ac:dyDescent="0.25">
      <c r="A4" s="169"/>
      <c r="B4" s="134" t="s">
        <v>331</v>
      </c>
      <c r="C4" s="28"/>
      <c r="D4" s="29" t="s">
        <v>444</v>
      </c>
      <c r="E4" s="58"/>
      <c r="F4" s="58"/>
      <c r="G4" s="58"/>
      <c r="H4" s="59"/>
      <c r="I4" s="58"/>
      <c r="J4" s="58"/>
      <c r="K4" s="58"/>
      <c r="L4" s="58"/>
      <c r="M4" s="58"/>
    </row>
    <row r="5" spans="1:13" x14ac:dyDescent="0.2">
      <c r="A5" s="169"/>
      <c r="B5" s="23"/>
      <c r="C5" s="23"/>
      <c r="D5" s="23" t="s">
        <v>329</v>
      </c>
      <c r="E5" s="60">
        <f t="shared" ref="E5:J5" si="0">SUM(E6+E27+E78)</f>
        <v>4507.8</v>
      </c>
      <c r="F5" s="60">
        <f t="shared" si="0"/>
        <v>333.9</v>
      </c>
      <c r="G5" s="60">
        <f t="shared" si="0"/>
        <v>333.9</v>
      </c>
      <c r="H5" s="60">
        <f t="shared" si="0"/>
        <v>333.9</v>
      </c>
      <c r="I5" s="60">
        <f t="shared" si="0"/>
        <v>4067</v>
      </c>
      <c r="J5" s="60">
        <f t="shared" si="0"/>
        <v>4657.03</v>
      </c>
      <c r="K5" s="60">
        <f>SUM(K6+K27+K78)</f>
        <v>4657.03</v>
      </c>
      <c r="L5" s="60">
        <f>SUM(L6+L27+L78)</f>
        <v>4603.5999999999995</v>
      </c>
      <c r="M5" s="60">
        <f>SUM(M6+M27+M78)</f>
        <v>4649.5999999999995</v>
      </c>
    </row>
    <row r="6" spans="1:13" x14ac:dyDescent="0.2">
      <c r="A6" s="169"/>
      <c r="B6" s="23"/>
      <c r="C6" s="23"/>
      <c r="D6" s="23" t="s">
        <v>1</v>
      </c>
      <c r="E6" s="60">
        <f t="shared" ref="E6:M6" si="1">SUM(E8+E10+E18)</f>
        <v>1757.5</v>
      </c>
      <c r="F6" s="60">
        <f t="shared" si="1"/>
        <v>333.9</v>
      </c>
      <c r="G6" s="60">
        <f t="shared" si="1"/>
        <v>333.9</v>
      </c>
      <c r="H6" s="60">
        <f t="shared" si="1"/>
        <v>333.9</v>
      </c>
      <c r="I6" s="60">
        <f t="shared" si="1"/>
        <v>2147.9</v>
      </c>
      <c r="J6" s="60">
        <f t="shared" si="1"/>
        <v>2263.9</v>
      </c>
      <c r="K6" s="60">
        <f t="shared" si="1"/>
        <v>2263.9</v>
      </c>
      <c r="L6" s="60">
        <f t="shared" si="1"/>
        <v>2263.9</v>
      </c>
      <c r="M6" s="60">
        <f t="shared" si="1"/>
        <v>2263.9</v>
      </c>
    </row>
    <row r="7" spans="1:13" x14ac:dyDescent="0.2">
      <c r="A7" s="170"/>
      <c r="B7" s="24"/>
      <c r="C7" s="25"/>
      <c r="D7" s="25"/>
      <c r="E7" s="114"/>
      <c r="F7" s="61"/>
      <c r="G7" s="61"/>
      <c r="H7" s="62"/>
      <c r="I7" s="114"/>
      <c r="J7" s="61"/>
      <c r="K7" s="61"/>
      <c r="L7" s="61"/>
      <c r="M7" s="61"/>
    </row>
    <row r="8" spans="1:13" x14ac:dyDescent="0.2">
      <c r="A8" s="169"/>
      <c r="B8" s="24">
        <v>110</v>
      </c>
      <c r="C8" s="24"/>
      <c r="D8" s="24" t="s">
        <v>2</v>
      </c>
      <c r="E8" s="115">
        <f t="shared" ref="E8:M8" si="2">SUM(E9)</f>
        <v>1490</v>
      </c>
      <c r="F8" s="115">
        <f t="shared" si="2"/>
        <v>0</v>
      </c>
      <c r="G8" s="115">
        <f t="shared" si="2"/>
        <v>0</v>
      </c>
      <c r="H8" s="115">
        <f t="shared" si="2"/>
        <v>0</v>
      </c>
      <c r="I8" s="115">
        <f t="shared" si="2"/>
        <v>1801.5</v>
      </c>
      <c r="J8" s="115">
        <f t="shared" si="2"/>
        <v>1866.4</v>
      </c>
      <c r="K8" s="115">
        <f t="shared" si="2"/>
        <v>1866.4</v>
      </c>
      <c r="L8" s="115">
        <f t="shared" si="2"/>
        <v>1866.4</v>
      </c>
      <c r="M8" s="115">
        <f t="shared" si="2"/>
        <v>1866.4</v>
      </c>
    </row>
    <row r="9" spans="1:13" x14ac:dyDescent="0.2">
      <c r="A9" s="170"/>
      <c r="B9" s="24">
        <v>111</v>
      </c>
      <c r="C9" s="25"/>
      <c r="D9" s="25" t="s">
        <v>320</v>
      </c>
      <c r="E9" s="116">
        <v>1490</v>
      </c>
      <c r="F9" s="66"/>
      <c r="G9" s="66"/>
      <c r="H9" s="144"/>
      <c r="I9" s="116">
        <v>1801.5</v>
      </c>
      <c r="J9" s="66">
        <v>1866.4</v>
      </c>
      <c r="K9" s="66">
        <v>1866.4</v>
      </c>
      <c r="L9" s="66">
        <v>1866.4</v>
      </c>
      <c r="M9" s="66">
        <v>1866.4</v>
      </c>
    </row>
    <row r="10" spans="1:13" x14ac:dyDescent="0.2">
      <c r="A10" s="169"/>
      <c r="B10" s="24">
        <v>120</v>
      </c>
      <c r="C10" s="24"/>
      <c r="D10" s="24" t="s">
        <v>3</v>
      </c>
      <c r="E10" s="115">
        <f t="shared" ref="E10:M10" si="3">SUM(E11:E17)</f>
        <v>100.2</v>
      </c>
      <c r="F10" s="115">
        <f t="shared" si="3"/>
        <v>164.9</v>
      </c>
      <c r="G10" s="115">
        <f t="shared" si="3"/>
        <v>164.9</v>
      </c>
      <c r="H10" s="115">
        <f t="shared" si="3"/>
        <v>164.9</v>
      </c>
      <c r="I10" s="115">
        <f t="shared" si="3"/>
        <v>164.9</v>
      </c>
      <c r="J10" s="115">
        <f t="shared" si="3"/>
        <v>189.1</v>
      </c>
      <c r="K10" s="115">
        <f t="shared" si="3"/>
        <v>189.1</v>
      </c>
      <c r="L10" s="115">
        <f t="shared" si="3"/>
        <v>189.1</v>
      </c>
      <c r="M10" s="115">
        <f t="shared" si="3"/>
        <v>189.1</v>
      </c>
    </row>
    <row r="11" spans="1:13" x14ac:dyDescent="0.2">
      <c r="A11" s="169"/>
      <c r="B11" s="24"/>
      <c r="C11" s="65">
        <v>121001</v>
      </c>
      <c r="D11" s="65" t="s">
        <v>375</v>
      </c>
      <c r="E11" s="116">
        <v>10.4</v>
      </c>
      <c r="F11" s="116">
        <v>14.8</v>
      </c>
      <c r="G11" s="116">
        <v>14.8</v>
      </c>
      <c r="H11" s="116">
        <v>14.8</v>
      </c>
      <c r="I11" s="116">
        <v>11.9</v>
      </c>
      <c r="J11" s="66">
        <v>18.8</v>
      </c>
      <c r="K11" s="66">
        <v>18.8</v>
      </c>
      <c r="L11" s="66">
        <v>18.8</v>
      </c>
      <c r="M11" s="66">
        <v>18.8</v>
      </c>
    </row>
    <row r="12" spans="1:13" x14ac:dyDescent="0.2">
      <c r="A12" s="169"/>
      <c r="B12" s="24"/>
      <c r="C12" s="65">
        <v>121001</v>
      </c>
      <c r="D12" s="65" t="s">
        <v>376</v>
      </c>
      <c r="E12" s="116">
        <v>4.3</v>
      </c>
      <c r="F12" s="116">
        <v>32.799999999999997</v>
      </c>
      <c r="G12" s="116">
        <v>32.799999999999997</v>
      </c>
      <c r="H12" s="116">
        <v>32.799999999999997</v>
      </c>
      <c r="I12" s="116">
        <v>16.8</v>
      </c>
      <c r="J12" s="66">
        <v>34.799999999999997</v>
      </c>
      <c r="K12" s="66">
        <v>34.799999999999997</v>
      </c>
      <c r="L12" s="66">
        <v>34.799999999999997</v>
      </c>
      <c r="M12" s="66">
        <v>34.799999999999997</v>
      </c>
    </row>
    <row r="13" spans="1:13" x14ac:dyDescent="0.2">
      <c r="A13" s="169"/>
      <c r="B13" s="24"/>
      <c r="C13" s="65">
        <v>121002</v>
      </c>
      <c r="D13" s="25" t="s">
        <v>377</v>
      </c>
      <c r="E13" s="116">
        <v>30.5</v>
      </c>
      <c r="F13" s="116">
        <v>39.5</v>
      </c>
      <c r="G13" s="116">
        <v>39.5</v>
      </c>
      <c r="H13" s="116">
        <v>39.5</v>
      </c>
      <c r="I13" s="116">
        <v>34.9</v>
      </c>
      <c r="J13" s="66">
        <v>41</v>
      </c>
      <c r="K13" s="66">
        <v>41</v>
      </c>
      <c r="L13" s="66">
        <v>41</v>
      </c>
      <c r="M13" s="66">
        <v>41</v>
      </c>
    </row>
    <row r="14" spans="1:13" x14ac:dyDescent="0.2">
      <c r="A14" s="170"/>
      <c r="B14" s="24"/>
      <c r="C14" s="25">
        <v>121002</v>
      </c>
      <c r="D14" s="25" t="s">
        <v>378</v>
      </c>
      <c r="E14" s="116">
        <v>39.799999999999997</v>
      </c>
      <c r="F14" s="116">
        <v>70</v>
      </c>
      <c r="G14" s="116">
        <v>70</v>
      </c>
      <c r="H14" s="116">
        <v>70</v>
      </c>
      <c r="I14" s="116">
        <v>56.6</v>
      </c>
      <c r="J14" s="66">
        <v>71</v>
      </c>
      <c r="K14" s="66">
        <v>71</v>
      </c>
      <c r="L14" s="66">
        <v>71</v>
      </c>
      <c r="M14" s="66">
        <v>71</v>
      </c>
    </row>
    <row r="15" spans="1:13" x14ac:dyDescent="0.2">
      <c r="A15" s="170"/>
      <c r="B15" s="24"/>
      <c r="C15" s="25">
        <v>121003</v>
      </c>
      <c r="D15" s="25" t="s">
        <v>379</v>
      </c>
      <c r="E15" s="116">
        <v>4.0999999999999996</v>
      </c>
      <c r="F15" s="116">
        <v>5.5</v>
      </c>
      <c r="G15" s="116">
        <v>5.5</v>
      </c>
      <c r="H15" s="116">
        <v>5.5</v>
      </c>
      <c r="I15" s="116">
        <v>4.9000000000000004</v>
      </c>
      <c r="J15" s="66">
        <v>6</v>
      </c>
      <c r="K15" s="66">
        <v>6</v>
      </c>
      <c r="L15" s="66">
        <v>6</v>
      </c>
      <c r="M15" s="66">
        <v>6</v>
      </c>
    </row>
    <row r="16" spans="1:13" x14ac:dyDescent="0.2">
      <c r="A16" s="170"/>
      <c r="B16" s="24"/>
      <c r="C16" s="25">
        <v>121003</v>
      </c>
      <c r="D16" s="25" t="s">
        <v>380</v>
      </c>
      <c r="E16" s="116">
        <v>1.9</v>
      </c>
      <c r="F16" s="116">
        <v>2.2999999999999998</v>
      </c>
      <c r="G16" s="116">
        <v>2.2999999999999998</v>
      </c>
      <c r="H16" s="116">
        <v>2.2999999999999998</v>
      </c>
      <c r="I16" s="116">
        <v>2.2000000000000002</v>
      </c>
      <c r="J16" s="66">
        <v>3.3</v>
      </c>
      <c r="K16" s="66">
        <v>3.3</v>
      </c>
      <c r="L16" s="66">
        <v>3.3</v>
      </c>
      <c r="M16" s="66">
        <v>3.3</v>
      </c>
    </row>
    <row r="17" spans="1:13" x14ac:dyDescent="0.2">
      <c r="A17" s="170"/>
      <c r="B17" s="24"/>
      <c r="C17" s="25">
        <v>121003</v>
      </c>
      <c r="D17" s="25" t="s">
        <v>388</v>
      </c>
      <c r="E17" s="189">
        <v>9.1999999999999993</v>
      </c>
      <c r="F17" s="189">
        <v>0</v>
      </c>
      <c r="G17" s="189">
        <v>0</v>
      </c>
      <c r="H17" s="189">
        <v>0</v>
      </c>
      <c r="I17" s="189">
        <v>37.6</v>
      </c>
      <c r="J17" s="66">
        <v>14.2</v>
      </c>
      <c r="K17" s="66">
        <v>14.2</v>
      </c>
      <c r="L17" s="66">
        <v>14.2</v>
      </c>
      <c r="M17" s="66">
        <v>14.2</v>
      </c>
    </row>
    <row r="18" spans="1:13" x14ac:dyDescent="0.2">
      <c r="A18" s="169"/>
      <c r="B18" s="24">
        <v>130</v>
      </c>
      <c r="C18" s="24"/>
      <c r="D18" s="24" t="s">
        <v>4</v>
      </c>
      <c r="E18" s="115">
        <f t="shared" ref="E18:M18" si="4">SUM(E19)</f>
        <v>167.3</v>
      </c>
      <c r="F18" s="115">
        <f t="shared" si="4"/>
        <v>169</v>
      </c>
      <c r="G18" s="115">
        <f t="shared" si="4"/>
        <v>169</v>
      </c>
      <c r="H18" s="115">
        <f t="shared" si="4"/>
        <v>169</v>
      </c>
      <c r="I18" s="115">
        <f t="shared" si="4"/>
        <v>181.5</v>
      </c>
      <c r="J18" s="115">
        <f t="shared" si="4"/>
        <v>208.4</v>
      </c>
      <c r="K18" s="115">
        <f t="shared" si="4"/>
        <v>208.4</v>
      </c>
      <c r="L18" s="115">
        <f t="shared" si="4"/>
        <v>208.4</v>
      </c>
      <c r="M18" s="115">
        <f t="shared" si="4"/>
        <v>208.4</v>
      </c>
    </row>
    <row r="19" spans="1:13" x14ac:dyDescent="0.2">
      <c r="A19" s="170"/>
      <c r="B19" s="24">
        <v>133</v>
      </c>
      <c r="C19" s="25"/>
      <c r="D19" s="25" t="s">
        <v>321</v>
      </c>
      <c r="E19" s="119">
        <f t="shared" ref="E19:M19" si="5">SUM(E20:E26)</f>
        <v>167.3</v>
      </c>
      <c r="F19" s="119">
        <f t="shared" si="5"/>
        <v>169</v>
      </c>
      <c r="G19" s="119">
        <f t="shared" si="5"/>
        <v>169</v>
      </c>
      <c r="H19" s="119">
        <f t="shared" si="5"/>
        <v>169</v>
      </c>
      <c r="I19" s="119">
        <f t="shared" si="5"/>
        <v>181.5</v>
      </c>
      <c r="J19" s="119">
        <f t="shared" si="5"/>
        <v>208.4</v>
      </c>
      <c r="K19" s="119">
        <f t="shared" si="5"/>
        <v>208.4</v>
      </c>
      <c r="L19" s="119">
        <f t="shared" si="5"/>
        <v>208.4</v>
      </c>
      <c r="M19" s="119">
        <f t="shared" si="5"/>
        <v>208.4</v>
      </c>
    </row>
    <row r="20" spans="1:13" x14ac:dyDescent="0.2">
      <c r="A20" s="170"/>
      <c r="B20" s="24"/>
      <c r="C20" s="25">
        <v>133001</v>
      </c>
      <c r="D20" s="25" t="s">
        <v>5</v>
      </c>
      <c r="E20" s="116">
        <v>2.9</v>
      </c>
      <c r="F20" s="66"/>
      <c r="G20" s="66"/>
      <c r="H20" s="67"/>
      <c r="I20" s="116">
        <v>4.2</v>
      </c>
      <c r="J20" s="66">
        <v>4.8</v>
      </c>
      <c r="K20" s="66">
        <v>4.8</v>
      </c>
      <c r="L20" s="66">
        <v>4.8</v>
      </c>
      <c r="M20" s="66">
        <v>4.8</v>
      </c>
    </row>
    <row r="21" spans="1:13" x14ac:dyDescent="0.2">
      <c r="A21" s="170"/>
      <c r="B21" s="24"/>
      <c r="C21" s="25">
        <v>133003</v>
      </c>
      <c r="D21" s="25" t="s">
        <v>410</v>
      </c>
      <c r="E21" s="116">
        <v>0</v>
      </c>
      <c r="F21" s="66"/>
      <c r="G21" s="66"/>
      <c r="H21" s="67"/>
      <c r="I21" s="116">
        <v>0.3</v>
      </c>
      <c r="J21" s="66">
        <v>0.2</v>
      </c>
      <c r="K21" s="66">
        <v>0.2</v>
      </c>
      <c r="L21" s="66">
        <v>0.2</v>
      </c>
      <c r="M21" s="66">
        <v>0.2</v>
      </c>
    </row>
    <row r="22" spans="1:13" x14ac:dyDescent="0.2">
      <c r="A22" s="170"/>
      <c r="B22" s="24"/>
      <c r="C22" s="25">
        <v>133006</v>
      </c>
      <c r="D22" s="25" t="s">
        <v>415</v>
      </c>
      <c r="E22" s="116">
        <v>0</v>
      </c>
      <c r="F22" s="66"/>
      <c r="G22" s="66"/>
      <c r="H22" s="67"/>
      <c r="I22" s="116">
        <v>1.2</v>
      </c>
      <c r="J22" s="66">
        <v>1.4</v>
      </c>
      <c r="K22" s="66">
        <v>1.4</v>
      </c>
      <c r="L22" s="66">
        <v>1.4</v>
      </c>
      <c r="M22" s="66">
        <v>1.4</v>
      </c>
    </row>
    <row r="23" spans="1:13" x14ac:dyDescent="0.2">
      <c r="A23" s="170"/>
      <c r="B23" s="24"/>
      <c r="C23" s="25">
        <v>133012</v>
      </c>
      <c r="D23" s="25" t="s">
        <v>6</v>
      </c>
      <c r="E23" s="116">
        <v>9.6999999999999993</v>
      </c>
      <c r="F23" s="66"/>
      <c r="G23" s="66"/>
      <c r="H23" s="67"/>
      <c r="I23" s="116">
        <v>6.8</v>
      </c>
      <c r="J23" s="66">
        <v>7</v>
      </c>
      <c r="K23" s="66">
        <v>7</v>
      </c>
      <c r="L23" s="66">
        <v>7</v>
      </c>
      <c r="M23" s="66">
        <v>7</v>
      </c>
    </row>
    <row r="24" spans="1:13" x14ac:dyDescent="0.2">
      <c r="A24" s="170"/>
      <c r="B24" s="24"/>
      <c r="C24" s="25">
        <v>133013</v>
      </c>
      <c r="D24" s="25" t="s">
        <v>381</v>
      </c>
      <c r="E24" s="116">
        <v>106.7</v>
      </c>
      <c r="F24" s="116">
        <v>93.2</v>
      </c>
      <c r="G24" s="116">
        <v>93.2</v>
      </c>
      <c r="H24" s="116">
        <v>93.2</v>
      </c>
      <c r="I24" s="116">
        <v>93.2</v>
      </c>
      <c r="J24" s="66">
        <v>110</v>
      </c>
      <c r="K24" s="66">
        <v>110</v>
      </c>
      <c r="L24" s="66">
        <v>110</v>
      </c>
      <c r="M24" s="66">
        <v>110</v>
      </c>
    </row>
    <row r="25" spans="1:13" x14ac:dyDescent="0.2">
      <c r="A25" s="170"/>
      <c r="B25" s="24"/>
      <c r="C25" s="25">
        <v>133013</v>
      </c>
      <c r="D25" s="25" t="s">
        <v>382</v>
      </c>
      <c r="E25" s="116">
        <v>48</v>
      </c>
      <c r="F25" s="116">
        <v>38</v>
      </c>
      <c r="G25" s="116">
        <v>38</v>
      </c>
      <c r="H25" s="116">
        <v>38</v>
      </c>
      <c r="I25" s="116">
        <v>38</v>
      </c>
      <c r="J25" s="66">
        <v>50</v>
      </c>
      <c r="K25" s="66">
        <v>50</v>
      </c>
      <c r="L25" s="66">
        <v>50</v>
      </c>
      <c r="M25" s="66">
        <v>50</v>
      </c>
    </row>
    <row r="26" spans="1:13" x14ac:dyDescent="0.2">
      <c r="A26" s="170"/>
      <c r="B26" s="24"/>
      <c r="C26" s="25">
        <v>133013</v>
      </c>
      <c r="D26" s="25" t="s">
        <v>388</v>
      </c>
      <c r="E26" s="116">
        <v>0</v>
      </c>
      <c r="F26" s="116">
        <v>37.799999999999997</v>
      </c>
      <c r="G26" s="116">
        <v>37.799999999999997</v>
      </c>
      <c r="H26" s="116">
        <v>37.799999999999997</v>
      </c>
      <c r="I26" s="116">
        <v>37.799999999999997</v>
      </c>
      <c r="J26" s="66">
        <v>35</v>
      </c>
      <c r="K26" s="66">
        <v>35</v>
      </c>
      <c r="L26" s="66">
        <v>35</v>
      </c>
      <c r="M26" s="66">
        <v>35</v>
      </c>
    </row>
    <row r="27" spans="1:13" x14ac:dyDescent="0.2">
      <c r="A27" s="169"/>
      <c r="B27" s="131"/>
      <c r="C27" s="131"/>
      <c r="D27" s="131" t="s">
        <v>7</v>
      </c>
      <c r="E27" s="117">
        <f t="shared" ref="E27:M27" si="6">SUM(E28+E38+E44+E46+E68+E70)</f>
        <v>1010.4</v>
      </c>
      <c r="F27" s="117">
        <f t="shared" si="6"/>
        <v>0</v>
      </c>
      <c r="G27" s="117">
        <f t="shared" si="6"/>
        <v>0</v>
      </c>
      <c r="H27" s="117">
        <f t="shared" si="6"/>
        <v>0</v>
      </c>
      <c r="I27" s="117">
        <f t="shared" si="6"/>
        <v>299.70000000000005</v>
      </c>
      <c r="J27" s="117">
        <f t="shared" si="6"/>
        <v>516.19999999999993</v>
      </c>
      <c r="K27" s="117">
        <f t="shared" si="6"/>
        <v>516.19999999999993</v>
      </c>
      <c r="L27" s="117">
        <f t="shared" si="6"/>
        <v>516.19999999999993</v>
      </c>
      <c r="M27" s="117">
        <f t="shared" si="6"/>
        <v>516.19999999999993</v>
      </c>
    </row>
    <row r="28" spans="1:13" x14ac:dyDescent="0.2">
      <c r="A28" s="169"/>
      <c r="B28" s="24">
        <v>210</v>
      </c>
      <c r="C28" s="24"/>
      <c r="D28" s="24" t="s">
        <v>8</v>
      </c>
      <c r="E28" s="115">
        <f t="shared" ref="E28:M28" si="7">SUM(E29:E37)</f>
        <v>811.4</v>
      </c>
      <c r="F28" s="115">
        <f t="shared" si="7"/>
        <v>0</v>
      </c>
      <c r="G28" s="115">
        <f t="shared" si="7"/>
        <v>0</v>
      </c>
      <c r="H28" s="115">
        <f t="shared" si="7"/>
        <v>0</v>
      </c>
      <c r="I28" s="115">
        <f t="shared" si="7"/>
        <v>102.4</v>
      </c>
      <c r="J28" s="115">
        <f t="shared" si="7"/>
        <v>319</v>
      </c>
      <c r="K28" s="115">
        <f t="shared" si="7"/>
        <v>319</v>
      </c>
      <c r="L28" s="115">
        <f t="shared" si="7"/>
        <v>319</v>
      </c>
      <c r="M28" s="115">
        <f t="shared" si="7"/>
        <v>319</v>
      </c>
    </row>
    <row r="29" spans="1:13" x14ac:dyDescent="0.2">
      <c r="A29" s="170"/>
      <c r="B29" s="24"/>
      <c r="C29" s="25">
        <v>211003</v>
      </c>
      <c r="D29" s="25" t="s">
        <v>316</v>
      </c>
      <c r="E29" s="116">
        <v>0</v>
      </c>
      <c r="F29" s="66"/>
      <c r="G29" s="66"/>
      <c r="H29" s="67"/>
      <c r="I29" s="116">
        <v>0</v>
      </c>
      <c r="J29" s="66">
        <v>0</v>
      </c>
      <c r="K29" s="66">
        <v>0</v>
      </c>
      <c r="L29" s="66">
        <v>0</v>
      </c>
      <c r="M29" s="66">
        <v>0</v>
      </c>
    </row>
    <row r="30" spans="1:13" x14ac:dyDescent="0.2">
      <c r="A30" s="170"/>
      <c r="B30" s="24"/>
      <c r="C30" s="25">
        <v>211003</v>
      </c>
      <c r="D30" s="25" t="s">
        <v>317</v>
      </c>
      <c r="E30" s="116">
        <v>2.1</v>
      </c>
      <c r="F30" s="66"/>
      <c r="G30" s="66"/>
      <c r="H30" s="67"/>
      <c r="I30" s="116">
        <v>6.2</v>
      </c>
      <c r="J30" s="66">
        <v>6.2</v>
      </c>
      <c r="K30" s="66">
        <v>6.2</v>
      </c>
      <c r="L30" s="66">
        <v>6.2</v>
      </c>
      <c r="M30" s="66">
        <v>6.2</v>
      </c>
    </row>
    <row r="31" spans="1:13" x14ac:dyDescent="0.2">
      <c r="A31" s="170"/>
      <c r="B31" s="24"/>
      <c r="C31" s="25">
        <v>212002</v>
      </c>
      <c r="D31" s="25" t="s">
        <v>318</v>
      </c>
      <c r="E31" s="116">
        <v>49.6</v>
      </c>
      <c r="F31" s="66"/>
      <c r="G31" s="66"/>
      <c r="H31" s="67"/>
      <c r="I31" s="116">
        <v>35.5</v>
      </c>
      <c r="J31" s="66">
        <v>31.5</v>
      </c>
      <c r="K31" s="66">
        <v>31.5</v>
      </c>
      <c r="L31" s="66">
        <v>31.5</v>
      </c>
      <c r="M31" s="66">
        <v>31.5</v>
      </c>
    </row>
    <row r="32" spans="1:13" x14ac:dyDescent="0.2">
      <c r="A32" s="170"/>
      <c r="B32" s="24"/>
      <c r="C32" s="25">
        <v>2120031</v>
      </c>
      <c r="D32" s="25" t="s">
        <v>486</v>
      </c>
      <c r="E32" s="116">
        <v>15.6</v>
      </c>
      <c r="F32" s="66"/>
      <c r="G32" s="66"/>
      <c r="H32" s="67"/>
      <c r="I32" s="116">
        <v>12.9</v>
      </c>
      <c r="J32" s="66">
        <v>12.8</v>
      </c>
      <c r="K32" s="66">
        <v>12.8</v>
      </c>
      <c r="L32" s="66">
        <v>12.8</v>
      </c>
      <c r="M32" s="66">
        <v>12.8</v>
      </c>
    </row>
    <row r="33" spans="1:13" x14ac:dyDescent="0.2">
      <c r="A33" s="170"/>
      <c r="B33" s="24"/>
      <c r="C33" s="25">
        <v>2120032</v>
      </c>
      <c r="D33" s="25" t="s">
        <v>489</v>
      </c>
      <c r="E33" s="116">
        <v>0</v>
      </c>
      <c r="F33" s="66"/>
      <c r="G33" s="66"/>
      <c r="H33" s="144"/>
      <c r="I33" s="116">
        <v>1.9</v>
      </c>
      <c r="J33" s="66">
        <v>180</v>
      </c>
      <c r="K33" s="66">
        <v>180</v>
      </c>
      <c r="L33" s="66">
        <v>180</v>
      </c>
      <c r="M33" s="66">
        <v>180</v>
      </c>
    </row>
    <row r="34" spans="1:13" x14ac:dyDescent="0.2">
      <c r="A34" s="170"/>
      <c r="B34" s="24"/>
      <c r="C34" s="25">
        <v>2120033</v>
      </c>
      <c r="D34" s="25" t="s">
        <v>490</v>
      </c>
      <c r="E34" s="124">
        <v>0</v>
      </c>
      <c r="F34" s="66"/>
      <c r="G34" s="68"/>
      <c r="H34" s="144"/>
      <c r="I34" s="124">
        <v>0.8</v>
      </c>
      <c r="J34" s="68">
        <v>30</v>
      </c>
      <c r="K34" s="68">
        <v>30</v>
      </c>
      <c r="L34" s="68">
        <v>30</v>
      </c>
      <c r="M34" s="68">
        <v>30</v>
      </c>
    </row>
    <row r="35" spans="1:13" x14ac:dyDescent="0.2">
      <c r="A35" s="170"/>
      <c r="B35" s="24"/>
      <c r="C35" s="25">
        <v>212003</v>
      </c>
      <c r="D35" s="25" t="s">
        <v>491</v>
      </c>
      <c r="E35" s="124">
        <v>0</v>
      </c>
      <c r="F35" s="66"/>
      <c r="G35" s="68"/>
      <c r="H35" s="144"/>
      <c r="I35" s="124">
        <v>0</v>
      </c>
      <c r="J35" s="68">
        <v>9.6</v>
      </c>
      <c r="K35" s="68">
        <v>9.6</v>
      </c>
      <c r="L35" s="68">
        <v>9.6</v>
      </c>
      <c r="M35" s="68">
        <v>9.6</v>
      </c>
    </row>
    <row r="36" spans="1:13" x14ac:dyDescent="0.2">
      <c r="A36" s="170"/>
      <c r="B36" s="24"/>
      <c r="C36" s="25">
        <v>2120034</v>
      </c>
      <c r="D36" s="25" t="s">
        <v>349</v>
      </c>
      <c r="E36" s="124">
        <v>633</v>
      </c>
      <c r="F36" s="66"/>
      <c r="G36" s="68"/>
      <c r="H36" s="144"/>
      <c r="I36" s="124">
        <v>0</v>
      </c>
      <c r="J36" s="68">
        <v>0</v>
      </c>
      <c r="K36" s="68">
        <v>0</v>
      </c>
      <c r="L36" s="68">
        <v>0</v>
      </c>
      <c r="M36" s="68">
        <v>0</v>
      </c>
    </row>
    <row r="37" spans="1:13" x14ac:dyDescent="0.2">
      <c r="A37" s="170"/>
      <c r="B37" s="24"/>
      <c r="C37" s="25">
        <v>212004</v>
      </c>
      <c r="D37" s="25" t="s">
        <v>319</v>
      </c>
      <c r="E37" s="124">
        <v>111.1</v>
      </c>
      <c r="F37" s="66"/>
      <c r="G37" s="68"/>
      <c r="H37" s="144"/>
      <c r="I37" s="124">
        <v>45.1</v>
      </c>
      <c r="J37" s="68">
        <v>48.9</v>
      </c>
      <c r="K37" s="68">
        <v>48.9</v>
      </c>
      <c r="L37" s="68">
        <v>48.9</v>
      </c>
      <c r="M37" s="68">
        <v>48.9</v>
      </c>
    </row>
    <row r="38" spans="1:13" x14ac:dyDescent="0.2">
      <c r="A38" s="169"/>
      <c r="B38" s="24">
        <v>220</v>
      </c>
      <c r="C38" s="24"/>
      <c r="D38" s="24" t="s">
        <v>9</v>
      </c>
      <c r="E38" s="115">
        <f t="shared" ref="E38:M38" si="8">SUM(E39:E43)</f>
        <v>91</v>
      </c>
      <c r="F38" s="115">
        <f t="shared" si="8"/>
        <v>0</v>
      </c>
      <c r="G38" s="115">
        <f t="shared" si="8"/>
        <v>0</v>
      </c>
      <c r="H38" s="115">
        <f t="shared" si="8"/>
        <v>0</v>
      </c>
      <c r="I38" s="115">
        <f t="shared" si="8"/>
        <v>76.7</v>
      </c>
      <c r="J38" s="115">
        <f t="shared" si="8"/>
        <v>65.7</v>
      </c>
      <c r="K38" s="115">
        <f t="shared" si="8"/>
        <v>65.7</v>
      </c>
      <c r="L38" s="115">
        <f t="shared" si="8"/>
        <v>65.7</v>
      </c>
      <c r="M38" s="115">
        <f t="shared" si="8"/>
        <v>65.7</v>
      </c>
    </row>
    <row r="39" spans="1:13" x14ac:dyDescent="0.2">
      <c r="A39" s="170"/>
      <c r="B39" s="24"/>
      <c r="C39" s="25">
        <v>2210041</v>
      </c>
      <c r="D39" s="25" t="s">
        <v>10</v>
      </c>
      <c r="E39" s="116">
        <v>10.8</v>
      </c>
      <c r="F39" s="66"/>
      <c r="G39" s="66"/>
      <c r="H39" s="67"/>
      <c r="I39" s="116">
        <v>10.1</v>
      </c>
      <c r="J39" s="66">
        <v>10.5</v>
      </c>
      <c r="K39" s="66">
        <v>10.5</v>
      </c>
      <c r="L39" s="66">
        <v>10.5</v>
      </c>
      <c r="M39" s="66">
        <v>10.5</v>
      </c>
    </row>
    <row r="40" spans="1:13" x14ac:dyDescent="0.2">
      <c r="A40" s="170"/>
      <c r="B40" s="24"/>
      <c r="C40" s="25">
        <v>2210042</v>
      </c>
      <c r="D40" s="25" t="s">
        <v>11</v>
      </c>
      <c r="E40" s="116">
        <v>0</v>
      </c>
      <c r="F40" s="66"/>
      <c r="G40" s="66"/>
      <c r="H40" s="67"/>
      <c r="I40" s="116">
        <v>0</v>
      </c>
      <c r="J40" s="66">
        <v>0</v>
      </c>
      <c r="K40" s="66">
        <v>0</v>
      </c>
      <c r="L40" s="66">
        <v>0</v>
      </c>
      <c r="M40" s="66">
        <v>0</v>
      </c>
    </row>
    <row r="41" spans="1:13" x14ac:dyDescent="0.2">
      <c r="A41" s="170"/>
      <c r="B41" s="24"/>
      <c r="C41" s="25">
        <v>2210043</v>
      </c>
      <c r="D41" s="25" t="s">
        <v>12</v>
      </c>
      <c r="E41" s="116">
        <v>0.7</v>
      </c>
      <c r="F41" s="66"/>
      <c r="G41" s="66"/>
      <c r="H41" s="67"/>
      <c r="I41" s="116">
        <v>2.6</v>
      </c>
      <c r="J41" s="66">
        <v>2.6</v>
      </c>
      <c r="K41" s="66">
        <v>2.6</v>
      </c>
      <c r="L41" s="66">
        <v>2.6</v>
      </c>
      <c r="M41" s="66">
        <v>2.6</v>
      </c>
    </row>
    <row r="42" spans="1:13" x14ac:dyDescent="0.2">
      <c r="A42" s="170"/>
      <c r="B42" s="24"/>
      <c r="C42" s="25">
        <v>2210044</v>
      </c>
      <c r="D42" s="25" t="s">
        <v>13</v>
      </c>
      <c r="E42" s="116">
        <v>77.599999999999994</v>
      </c>
      <c r="F42" s="66"/>
      <c r="G42" s="66"/>
      <c r="H42" s="67"/>
      <c r="I42" s="116">
        <v>61.7</v>
      </c>
      <c r="J42" s="66">
        <v>50.8</v>
      </c>
      <c r="K42" s="66">
        <v>50.8</v>
      </c>
      <c r="L42" s="66">
        <v>50.8</v>
      </c>
      <c r="M42" s="66">
        <v>50.8</v>
      </c>
    </row>
    <row r="43" spans="1:13" x14ac:dyDescent="0.2">
      <c r="A43" s="170"/>
      <c r="B43" s="24"/>
      <c r="C43" s="25">
        <v>2210045</v>
      </c>
      <c r="D43" s="25" t="s">
        <v>14</v>
      </c>
      <c r="E43" s="116">
        <v>1.9</v>
      </c>
      <c r="F43" s="66"/>
      <c r="G43" s="66"/>
      <c r="H43" s="67"/>
      <c r="I43" s="116">
        <v>2.2999999999999998</v>
      </c>
      <c r="J43" s="66">
        <v>1.8</v>
      </c>
      <c r="K43" s="66">
        <v>1.8</v>
      </c>
      <c r="L43" s="66">
        <v>1.8</v>
      </c>
      <c r="M43" s="66">
        <v>1.8</v>
      </c>
    </row>
    <row r="44" spans="1:13" x14ac:dyDescent="0.2">
      <c r="A44" s="169"/>
      <c r="B44" s="24"/>
      <c r="C44" s="24"/>
      <c r="D44" s="24" t="s">
        <v>15</v>
      </c>
      <c r="E44" s="115">
        <f>SUM(E45)</f>
        <v>3.3</v>
      </c>
      <c r="F44" s="115">
        <f t="shared" ref="F44:M44" si="9">SUM(F45)</f>
        <v>0</v>
      </c>
      <c r="G44" s="115">
        <f t="shared" si="9"/>
        <v>0</v>
      </c>
      <c r="H44" s="115">
        <f t="shared" si="9"/>
        <v>0</v>
      </c>
      <c r="I44" s="115">
        <f>SUM(I45)</f>
        <v>1.3</v>
      </c>
      <c r="J44" s="115">
        <f t="shared" si="9"/>
        <v>1.5</v>
      </c>
      <c r="K44" s="115">
        <f t="shared" si="9"/>
        <v>1.5</v>
      </c>
      <c r="L44" s="115">
        <f t="shared" si="9"/>
        <v>1.5</v>
      </c>
      <c r="M44" s="115">
        <f t="shared" si="9"/>
        <v>1.5</v>
      </c>
    </row>
    <row r="45" spans="1:13" x14ac:dyDescent="0.2">
      <c r="A45" s="170"/>
      <c r="B45" s="24"/>
      <c r="C45" s="25">
        <v>222003</v>
      </c>
      <c r="D45" s="25" t="s">
        <v>288</v>
      </c>
      <c r="E45" s="116">
        <v>3.3</v>
      </c>
      <c r="F45" s="66"/>
      <c r="G45" s="66"/>
      <c r="H45" s="67"/>
      <c r="I45" s="116">
        <v>1.3</v>
      </c>
      <c r="J45" s="66">
        <v>1.5</v>
      </c>
      <c r="K45" s="66">
        <v>1.5</v>
      </c>
      <c r="L45" s="66">
        <v>1.5</v>
      </c>
      <c r="M45" s="66">
        <v>1.5</v>
      </c>
    </row>
    <row r="46" spans="1:13" x14ac:dyDescent="0.2">
      <c r="A46" s="169"/>
      <c r="B46" s="24"/>
      <c r="C46" s="24"/>
      <c r="D46" s="24" t="s">
        <v>16</v>
      </c>
      <c r="E46" s="115">
        <f t="shared" ref="E46:M46" si="10">SUM(E47:E67)</f>
        <v>64.400000000000006</v>
      </c>
      <c r="F46" s="115">
        <f t="shared" si="10"/>
        <v>0</v>
      </c>
      <c r="G46" s="115">
        <f t="shared" si="10"/>
        <v>0</v>
      </c>
      <c r="H46" s="115">
        <f t="shared" si="10"/>
        <v>0</v>
      </c>
      <c r="I46" s="115">
        <f t="shared" si="10"/>
        <v>74.2</v>
      </c>
      <c r="J46" s="115">
        <f t="shared" si="10"/>
        <v>90.09999999999998</v>
      </c>
      <c r="K46" s="115">
        <f t="shared" si="10"/>
        <v>90.09999999999998</v>
      </c>
      <c r="L46" s="115">
        <f t="shared" si="10"/>
        <v>90.09999999999998</v>
      </c>
      <c r="M46" s="115">
        <f t="shared" si="10"/>
        <v>90.09999999999998</v>
      </c>
    </row>
    <row r="47" spans="1:13" x14ac:dyDescent="0.2">
      <c r="A47" s="170"/>
      <c r="B47" s="24"/>
      <c r="C47" s="25">
        <v>2230011</v>
      </c>
      <c r="D47" s="25" t="s">
        <v>488</v>
      </c>
      <c r="E47" s="116">
        <v>0.3</v>
      </c>
      <c r="F47" s="66"/>
      <c r="G47" s="66"/>
      <c r="H47" s="67"/>
      <c r="I47" s="116">
        <v>1.2</v>
      </c>
      <c r="J47" s="66">
        <v>1</v>
      </c>
      <c r="K47" s="66">
        <v>1</v>
      </c>
      <c r="L47" s="66">
        <v>1</v>
      </c>
      <c r="M47" s="66">
        <v>1</v>
      </c>
    </row>
    <row r="48" spans="1:13" x14ac:dyDescent="0.2">
      <c r="A48" s="170"/>
      <c r="B48" s="24"/>
      <c r="C48" s="25">
        <v>2230012</v>
      </c>
      <c r="D48" s="25" t="s">
        <v>17</v>
      </c>
      <c r="E48" s="116">
        <v>0.4</v>
      </c>
      <c r="F48" s="66"/>
      <c r="G48" s="66"/>
      <c r="H48" s="67"/>
      <c r="I48" s="116">
        <v>0.6</v>
      </c>
      <c r="J48" s="66">
        <v>0.6</v>
      </c>
      <c r="K48" s="66">
        <v>0.6</v>
      </c>
      <c r="L48" s="66">
        <v>0.6</v>
      </c>
      <c r="M48" s="66">
        <v>0.6</v>
      </c>
    </row>
    <row r="49" spans="1:13" x14ac:dyDescent="0.2">
      <c r="A49" s="170"/>
      <c r="B49" s="24"/>
      <c r="C49" s="25">
        <v>2230013</v>
      </c>
      <c r="D49" s="25" t="s">
        <v>353</v>
      </c>
      <c r="E49" s="116">
        <v>3.7</v>
      </c>
      <c r="F49" s="66"/>
      <c r="G49" s="66"/>
      <c r="H49" s="67"/>
      <c r="I49" s="116">
        <v>4.8</v>
      </c>
      <c r="J49" s="66">
        <v>5</v>
      </c>
      <c r="K49" s="66">
        <v>5</v>
      </c>
      <c r="L49" s="66">
        <v>5</v>
      </c>
      <c r="M49" s="66">
        <v>5</v>
      </c>
    </row>
    <row r="50" spans="1:13" x14ac:dyDescent="0.2">
      <c r="A50" s="170"/>
      <c r="B50" s="24"/>
      <c r="C50" s="25">
        <v>2230014</v>
      </c>
      <c r="D50" s="25" t="s">
        <v>18</v>
      </c>
      <c r="E50" s="116">
        <v>0</v>
      </c>
      <c r="F50" s="66"/>
      <c r="G50" s="66"/>
      <c r="H50" s="67"/>
      <c r="I50" s="116">
        <v>0.5</v>
      </c>
      <c r="J50" s="66">
        <v>0.3</v>
      </c>
      <c r="K50" s="66">
        <v>0.3</v>
      </c>
      <c r="L50" s="66">
        <v>0.3</v>
      </c>
      <c r="M50" s="66">
        <v>0.3</v>
      </c>
    </row>
    <row r="51" spans="1:13" x14ac:dyDescent="0.2">
      <c r="A51" s="170"/>
      <c r="B51" s="24"/>
      <c r="C51" s="25">
        <v>2230016</v>
      </c>
      <c r="D51" s="25" t="s">
        <v>257</v>
      </c>
      <c r="E51" s="116">
        <v>6.7</v>
      </c>
      <c r="F51" s="66"/>
      <c r="G51" s="66"/>
      <c r="H51" s="67"/>
      <c r="I51" s="116">
        <v>3.2</v>
      </c>
      <c r="J51" s="66">
        <v>4.0999999999999996</v>
      </c>
      <c r="K51" s="66">
        <v>4.0999999999999996</v>
      </c>
      <c r="L51" s="66">
        <v>4.0999999999999996</v>
      </c>
      <c r="M51" s="66">
        <v>4.0999999999999996</v>
      </c>
    </row>
    <row r="52" spans="1:13" x14ac:dyDescent="0.2">
      <c r="A52" s="170"/>
      <c r="B52" s="24"/>
      <c r="C52" s="25">
        <v>2230019</v>
      </c>
      <c r="D52" s="25" t="s">
        <v>255</v>
      </c>
      <c r="E52" s="116">
        <v>0</v>
      </c>
      <c r="F52" s="66"/>
      <c r="G52" s="66"/>
      <c r="H52" s="67"/>
      <c r="I52" s="116">
        <v>0</v>
      </c>
      <c r="J52" s="66">
        <v>0</v>
      </c>
      <c r="K52" s="66">
        <v>0</v>
      </c>
      <c r="L52" s="66">
        <v>0</v>
      </c>
      <c r="M52" s="66">
        <v>0</v>
      </c>
    </row>
    <row r="53" spans="1:13" x14ac:dyDescent="0.2">
      <c r="A53" s="170"/>
      <c r="B53" s="24"/>
      <c r="C53" s="25">
        <v>22300110</v>
      </c>
      <c r="D53" s="25" t="s">
        <v>256</v>
      </c>
      <c r="E53" s="116">
        <v>3.4</v>
      </c>
      <c r="F53" s="66"/>
      <c r="G53" s="66"/>
      <c r="H53" s="67"/>
      <c r="I53" s="116">
        <v>6.2</v>
      </c>
      <c r="J53" s="66">
        <v>6</v>
      </c>
      <c r="K53" s="66">
        <v>6</v>
      </c>
      <c r="L53" s="66">
        <v>6</v>
      </c>
      <c r="M53" s="66">
        <v>6</v>
      </c>
    </row>
    <row r="54" spans="1:13" x14ac:dyDescent="0.2">
      <c r="A54" s="170"/>
      <c r="B54" s="24"/>
      <c r="C54" s="25">
        <v>2230017</v>
      </c>
      <c r="D54" s="25" t="s">
        <v>19</v>
      </c>
      <c r="E54" s="116">
        <v>3.8</v>
      </c>
      <c r="F54" s="66"/>
      <c r="G54" s="66"/>
      <c r="H54" s="67"/>
      <c r="I54" s="116">
        <v>3.4</v>
      </c>
      <c r="J54" s="66">
        <v>3.1</v>
      </c>
      <c r="K54" s="66">
        <v>3.1</v>
      </c>
      <c r="L54" s="66">
        <v>3.1</v>
      </c>
      <c r="M54" s="66">
        <v>3.1</v>
      </c>
    </row>
    <row r="55" spans="1:13" x14ac:dyDescent="0.2">
      <c r="A55" s="170"/>
      <c r="B55" s="24"/>
      <c r="C55" s="25">
        <v>2230018</v>
      </c>
      <c r="D55" s="25" t="s">
        <v>20</v>
      </c>
      <c r="E55" s="116">
        <v>11</v>
      </c>
      <c r="F55" s="66"/>
      <c r="G55" s="66"/>
      <c r="H55" s="67"/>
      <c r="I55" s="116">
        <v>14.1</v>
      </c>
      <c r="J55" s="66">
        <v>14.9</v>
      </c>
      <c r="K55" s="66">
        <v>14.9</v>
      </c>
      <c r="L55" s="66">
        <v>14.9</v>
      </c>
      <c r="M55" s="66">
        <v>14.9</v>
      </c>
    </row>
    <row r="56" spans="1:13" x14ac:dyDescent="0.2">
      <c r="A56" s="170"/>
      <c r="B56" s="24"/>
      <c r="C56" s="25">
        <v>22300110</v>
      </c>
      <c r="D56" s="25" t="s">
        <v>21</v>
      </c>
      <c r="E56" s="116">
        <v>9</v>
      </c>
      <c r="F56" s="66"/>
      <c r="G56" s="66"/>
      <c r="H56" s="67"/>
      <c r="I56" s="116">
        <v>6.5</v>
      </c>
      <c r="J56" s="66">
        <v>10</v>
      </c>
      <c r="K56" s="66">
        <v>10</v>
      </c>
      <c r="L56" s="66">
        <v>10</v>
      </c>
      <c r="M56" s="66">
        <v>10</v>
      </c>
    </row>
    <row r="57" spans="1:13" x14ac:dyDescent="0.2">
      <c r="A57" s="170"/>
      <c r="B57" s="24"/>
      <c r="C57" s="25">
        <v>22300112</v>
      </c>
      <c r="D57" s="25" t="s">
        <v>22</v>
      </c>
      <c r="E57" s="116">
        <v>3.6</v>
      </c>
      <c r="F57" s="66"/>
      <c r="G57" s="66"/>
      <c r="H57" s="67"/>
      <c r="I57" s="116">
        <v>2.5</v>
      </c>
      <c r="J57" s="66">
        <v>1</v>
      </c>
      <c r="K57" s="66">
        <v>1</v>
      </c>
      <c r="L57" s="66">
        <v>1</v>
      </c>
      <c r="M57" s="66">
        <v>1</v>
      </c>
    </row>
    <row r="58" spans="1:13" x14ac:dyDescent="0.2">
      <c r="A58" s="170"/>
      <c r="B58" s="24"/>
      <c r="C58" s="25">
        <v>22300121</v>
      </c>
      <c r="D58" s="25" t="s">
        <v>23</v>
      </c>
      <c r="E58" s="116">
        <v>1.2</v>
      </c>
      <c r="F58" s="66"/>
      <c r="G58" s="66"/>
      <c r="H58" s="67"/>
      <c r="I58" s="116">
        <v>0.2</v>
      </c>
      <c r="J58" s="66">
        <v>0.5</v>
      </c>
      <c r="K58" s="66">
        <v>0.5</v>
      </c>
      <c r="L58" s="66">
        <v>0.5</v>
      </c>
      <c r="M58" s="66">
        <v>0.5</v>
      </c>
    </row>
    <row r="59" spans="1:13" x14ac:dyDescent="0.2">
      <c r="A59" s="170"/>
      <c r="B59" s="24"/>
      <c r="C59" s="25">
        <v>2230021</v>
      </c>
      <c r="D59" s="25" t="s">
        <v>383</v>
      </c>
      <c r="E59" s="116">
        <v>1.2</v>
      </c>
      <c r="F59" s="66"/>
      <c r="G59" s="66"/>
      <c r="H59" s="67"/>
      <c r="I59" s="116">
        <v>1.9</v>
      </c>
      <c r="J59" s="66">
        <v>2.9</v>
      </c>
      <c r="K59" s="66">
        <v>2.9</v>
      </c>
      <c r="L59" s="66">
        <v>2.9</v>
      </c>
      <c r="M59" s="66">
        <v>2.9</v>
      </c>
    </row>
    <row r="60" spans="1:13" x14ac:dyDescent="0.2">
      <c r="A60" s="170"/>
      <c r="B60" s="24"/>
      <c r="C60" s="25">
        <v>2230022</v>
      </c>
      <c r="D60" s="25" t="s">
        <v>384</v>
      </c>
      <c r="E60" s="116">
        <v>0.7</v>
      </c>
      <c r="F60" s="66"/>
      <c r="G60" s="66"/>
      <c r="H60" s="67"/>
      <c r="I60" s="116">
        <v>0.9</v>
      </c>
      <c r="J60" s="66">
        <v>1.3</v>
      </c>
      <c r="K60" s="66">
        <v>1.3</v>
      </c>
      <c r="L60" s="66">
        <v>1.3</v>
      </c>
      <c r="M60" s="66">
        <v>1.3</v>
      </c>
    </row>
    <row r="61" spans="1:13" x14ac:dyDescent="0.2">
      <c r="A61" s="170"/>
      <c r="B61" s="24"/>
      <c r="C61" s="25">
        <v>2230023</v>
      </c>
      <c r="D61" s="25" t="s">
        <v>385</v>
      </c>
      <c r="E61" s="116">
        <v>0.5</v>
      </c>
      <c r="F61" s="66"/>
      <c r="G61" s="66"/>
      <c r="H61" s="67"/>
      <c r="I61" s="116">
        <v>1</v>
      </c>
      <c r="J61" s="66">
        <v>1.8</v>
      </c>
      <c r="K61" s="66">
        <v>1.8</v>
      </c>
      <c r="L61" s="66">
        <v>1.8</v>
      </c>
      <c r="M61" s="66">
        <v>1.8</v>
      </c>
    </row>
    <row r="62" spans="1:13" x14ac:dyDescent="0.2">
      <c r="A62" s="170"/>
      <c r="B62" s="24"/>
      <c r="C62" s="25">
        <v>223002</v>
      </c>
      <c r="D62" s="25" t="s">
        <v>405</v>
      </c>
      <c r="E62" s="116">
        <v>1.2</v>
      </c>
      <c r="F62" s="66"/>
      <c r="G62" s="68"/>
      <c r="H62" s="67"/>
      <c r="I62" s="116">
        <v>1.6</v>
      </c>
      <c r="J62" s="66">
        <v>1.5</v>
      </c>
      <c r="K62" s="66">
        <v>1.5</v>
      </c>
      <c r="L62" s="66">
        <v>1.5</v>
      </c>
      <c r="M62" s="66">
        <v>1.5</v>
      </c>
    </row>
    <row r="63" spans="1:13" x14ac:dyDescent="0.2">
      <c r="A63" s="170"/>
      <c r="B63" s="24"/>
      <c r="C63" s="25">
        <v>223002</v>
      </c>
      <c r="D63" s="25" t="s">
        <v>406</v>
      </c>
      <c r="E63" s="116">
        <v>1.4</v>
      </c>
      <c r="F63" s="66"/>
      <c r="G63" s="66"/>
      <c r="H63" s="67"/>
      <c r="I63" s="116">
        <v>0.8</v>
      </c>
      <c r="J63" s="66">
        <v>0.8</v>
      </c>
      <c r="K63" s="66">
        <v>0.8</v>
      </c>
      <c r="L63" s="66">
        <v>0.8</v>
      </c>
      <c r="M63" s="66">
        <v>0.8</v>
      </c>
    </row>
    <row r="64" spans="1:13" x14ac:dyDescent="0.2">
      <c r="A64" s="170"/>
      <c r="B64" s="24"/>
      <c r="C64" s="25">
        <v>223002</v>
      </c>
      <c r="D64" s="25" t="s">
        <v>386</v>
      </c>
      <c r="E64" s="116">
        <v>11.9</v>
      </c>
      <c r="F64" s="66"/>
      <c r="G64" s="66"/>
      <c r="H64" s="67"/>
      <c r="I64" s="116">
        <v>18.7</v>
      </c>
      <c r="J64" s="66">
        <v>28.7</v>
      </c>
      <c r="K64" s="66">
        <v>28.7</v>
      </c>
      <c r="L64" s="66">
        <v>28.7</v>
      </c>
      <c r="M64" s="66">
        <v>28.7</v>
      </c>
    </row>
    <row r="65" spans="1:13" x14ac:dyDescent="0.2">
      <c r="A65" s="170"/>
      <c r="B65" s="24"/>
      <c r="C65" s="25">
        <v>223002</v>
      </c>
      <c r="D65" s="25" t="s">
        <v>387</v>
      </c>
      <c r="E65" s="116">
        <v>1.6</v>
      </c>
      <c r="F65" s="66"/>
      <c r="G65" s="66"/>
      <c r="H65" s="67"/>
      <c r="I65" s="116">
        <v>1.4</v>
      </c>
      <c r="J65" s="66">
        <v>1.3</v>
      </c>
      <c r="K65" s="66">
        <v>1.3</v>
      </c>
      <c r="L65" s="66">
        <v>1.3</v>
      </c>
      <c r="M65" s="66">
        <v>1.3</v>
      </c>
    </row>
    <row r="66" spans="1:13" x14ac:dyDescent="0.2">
      <c r="A66" s="170"/>
      <c r="B66" s="24"/>
      <c r="C66" s="25">
        <v>223004</v>
      </c>
      <c r="D66" s="25" t="s">
        <v>423</v>
      </c>
      <c r="E66" s="116">
        <v>0</v>
      </c>
      <c r="F66" s="66"/>
      <c r="G66" s="66"/>
      <c r="H66" s="67"/>
      <c r="I66" s="116">
        <v>1.9</v>
      </c>
      <c r="J66" s="66">
        <v>2</v>
      </c>
      <c r="K66" s="66">
        <v>2</v>
      </c>
      <c r="L66" s="66">
        <v>2</v>
      </c>
      <c r="M66" s="66">
        <v>2</v>
      </c>
    </row>
    <row r="67" spans="1:13" x14ac:dyDescent="0.2">
      <c r="A67" s="170"/>
      <c r="B67" s="24"/>
      <c r="C67" s="25">
        <v>229005</v>
      </c>
      <c r="D67" s="25" t="s">
        <v>354</v>
      </c>
      <c r="E67" s="116">
        <v>2.8</v>
      </c>
      <c r="F67" s="66"/>
      <c r="G67" s="66"/>
      <c r="H67" s="67"/>
      <c r="I67" s="116">
        <v>2.8</v>
      </c>
      <c r="J67" s="66">
        <v>3.3</v>
      </c>
      <c r="K67" s="66">
        <v>3.3</v>
      </c>
      <c r="L67" s="66">
        <v>3.3</v>
      </c>
      <c r="M67" s="66">
        <v>3.3</v>
      </c>
    </row>
    <row r="68" spans="1:13" x14ac:dyDescent="0.2">
      <c r="A68" s="169"/>
      <c r="B68" s="24">
        <v>240</v>
      </c>
      <c r="C68" s="24"/>
      <c r="D68" s="24" t="s">
        <v>24</v>
      </c>
      <c r="E68" s="115">
        <f>SUM(E69)</f>
        <v>0.6</v>
      </c>
      <c r="F68" s="115">
        <f t="shared" ref="F68:M68" si="11">SUM(F69)</f>
        <v>0</v>
      </c>
      <c r="G68" s="115">
        <f t="shared" si="11"/>
        <v>0</v>
      </c>
      <c r="H68" s="115">
        <f t="shared" si="11"/>
        <v>0</v>
      </c>
      <c r="I68" s="115">
        <f>SUM(I69)</f>
        <v>0.4</v>
      </c>
      <c r="J68" s="115">
        <f t="shared" si="11"/>
        <v>0.4</v>
      </c>
      <c r="K68" s="115">
        <f t="shared" si="11"/>
        <v>0.4</v>
      </c>
      <c r="L68" s="115">
        <f t="shared" si="11"/>
        <v>0.4</v>
      </c>
      <c r="M68" s="115">
        <f t="shared" si="11"/>
        <v>0.4</v>
      </c>
    </row>
    <row r="69" spans="1:13" x14ac:dyDescent="0.2">
      <c r="A69" s="170"/>
      <c r="B69" s="24">
        <v>242</v>
      </c>
      <c r="C69" s="25"/>
      <c r="D69" s="25" t="s">
        <v>25</v>
      </c>
      <c r="E69" s="116">
        <v>0.6</v>
      </c>
      <c r="F69" s="66"/>
      <c r="G69" s="66"/>
      <c r="H69" s="67"/>
      <c r="I69" s="116">
        <v>0.4</v>
      </c>
      <c r="J69" s="66">
        <v>0.4</v>
      </c>
      <c r="K69" s="66">
        <v>0.4</v>
      </c>
      <c r="L69" s="66">
        <v>0.4</v>
      </c>
      <c r="M69" s="66">
        <v>0.4</v>
      </c>
    </row>
    <row r="70" spans="1:13" x14ac:dyDescent="0.2">
      <c r="A70" s="169"/>
      <c r="B70" s="24">
        <v>290</v>
      </c>
      <c r="C70" s="24"/>
      <c r="D70" s="24" t="s">
        <v>26</v>
      </c>
      <c r="E70" s="115">
        <f>SUM(E71)</f>
        <v>39.700000000000003</v>
      </c>
      <c r="F70" s="115">
        <f t="shared" ref="F70:M70" si="12">SUM(F71)</f>
        <v>0</v>
      </c>
      <c r="G70" s="115">
        <f t="shared" si="12"/>
        <v>0</v>
      </c>
      <c r="H70" s="115">
        <f t="shared" si="12"/>
        <v>0</v>
      </c>
      <c r="I70" s="115">
        <f>SUM(I71)</f>
        <v>44.699999999999996</v>
      </c>
      <c r="J70" s="115">
        <f t="shared" si="12"/>
        <v>39.5</v>
      </c>
      <c r="K70" s="115">
        <f t="shared" si="12"/>
        <v>39.5</v>
      </c>
      <c r="L70" s="115">
        <f t="shared" si="12"/>
        <v>39.5</v>
      </c>
      <c r="M70" s="115">
        <f t="shared" si="12"/>
        <v>39.5</v>
      </c>
    </row>
    <row r="71" spans="1:13" x14ac:dyDescent="0.2">
      <c r="A71" s="169"/>
      <c r="B71" s="24">
        <v>292</v>
      </c>
      <c r="C71" s="24"/>
      <c r="D71" s="24" t="s">
        <v>27</v>
      </c>
      <c r="E71" s="115">
        <f t="shared" ref="E71:M71" si="13">SUM(E72:E77)</f>
        <v>39.700000000000003</v>
      </c>
      <c r="F71" s="115">
        <f t="shared" si="13"/>
        <v>0</v>
      </c>
      <c r="G71" s="115">
        <f t="shared" si="13"/>
        <v>0</v>
      </c>
      <c r="H71" s="115">
        <f t="shared" si="13"/>
        <v>0</v>
      </c>
      <c r="I71" s="115">
        <f t="shared" si="13"/>
        <v>44.699999999999996</v>
      </c>
      <c r="J71" s="115">
        <f t="shared" si="13"/>
        <v>39.5</v>
      </c>
      <c r="K71" s="115">
        <f t="shared" si="13"/>
        <v>39.5</v>
      </c>
      <c r="L71" s="115">
        <f t="shared" si="13"/>
        <v>39.5</v>
      </c>
      <c r="M71" s="115">
        <f t="shared" si="13"/>
        <v>39.5</v>
      </c>
    </row>
    <row r="72" spans="1:13" x14ac:dyDescent="0.2">
      <c r="A72" s="171"/>
      <c r="B72" s="65"/>
      <c r="C72" s="65">
        <v>292006</v>
      </c>
      <c r="D72" s="65" t="s">
        <v>424</v>
      </c>
      <c r="E72" s="116">
        <v>0</v>
      </c>
      <c r="F72" s="66"/>
      <c r="G72" s="66"/>
      <c r="H72" s="67"/>
      <c r="I72" s="116">
        <v>0.4</v>
      </c>
      <c r="J72" s="66">
        <v>0</v>
      </c>
      <c r="K72" s="66">
        <v>0</v>
      </c>
      <c r="L72" s="66">
        <v>0</v>
      </c>
      <c r="M72" s="66">
        <v>0</v>
      </c>
    </row>
    <row r="73" spans="1:13" x14ac:dyDescent="0.2">
      <c r="A73" s="170"/>
      <c r="B73" s="24"/>
      <c r="C73" s="25">
        <v>292008</v>
      </c>
      <c r="D73" s="25" t="s">
        <v>28</v>
      </c>
      <c r="E73" s="116">
        <v>20</v>
      </c>
      <c r="F73" s="66"/>
      <c r="G73" s="66"/>
      <c r="H73" s="67"/>
      <c r="I73" s="116">
        <v>24.4</v>
      </c>
      <c r="J73" s="66">
        <v>25</v>
      </c>
      <c r="K73" s="66">
        <v>25</v>
      </c>
      <c r="L73" s="66">
        <v>25</v>
      </c>
      <c r="M73" s="66">
        <v>25</v>
      </c>
    </row>
    <row r="74" spans="1:13" x14ac:dyDescent="0.2">
      <c r="A74" s="170"/>
      <c r="B74" s="24"/>
      <c r="C74" s="25">
        <v>292009</v>
      </c>
      <c r="D74" s="25" t="s">
        <v>425</v>
      </c>
      <c r="E74" s="116">
        <v>0</v>
      </c>
      <c r="F74" s="66"/>
      <c r="G74" s="66"/>
      <c r="H74" s="67"/>
      <c r="I74" s="116">
        <v>4</v>
      </c>
      <c r="J74" s="66">
        <v>4</v>
      </c>
      <c r="K74" s="66">
        <v>4</v>
      </c>
      <c r="L74" s="66">
        <v>4</v>
      </c>
      <c r="M74" s="66">
        <v>4</v>
      </c>
    </row>
    <row r="75" spans="1:13" x14ac:dyDescent="0.2">
      <c r="A75" s="170"/>
      <c r="B75" s="24"/>
      <c r="C75" s="25">
        <v>292017</v>
      </c>
      <c r="D75" s="25" t="s">
        <v>355</v>
      </c>
      <c r="E75" s="116">
        <v>1.1000000000000001</v>
      </c>
      <c r="F75" s="66"/>
      <c r="G75" s="66"/>
      <c r="H75" s="67"/>
      <c r="I75" s="116">
        <v>3.2</v>
      </c>
      <c r="J75" s="66">
        <v>0</v>
      </c>
      <c r="K75" s="66">
        <v>0</v>
      </c>
      <c r="L75" s="66">
        <v>0</v>
      </c>
      <c r="M75" s="66">
        <v>0</v>
      </c>
    </row>
    <row r="76" spans="1:13" x14ac:dyDescent="0.2">
      <c r="A76" s="170"/>
      <c r="B76" s="24"/>
      <c r="C76" s="25">
        <v>2920271</v>
      </c>
      <c r="D76" s="25" t="s">
        <v>302</v>
      </c>
      <c r="E76" s="116">
        <v>9.5</v>
      </c>
      <c r="F76" s="66"/>
      <c r="G76" s="66"/>
      <c r="H76" s="67"/>
      <c r="I76" s="116">
        <v>9.6999999999999993</v>
      </c>
      <c r="J76" s="66">
        <v>10</v>
      </c>
      <c r="K76" s="66">
        <v>10</v>
      </c>
      <c r="L76" s="66">
        <v>10</v>
      </c>
      <c r="M76" s="66">
        <v>10</v>
      </c>
    </row>
    <row r="77" spans="1:13" x14ac:dyDescent="0.2">
      <c r="A77" s="170"/>
      <c r="B77" s="24"/>
      <c r="C77" s="25">
        <v>2920272</v>
      </c>
      <c r="D77" s="25" t="s">
        <v>258</v>
      </c>
      <c r="E77" s="116">
        <v>9.1</v>
      </c>
      <c r="F77" s="66"/>
      <c r="G77" s="66"/>
      <c r="H77" s="67"/>
      <c r="I77" s="116">
        <v>3</v>
      </c>
      <c r="J77" s="66">
        <v>0.5</v>
      </c>
      <c r="K77" s="66">
        <v>0.5</v>
      </c>
      <c r="L77" s="66">
        <v>0.5</v>
      </c>
      <c r="M77" s="66">
        <v>0.5</v>
      </c>
    </row>
    <row r="78" spans="1:13" x14ac:dyDescent="0.2">
      <c r="A78" s="169"/>
      <c r="B78" s="131"/>
      <c r="C78" s="131"/>
      <c r="D78" s="131" t="s">
        <v>29</v>
      </c>
      <c r="E78" s="120">
        <f t="shared" ref="E78:M78" si="14">SUM(E79:E110)</f>
        <v>1739.9</v>
      </c>
      <c r="F78" s="120">
        <f t="shared" si="14"/>
        <v>0</v>
      </c>
      <c r="G78" s="120">
        <f t="shared" si="14"/>
        <v>0</v>
      </c>
      <c r="H78" s="120">
        <f t="shared" si="14"/>
        <v>0</v>
      </c>
      <c r="I78" s="120">
        <f t="shared" si="14"/>
        <v>1619.3999999999999</v>
      </c>
      <c r="J78" s="120">
        <f t="shared" si="14"/>
        <v>1876.9299999999996</v>
      </c>
      <c r="K78" s="120">
        <f t="shared" si="14"/>
        <v>1876.9299999999996</v>
      </c>
      <c r="L78" s="120">
        <f t="shared" si="14"/>
        <v>1823.4999999999998</v>
      </c>
      <c r="M78" s="120">
        <f t="shared" si="14"/>
        <v>1869.4999999999998</v>
      </c>
    </row>
    <row r="79" spans="1:13" x14ac:dyDescent="0.2">
      <c r="A79" s="170"/>
      <c r="B79" s="24">
        <v>311</v>
      </c>
      <c r="C79" s="25">
        <v>3111</v>
      </c>
      <c r="D79" s="25" t="s">
        <v>285</v>
      </c>
      <c r="E79" s="116">
        <v>4</v>
      </c>
      <c r="F79" s="66"/>
      <c r="G79" s="66"/>
      <c r="H79" s="67"/>
      <c r="I79" s="116">
        <v>8.3000000000000007</v>
      </c>
      <c r="J79" s="66">
        <v>10</v>
      </c>
      <c r="K79" s="66">
        <v>10</v>
      </c>
      <c r="L79" s="66">
        <v>10</v>
      </c>
      <c r="M79" s="66">
        <v>10</v>
      </c>
    </row>
    <row r="80" spans="1:13" x14ac:dyDescent="0.2">
      <c r="A80" s="170"/>
      <c r="B80" s="24"/>
      <c r="C80" s="25">
        <v>3112</v>
      </c>
      <c r="D80" s="25" t="s">
        <v>286</v>
      </c>
      <c r="E80" s="116">
        <v>2.2000000000000002</v>
      </c>
      <c r="F80" s="66"/>
      <c r="G80" s="66"/>
      <c r="H80" s="67"/>
      <c r="I80" s="116">
        <v>4.3</v>
      </c>
      <c r="J80" s="66">
        <v>5</v>
      </c>
      <c r="K80" s="66">
        <v>5</v>
      </c>
      <c r="L80" s="66">
        <v>5</v>
      </c>
      <c r="M80" s="66">
        <v>5</v>
      </c>
    </row>
    <row r="81" spans="1:13" x14ac:dyDescent="0.2">
      <c r="A81" s="170"/>
      <c r="B81" s="24"/>
      <c r="C81" s="25">
        <v>3113</v>
      </c>
      <c r="D81" s="25" t="s">
        <v>30</v>
      </c>
      <c r="E81" s="116">
        <v>28.5</v>
      </c>
      <c r="F81" s="66"/>
      <c r="G81" s="66"/>
      <c r="H81" s="67"/>
      <c r="I81" s="116">
        <v>28.9</v>
      </c>
      <c r="J81" s="66">
        <v>28.9</v>
      </c>
      <c r="K81" s="66">
        <v>28.9</v>
      </c>
      <c r="L81" s="66">
        <v>28.9</v>
      </c>
      <c r="M81" s="66">
        <v>28.9</v>
      </c>
    </row>
    <row r="82" spans="1:13" x14ac:dyDescent="0.2">
      <c r="A82" s="170"/>
      <c r="B82" s="24"/>
      <c r="C82" s="25">
        <v>3114</v>
      </c>
      <c r="D82" s="25" t="s">
        <v>512</v>
      </c>
      <c r="E82" s="116">
        <v>8</v>
      </c>
      <c r="F82" s="66"/>
      <c r="G82" s="66"/>
      <c r="H82" s="67"/>
      <c r="I82" s="116">
        <v>0.3</v>
      </c>
      <c r="J82" s="66">
        <v>0</v>
      </c>
      <c r="K82" s="66">
        <v>0</v>
      </c>
      <c r="L82" s="66">
        <v>0</v>
      </c>
      <c r="M82" s="66">
        <v>0</v>
      </c>
    </row>
    <row r="83" spans="1:13" x14ac:dyDescent="0.2">
      <c r="A83" s="170"/>
      <c r="B83" s="24"/>
      <c r="C83" s="25">
        <v>3119</v>
      </c>
      <c r="D83" s="25" t="s">
        <v>327</v>
      </c>
      <c r="E83" s="124">
        <v>0</v>
      </c>
      <c r="F83" s="66"/>
      <c r="G83" s="68"/>
      <c r="H83" s="144"/>
      <c r="I83" s="124">
        <v>0</v>
      </c>
      <c r="J83" s="66">
        <v>3</v>
      </c>
      <c r="K83" s="66">
        <v>3</v>
      </c>
      <c r="L83" s="66">
        <v>0</v>
      </c>
      <c r="M83" s="66">
        <v>0</v>
      </c>
    </row>
    <row r="84" spans="1:13" x14ac:dyDescent="0.2">
      <c r="A84" s="170"/>
      <c r="B84" s="24"/>
      <c r="C84" s="25">
        <v>31110</v>
      </c>
      <c r="D84" s="25" t="s">
        <v>426</v>
      </c>
      <c r="E84" s="124">
        <v>0</v>
      </c>
      <c r="F84" s="66"/>
      <c r="G84" s="68"/>
      <c r="H84" s="144"/>
      <c r="I84" s="124">
        <v>0.3</v>
      </c>
      <c r="J84" s="68">
        <v>0.3</v>
      </c>
      <c r="K84" s="68">
        <v>0.3</v>
      </c>
      <c r="L84" s="68">
        <v>0.3</v>
      </c>
      <c r="M84" s="68">
        <v>0.3</v>
      </c>
    </row>
    <row r="85" spans="1:13" x14ac:dyDescent="0.2">
      <c r="A85" s="170"/>
      <c r="B85" s="24"/>
      <c r="C85" s="25">
        <v>31111</v>
      </c>
      <c r="D85" s="25" t="s">
        <v>326</v>
      </c>
      <c r="E85" s="116">
        <v>2.8</v>
      </c>
      <c r="F85" s="66"/>
      <c r="G85" s="66"/>
      <c r="H85" s="67"/>
      <c r="I85" s="116">
        <v>0</v>
      </c>
      <c r="J85" s="66">
        <v>0</v>
      </c>
      <c r="K85" s="66">
        <v>0</v>
      </c>
      <c r="L85" s="66">
        <v>0</v>
      </c>
      <c r="M85" s="66">
        <v>0</v>
      </c>
    </row>
    <row r="86" spans="1:13" x14ac:dyDescent="0.2">
      <c r="A86" s="170"/>
      <c r="B86" s="24">
        <v>312</v>
      </c>
      <c r="C86" s="25">
        <v>312001</v>
      </c>
      <c r="D86" s="25" t="s">
        <v>295</v>
      </c>
      <c r="E86" s="116">
        <v>1.5</v>
      </c>
      <c r="F86" s="66"/>
      <c r="G86" s="66"/>
      <c r="H86" s="67"/>
      <c r="I86" s="116">
        <v>1.7</v>
      </c>
      <c r="J86" s="66">
        <v>1.3</v>
      </c>
      <c r="K86" s="66">
        <v>1.3</v>
      </c>
      <c r="L86" s="66">
        <v>1.3</v>
      </c>
      <c r="M86" s="66">
        <v>1.3</v>
      </c>
    </row>
    <row r="87" spans="1:13" x14ac:dyDescent="0.2">
      <c r="A87" s="170"/>
      <c r="B87" s="24"/>
      <c r="C87" s="25">
        <v>312001</v>
      </c>
      <c r="D87" s="25" t="s">
        <v>356</v>
      </c>
      <c r="E87" s="116">
        <v>111.9</v>
      </c>
      <c r="F87" s="66"/>
      <c r="G87" s="66"/>
      <c r="H87" s="144"/>
      <c r="I87" s="116">
        <v>0.2</v>
      </c>
      <c r="J87" s="66">
        <v>0</v>
      </c>
      <c r="K87" s="66">
        <v>0</v>
      </c>
      <c r="L87" s="66">
        <v>0</v>
      </c>
      <c r="M87" s="66">
        <v>0</v>
      </c>
    </row>
    <row r="88" spans="1:13" x14ac:dyDescent="0.2">
      <c r="A88" s="170"/>
      <c r="B88" s="24"/>
      <c r="C88" s="25">
        <v>312001</v>
      </c>
      <c r="D88" s="25" t="s">
        <v>31</v>
      </c>
      <c r="E88" s="116">
        <v>10.3</v>
      </c>
      <c r="F88" s="66"/>
      <c r="G88" s="66"/>
      <c r="H88" s="144"/>
      <c r="I88" s="116">
        <v>28</v>
      </c>
      <c r="J88" s="66">
        <v>30</v>
      </c>
      <c r="K88" s="66">
        <v>30</v>
      </c>
      <c r="L88" s="66">
        <v>30</v>
      </c>
      <c r="M88" s="66">
        <v>30</v>
      </c>
    </row>
    <row r="89" spans="1:13" x14ac:dyDescent="0.2">
      <c r="A89" s="170"/>
      <c r="B89" s="24"/>
      <c r="C89" s="25">
        <v>312001</v>
      </c>
      <c r="D89" s="25" t="s">
        <v>32</v>
      </c>
      <c r="E89" s="116">
        <v>12.2</v>
      </c>
      <c r="F89" s="66"/>
      <c r="G89" s="66"/>
      <c r="H89" s="144"/>
      <c r="I89" s="116">
        <v>7.1</v>
      </c>
      <c r="J89" s="66">
        <v>0</v>
      </c>
      <c r="K89" s="66">
        <v>0</v>
      </c>
      <c r="L89" s="66">
        <v>0</v>
      </c>
      <c r="M89" s="66">
        <v>0</v>
      </c>
    </row>
    <row r="90" spans="1:13" x14ac:dyDescent="0.2">
      <c r="A90" s="170"/>
      <c r="B90" s="24"/>
      <c r="C90" s="25">
        <v>312001</v>
      </c>
      <c r="D90" s="25" t="s">
        <v>33</v>
      </c>
      <c r="E90" s="116">
        <v>165.9</v>
      </c>
      <c r="F90" s="66"/>
      <c r="G90" s="66"/>
      <c r="H90" s="144"/>
      <c r="I90" s="116">
        <v>134.9</v>
      </c>
      <c r="J90" s="66">
        <v>134.9</v>
      </c>
      <c r="K90" s="66">
        <v>134.9</v>
      </c>
      <c r="L90" s="66">
        <v>134.9</v>
      </c>
      <c r="M90" s="66">
        <v>134.9</v>
      </c>
    </row>
    <row r="91" spans="1:13" x14ac:dyDescent="0.2">
      <c r="A91" s="170"/>
      <c r="B91" s="24"/>
      <c r="C91" s="25">
        <v>312001</v>
      </c>
      <c r="D91" s="25" t="s">
        <v>34</v>
      </c>
      <c r="E91" s="145">
        <v>19.7</v>
      </c>
      <c r="F91" s="66"/>
      <c r="G91" s="146"/>
      <c r="H91" s="147"/>
      <c r="I91" s="145">
        <v>12.1</v>
      </c>
      <c r="J91" s="146">
        <v>14.9</v>
      </c>
      <c r="K91" s="146">
        <v>14.9</v>
      </c>
      <c r="L91" s="146">
        <v>14.9</v>
      </c>
      <c r="M91" s="146">
        <v>14.9</v>
      </c>
    </row>
    <row r="92" spans="1:13" x14ac:dyDescent="0.2">
      <c r="A92" s="170"/>
      <c r="B92" s="24"/>
      <c r="C92" s="25">
        <v>312001</v>
      </c>
      <c r="D92" s="25" t="s">
        <v>35</v>
      </c>
      <c r="E92" s="116">
        <v>80</v>
      </c>
      <c r="F92" s="66"/>
      <c r="G92" s="66"/>
      <c r="H92" s="144"/>
      <c r="I92" s="116">
        <v>51.9</v>
      </c>
      <c r="J92" s="66">
        <v>73.400000000000006</v>
      </c>
      <c r="K92" s="66">
        <v>73.400000000000006</v>
      </c>
      <c r="L92" s="66">
        <v>73.400000000000006</v>
      </c>
      <c r="M92" s="66">
        <v>73.400000000000006</v>
      </c>
    </row>
    <row r="93" spans="1:13" x14ac:dyDescent="0.2">
      <c r="A93" s="170"/>
      <c r="B93" s="24"/>
      <c r="C93" s="25">
        <v>312001</v>
      </c>
      <c r="D93" s="25" t="s">
        <v>487</v>
      </c>
      <c r="E93" s="116">
        <v>0</v>
      </c>
      <c r="F93" s="66"/>
      <c r="G93" s="66"/>
      <c r="H93" s="144"/>
      <c r="I93" s="116">
        <v>0</v>
      </c>
      <c r="J93" s="66">
        <v>102.4</v>
      </c>
      <c r="K93" s="66">
        <v>102.4</v>
      </c>
      <c r="L93" s="66">
        <v>102.4</v>
      </c>
      <c r="M93" s="66">
        <v>102.4</v>
      </c>
    </row>
    <row r="94" spans="1:13" x14ac:dyDescent="0.2">
      <c r="A94" s="170"/>
      <c r="B94" s="24"/>
      <c r="C94" s="25">
        <v>3120011</v>
      </c>
      <c r="D94" s="25" t="s">
        <v>400</v>
      </c>
      <c r="E94" s="116">
        <v>625.9</v>
      </c>
      <c r="F94" s="66"/>
      <c r="G94" s="68"/>
      <c r="H94" s="144"/>
      <c r="I94" s="116">
        <v>731.8</v>
      </c>
      <c r="J94" s="66">
        <v>670.8</v>
      </c>
      <c r="K94" s="66">
        <v>670.8</v>
      </c>
      <c r="L94" s="66">
        <v>732</v>
      </c>
      <c r="M94" s="66">
        <v>760</v>
      </c>
    </row>
    <row r="95" spans="1:13" x14ac:dyDescent="0.2">
      <c r="A95" s="170"/>
      <c r="B95" s="24"/>
      <c r="C95" s="25">
        <v>3120011</v>
      </c>
      <c r="D95" s="25" t="s">
        <v>401</v>
      </c>
      <c r="E95" s="116">
        <v>32.4</v>
      </c>
      <c r="F95" s="66"/>
      <c r="G95" s="68"/>
      <c r="H95" s="144"/>
      <c r="I95" s="116">
        <v>0</v>
      </c>
      <c r="J95" s="66">
        <v>40.700000000000003</v>
      </c>
      <c r="K95" s="66">
        <v>40.700000000000003</v>
      </c>
      <c r="L95" s="66">
        <v>42</v>
      </c>
      <c r="M95" s="66">
        <v>44</v>
      </c>
    </row>
    <row r="96" spans="1:13" x14ac:dyDescent="0.2">
      <c r="A96" s="170"/>
      <c r="B96" s="24"/>
      <c r="C96" s="25">
        <v>3120011</v>
      </c>
      <c r="D96" s="25" t="s">
        <v>402</v>
      </c>
      <c r="E96" s="116">
        <v>561.70000000000005</v>
      </c>
      <c r="F96" s="66"/>
      <c r="G96" s="68"/>
      <c r="H96" s="144"/>
      <c r="I96" s="116">
        <v>564.20000000000005</v>
      </c>
      <c r="J96" s="66">
        <v>569.9</v>
      </c>
      <c r="K96" s="66">
        <v>569.9</v>
      </c>
      <c r="L96" s="66">
        <v>580</v>
      </c>
      <c r="M96" s="66">
        <v>590</v>
      </c>
    </row>
    <row r="97" spans="1:13" x14ac:dyDescent="0.2">
      <c r="A97" s="170"/>
      <c r="B97" s="24"/>
      <c r="C97" s="25">
        <v>3120011</v>
      </c>
      <c r="D97" s="25" t="s">
        <v>403</v>
      </c>
      <c r="E97" s="116">
        <v>13.9</v>
      </c>
      <c r="F97" s="66"/>
      <c r="G97" s="68"/>
      <c r="H97" s="144"/>
      <c r="I97" s="116">
        <v>0</v>
      </c>
      <c r="J97" s="66">
        <v>27.6</v>
      </c>
      <c r="K97" s="66">
        <v>27.6</v>
      </c>
      <c r="L97" s="66">
        <v>30</v>
      </c>
      <c r="M97" s="66">
        <v>35</v>
      </c>
    </row>
    <row r="98" spans="1:13" x14ac:dyDescent="0.2">
      <c r="A98" s="170"/>
      <c r="B98" s="24"/>
      <c r="C98" s="25">
        <v>3120011</v>
      </c>
      <c r="D98" s="25" t="s">
        <v>404</v>
      </c>
      <c r="E98" s="116">
        <v>12.8</v>
      </c>
      <c r="F98" s="66"/>
      <c r="G98" s="68"/>
      <c r="H98" s="144"/>
      <c r="I98" s="116">
        <v>13.6</v>
      </c>
      <c r="J98" s="66">
        <v>13.3</v>
      </c>
      <c r="K98" s="66">
        <v>13.3</v>
      </c>
      <c r="L98" s="66">
        <v>14</v>
      </c>
      <c r="M98" s="66">
        <v>15</v>
      </c>
    </row>
    <row r="99" spans="1:13" x14ac:dyDescent="0.2">
      <c r="A99" s="170"/>
      <c r="B99" s="24"/>
      <c r="C99" s="25">
        <v>3120012</v>
      </c>
      <c r="D99" s="25" t="s">
        <v>36</v>
      </c>
      <c r="E99" s="116">
        <v>21.8</v>
      </c>
      <c r="F99" s="66"/>
      <c r="G99" s="66"/>
      <c r="H99" s="67"/>
      <c r="I99" s="116">
        <v>17.2</v>
      </c>
      <c r="J99" s="66">
        <v>17.2</v>
      </c>
      <c r="K99" s="66">
        <v>17.2</v>
      </c>
      <c r="L99" s="66">
        <v>17.2</v>
      </c>
      <c r="M99" s="66">
        <v>17.2</v>
      </c>
    </row>
    <row r="100" spans="1:13" x14ac:dyDescent="0.2">
      <c r="A100" s="170"/>
      <c r="B100" s="24"/>
      <c r="C100" s="25">
        <v>3120013</v>
      </c>
      <c r="D100" s="25" t="s">
        <v>37</v>
      </c>
      <c r="E100" s="116">
        <v>0.8</v>
      </c>
      <c r="F100" s="66"/>
      <c r="G100" s="66"/>
      <c r="H100" s="67"/>
      <c r="I100" s="116">
        <v>0.8</v>
      </c>
      <c r="J100" s="66">
        <v>0.6</v>
      </c>
      <c r="K100" s="66">
        <v>0.6</v>
      </c>
      <c r="L100" s="66">
        <v>0.6</v>
      </c>
      <c r="M100" s="66">
        <v>0.6</v>
      </c>
    </row>
    <row r="101" spans="1:13" x14ac:dyDescent="0.2">
      <c r="A101" s="170"/>
      <c r="B101" s="24"/>
      <c r="C101" s="25">
        <v>3120014</v>
      </c>
      <c r="D101" s="25" t="s">
        <v>38</v>
      </c>
      <c r="E101" s="116">
        <v>0.4</v>
      </c>
      <c r="F101" s="66"/>
      <c r="G101" s="66"/>
      <c r="H101" s="67"/>
      <c r="I101" s="116">
        <v>0.4</v>
      </c>
      <c r="J101" s="66">
        <v>0.4</v>
      </c>
      <c r="K101" s="66">
        <v>0.4</v>
      </c>
      <c r="L101" s="66">
        <v>0.4</v>
      </c>
      <c r="M101" s="66">
        <v>0.4</v>
      </c>
    </row>
    <row r="102" spans="1:13" x14ac:dyDescent="0.2">
      <c r="A102" s="170"/>
      <c r="B102" s="24"/>
      <c r="C102" s="25">
        <v>3120015</v>
      </c>
      <c r="D102" s="25" t="s">
        <v>259</v>
      </c>
      <c r="E102" s="116">
        <v>2.6</v>
      </c>
      <c r="F102" s="66"/>
      <c r="G102" s="66"/>
      <c r="H102" s="67"/>
      <c r="I102" s="116">
        <v>2.6</v>
      </c>
      <c r="J102" s="66">
        <v>2.6</v>
      </c>
      <c r="K102" s="66">
        <v>2.6</v>
      </c>
      <c r="L102" s="66">
        <v>2.6</v>
      </c>
      <c r="M102" s="66">
        <v>2.6</v>
      </c>
    </row>
    <row r="103" spans="1:13" x14ac:dyDescent="0.2">
      <c r="A103" s="170"/>
      <c r="B103" s="24"/>
      <c r="C103" s="25">
        <v>3120016</v>
      </c>
      <c r="D103" s="25" t="s">
        <v>345</v>
      </c>
      <c r="E103" s="116">
        <v>17</v>
      </c>
      <c r="F103" s="66"/>
      <c r="G103" s="66"/>
      <c r="H103" s="67"/>
      <c r="I103" s="116">
        <v>7.1</v>
      </c>
      <c r="J103" s="66">
        <v>6.8</v>
      </c>
      <c r="K103" s="66">
        <v>6.8</v>
      </c>
      <c r="L103" s="66">
        <v>0</v>
      </c>
      <c r="M103" s="66">
        <v>0</v>
      </c>
    </row>
    <row r="104" spans="1:13" x14ac:dyDescent="0.2">
      <c r="A104" s="170"/>
      <c r="B104" s="24"/>
      <c r="C104" s="25">
        <v>3120018</v>
      </c>
      <c r="D104" s="25" t="s">
        <v>546</v>
      </c>
      <c r="E104" s="116">
        <v>0</v>
      </c>
      <c r="F104" s="66"/>
      <c r="G104" s="66"/>
      <c r="H104" s="67"/>
      <c r="I104" s="116">
        <v>0</v>
      </c>
      <c r="J104" s="66">
        <v>0.1</v>
      </c>
      <c r="K104" s="66">
        <v>0.1</v>
      </c>
      <c r="L104" s="66">
        <v>0.1</v>
      </c>
      <c r="M104" s="66">
        <v>0.1</v>
      </c>
    </row>
    <row r="105" spans="1:13" x14ac:dyDescent="0.2">
      <c r="A105" s="170"/>
      <c r="B105" s="24"/>
      <c r="C105" s="25"/>
      <c r="D105" s="25" t="s">
        <v>451</v>
      </c>
      <c r="E105" s="116">
        <v>0</v>
      </c>
      <c r="F105" s="66"/>
      <c r="G105" s="66"/>
      <c r="H105" s="67"/>
      <c r="I105" s="116">
        <v>0</v>
      </c>
      <c r="J105" s="66">
        <v>4.8</v>
      </c>
      <c r="K105" s="66">
        <v>4.8</v>
      </c>
      <c r="L105" s="66">
        <v>0</v>
      </c>
      <c r="M105" s="66">
        <v>0</v>
      </c>
    </row>
    <row r="106" spans="1:13" x14ac:dyDescent="0.2">
      <c r="A106" s="170"/>
      <c r="B106" s="24"/>
      <c r="C106" s="25"/>
      <c r="D106" s="25" t="s">
        <v>452</v>
      </c>
      <c r="E106" s="116">
        <v>0</v>
      </c>
      <c r="F106" s="66"/>
      <c r="G106" s="66"/>
      <c r="H106" s="67"/>
      <c r="I106" s="116">
        <v>0</v>
      </c>
      <c r="J106" s="66">
        <v>3.5</v>
      </c>
      <c r="K106" s="66">
        <v>3.5</v>
      </c>
      <c r="L106" s="66">
        <v>0</v>
      </c>
      <c r="M106" s="66">
        <v>0</v>
      </c>
    </row>
    <row r="107" spans="1:13" x14ac:dyDescent="0.2">
      <c r="A107" s="170"/>
      <c r="B107" s="24"/>
      <c r="C107" s="25"/>
      <c r="D107" s="25" t="s">
        <v>453</v>
      </c>
      <c r="E107" s="116">
        <v>0</v>
      </c>
      <c r="F107" s="66"/>
      <c r="G107" s="66"/>
      <c r="H107" s="67"/>
      <c r="I107" s="116">
        <v>0</v>
      </c>
      <c r="J107" s="66">
        <v>4.2</v>
      </c>
      <c r="K107" s="66">
        <v>4.2</v>
      </c>
      <c r="L107" s="66">
        <v>0</v>
      </c>
      <c r="M107" s="66">
        <v>0</v>
      </c>
    </row>
    <row r="108" spans="1:13" x14ac:dyDescent="0.2">
      <c r="A108" s="170"/>
      <c r="B108" s="24"/>
      <c r="C108" s="25"/>
      <c r="D108" s="25" t="s">
        <v>454</v>
      </c>
      <c r="E108" s="116">
        <v>0</v>
      </c>
      <c r="F108" s="66"/>
      <c r="G108" s="66"/>
      <c r="H108" s="67"/>
      <c r="I108" s="116">
        <v>0</v>
      </c>
      <c r="J108" s="66">
        <v>5.0999999999999996</v>
      </c>
      <c r="K108" s="66">
        <v>5.0999999999999996</v>
      </c>
      <c r="L108" s="66">
        <v>0</v>
      </c>
      <c r="M108" s="66">
        <v>0</v>
      </c>
    </row>
    <row r="109" spans="1:13" x14ac:dyDescent="0.2">
      <c r="A109" s="170"/>
      <c r="B109" s="24"/>
      <c r="C109" s="25"/>
      <c r="D109" s="25" t="s">
        <v>477</v>
      </c>
      <c r="E109" s="116"/>
      <c r="F109" s="66"/>
      <c r="G109" s="66"/>
      <c r="H109" s="67"/>
      <c r="I109" s="116"/>
      <c r="J109" s="66">
        <v>45.33</v>
      </c>
      <c r="K109" s="66">
        <v>45.33</v>
      </c>
      <c r="L109" s="66">
        <v>0</v>
      </c>
      <c r="M109" s="66">
        <v>0</v>
      </c>
    </row>
    <row r="110" spans="1:13" x14ac:dyDescent="0.2">
      <c r="A110" s="170"/>
      <c r="B110" s="24">
        <v>331</v>
      </c>
      <c r="C110" s="25">
        <v>331002</v>
      </c>
      <c r="D110" s="25" t="s">
        <v>39</v>
      </c>
      <c r="E110" s="116">
        <v>3.6</v>
      </c>
      <c r="F110" s="66"/>
      <c r="G110" s="66"/>
      <c r="H110" s="67"/>
      <c r="I110" s="116">
        <v>3.7</v>
      </c>
      <c r="J110" s="66">
        <v>59.9</v>
      </c>
      <c r="K110" s="66">
        <v>59.9</v>
      </c>
      <c r="L110" s="66">
        <v>3.5</v>
      </c>
      <c r="M110" s="66">
        <v>3.5</v>
      </c>
    </row>
    <row r="111" spans="1:13" x14ac:dyDescent="0.2">
      <c r="A111" s="169"/>
      <c r="B111" s="131"/>
      <c r="C111" s="131"/>
      <c r="D111" s="131" t="s">
        <v>40</v>
      </c>
      <c r="E111" s="117">
        <f>SUM(E112+E115+E116+E117)</f>
        <v>480.3</v>
      </c>
      <c r="F111" s="117" t="e">
        <f>SUM(F112+F115+F116+F117)</f>
        <v>#REF!</v>
      </c>
      <c r="G111" s="117" t="e">
        <f>SUM(G112+G115+G116+G117)</f>
        <v>#REF!</v>
      </c>
      <c r="H111" s="117" t="e">
        <f>SUM(H112+H115+H116+H117)</f>
        <v>#REF!</v>
      </c>
      <c r="I111" s="117">
        <f>SUM(I112+I115+I116+I117)</f>
        <v>353.4</v>
      </c>
      <c r="J111" s="117">
        <f>SUM(J112+J117)</f>
        <v>934.2</v>
      </c>
      <c r="K111" s="117">
        <f>SUM(K112+K117)</f>
        <v>934.2</v>
      </c>
      <c r="L111" s="117">
        <f>SUM(L112+L117)</f>
        <v>862</v>
      </c>
      <c r="M111" s="117">
        <f>SUM(M112+M117)</f>
        <v>962.8</v>
      </c>
    </row>
    <row r="112" spans="1:13" x14ac:dyDescent="0.2">
      <c r="A112" s="169"/>
      <c r="B112" s="24">
        <v>400</v>
      </c>
      <c r="C112" s="24"/>
      <c r="D112" s="24" t="s">
        <v>250</v>
      </c>
      <c r="E112" s="115">
        <f>SUM(E113:E114)</f>
        <v>353.8</v>
      </c>
      <c r="F112" s="115">
        <f>SUM(F113:F114)</f>
        <v>0</v>
      </c>
      <c r="G112" s="115">
        <f>SUM(G113:G114)</f>
        <v>0</v>
      </c>
      <c r="H112" s="115">
        <f>SUM(H113:H114)</f>
        <v>0</v>
      </c>
      <c r="I112" s="115">
        <f>SUM(I113:I114)</f>
        <v>227.5</v>
      </c>
      <c r="J112" s="115">
        <f>SUM(J113:J116)</f>
        <v>566.30000000000007</v>
      </c>
      <c r="K112" s="115">
        <f>SUM(K113:K116)</f>
        <v>566.30000000000007</v>
      </c>
      <c r="L112" s="115">
        <f>SUM(L113:L116)</f>
        <v>445.2</v>
      </c>
      <c r="M112" s="115">
        <f>SUM(M113:M116)</f>
        <v>365.2</v>
      </c>
    </row>
    <row r="113" spans="1:13" x14ac:dyDescent="0.2">
      <c r="A113" s="170"/>
      <c r="B113" s="24"/>
      <c r="C113" s="25">
        <v>454</v>
      </c>
      <c r="D113" s="191" t="s">
        <v>541</v>
      </c>
      <c r="E113" s="124">
        <v>338</v>
      </c>
      <c r="F113" s="68"/>
      <c r="G113" s="68"/>
      <c r="H113" s="144"/>
      <c r="I113" s="124">
        <v>227.5</v>
      </c>
      <c r="J113" s="68">
        <v>270.89999999999998</v>
      </c>
      <c r="K113" s="68">
        <v>270.89999999999998</v>
      </c>
      <c r="L113" s="68">
        <v>270.89999999999998</v>
      </c>
      <c r="M113" s="68">
        <v>270.89999999999998</v>
      </c>
    </row>
    <row r="114" spans="1:13" x14ac:dyDescent="0.2">
      <c r="A114" s="170"/>
      <c r="B114" s="24"/>
      <c r="C114" s="25">
        <v>454</v>
      </c>
      <c r="D114" s="191" t="s">
        <v>542</v>
      </c>
      <c r="E114" s="116">
        <v>15.8</v>
      </c>
      <c r="F114" s="68"/>
      <c r="G114" s="66"/>
      <c r="H114" s="144"/>
      <c r="I114" s="116">
        <v>0</v>
      </c>
      <c r="J114" s="66">
        <v>271.10000000000002</v>
      </c>
      <c r="K114" s="66">
        <v>271.10000000000002</v>
      </c>
      <c r="L114" s="68">
        <v>150</v>
      </c>
      <c r="M114" s="68">
        <v>70</v>
      </c>
    </row>
    <row r="115" spans="1:13" x14ac:dyDescent="0.2">
      <c r="A115" s="170"/>
      <c r="B115" s="24">
        <v>411</v>
      </c>
      <c r="C115" s="25">
        <v>411005</v>
      </c>
      <c r="D115" s="25" t="s">
        <v>478</v>
      </c>
      <c r="E115" s="116">
        <v>0</v>
      </c>
      <c r="F115" s="68"/>
      <c r="G115" s="66"/>
      <c r="H115" s="144"/>
      <c r="I115" s="116">
        <v>13.6</v>
      </c>
      <c r="J115" s="66">
        <v>13.6</v>
      </c>
      <c r="K115" s="66">
        <v>13.6</v>
      </c>
      <c r="L115" s="66">
        <v>13.6</v>
      </c>
      <c r="M115" s="66">
        <v>13.6</v>
      </c>
    </row>
    <row r="116" spans="1:13" x14ac:dyDescent="0.2">
      <c r="A116" s="170"/>
      <c r="B116" s="24">
        <v>411</v>
      </c>
      <c r="C116" s="25">
        <v>411005</v>
      </c>
      <c r="D116" s="25" t="s">
        <v>479</v>
      </c>
      <c r="E116" s="116">
        <v>0</v>
      </c>
      <c r="F116" s="68"/>
      <c r="G116" s="66"/>
      <c r="H116" s="144"/>
      <c r="I116" s="116">
        <v>2.2000000000000002</v>
      </c>
      <c r="J116" s="68">
        <v>10.7</v>
      </c>
      <c r="K116" s="68">
        <v>10.7</v>
      </c>
      <c r="L116" s="68">
        <v>10.7</v>
      </c>
      <c r="M116" s="68">
        <v>10.7</v>
      </c>
    </row>
    <row r="117" spans="1:13" x14ac:dyDescent="0.2">
      <c r="A117" s="169"/>
      <c r="B117" s="24">
        <v>500</v>
      </c>
      <c r="C117" s="24"/>
      <c r="D117" s="24" t="s">
        <v>278</v>
      </c>
      <c r="E117" s="115">
        <f>SUM(E118:E120)</f>
        <v>126.5</v>
      </c>
      <c r="F117" s="115" t="e">
        <f>SUM(F118+F119 +#REF! +F120)</f>
        <v>#REF!</v>
      </c>
      <c r="G117" s="115" t="e">
        <f>SUM(G118+G119 +#REF! +G120)</f>
        <v>#REF!</v>
      </c>
      <c r="H117" s="115" t="e">
        <f>SUM(H118+H119 +#REF! +H120)</f>
        <v>#REF!</v>
      </c>
      <c r="I117" s="115">
        <f>SUM(I118:I120)</f>
        <v>110.1</v>
      </c>
      <c r="J117" s="115">
        <f>SUM(J118:J120)</f>
        <v>367.9</v>
      </c>
      <c r="K117" s="115">
        <f>SUM(K118:K120)</f>
        <v>367.9</v>
      </c>
      <c r="L117" s="115">
        <f>SUM(L118:L120)</f>
        <v>416.8</v>
      </c>
      <c r="M117" s="115">
        <f>SUM(M118:M120)</f>
        <v>597.6</v>
      </c>
    </row>
    <row r="118" spans="1:13" x14ac:dyDescent="0.2">
      <c r="A118" s="169"/>
      <c r="B118" s="24"/>
      <c r="C118" s="65">
        <v>513001</v>
      </c>
      <c r="D118" s="65" t="s">
        <v>427</v>
      </c>
      <c r="E118" s="116">
        <v>0</v>
      </c>
      <c r="F118" s="68"/>
      <c r="G118" s="66"/>
      <c r="H118" s="144"/>
      <c r="I118" s="116">
        <v>110.1</v>
      </c>
      <c r="J118" s="66">
        <v>100</v>
      </c>
      <c r="K118" s="66">
        <v>100</v>
      </c>
      <c r="L118" s="66">
        <v>100</v>
      </c>
      <c r="M118" s="66">
        <v>100</v>
      </c>
    </row>
    <row r="119" spans="1:13" x14ac:dyDescent="0.2">
      <c r="A119" s="170"/>
      <c r="B119" s="24"/>
      <c r="C119" s="71">
        <v>5130025</v>
      </c>
      <c r="D119" s="25" t="s">
        <v>501</v>
      </c>
      <c r="E119" s="124">
        <v>126.5</v>
      </c>
      <c r="F119" s="68"/>
      <c r="G119" s="68"/>
      <c r="H119" s="144"/>
      <c r="I119" s="124">
        <v>0</v>
      </c>
      <c r="J119" s="190">
        <v>267.89999999999998</v>
      </c>
      <c r="K119" s="190">
        <v>267.89999999999998</v>
      </c>
      <c r="L119" s="190">
        <v>316.8</v>
      </c>
      <c r="M119" s="190">
        <v>497.6</v>
      </c>
    </row>
    <row r="120" spans="1:13" x14ac:dyDescent="0.2">
      <c r="A120" s="170"/>
      <c r="B120" s="24"/>
      <c r="C120" s="25">
        <v>51400212</v>
      </c>
      <c r="D120" s="25" t="s">
        <v>480</v>
      </c>
      <c r="E120" s="124">
        <v>0</v>
      </c>
      <c r="F120" s="68"/>
      <c r="G120" s="68"/>
      <c r="H120" s="144"/>
      <c r="I120" s="124">
        <v>0</v>
      </c>
      <c r="J120" s="68">
        <v>0</v>
      </c>
      <c r="K120" s="68">
        <v>0</v>
      </c>
      <c r="L120" s="68">
        <v>0</v>
      </c>
      <c r="M120" s="68">
        <v>0</v>
      </c>
    </row>
    <row r="121" spans="1:13" x14ac:dyDescent="0.2">
      <c r="A121" s="169"/>
      <c r="B121" s="131"/>
      <c r="C121" s="131"/>
      <c r="D121" s="131" t="s">
        <v>41</v>
      </c>
      <c r="E121" s="117">
        <f t="shared" ref="E121:M121" si="15">SUM(E122+E125)</f>
        <v>23.5</v>
      </c>
      <c r="F121" s="117">
        <f t="shared" si="15"/>
        <v>0</v>
      </c>
      <c r="G121" s="117">
        <f t="shared" si="15"/>
        <v>0</v>
      </c>
      <c r="H121" s="117">
        <f t="shared" si="15"/>
        <v>0</v>
      </c>
      <c r="I121" s="117">
        <f t="shared" si="15"/>
        <v>68.5</v>
      </c>
      <c r="J121" s="117">
        <f t="shared" si="15"/>
        <v>2239.5299999999997</v>
      </c>
      <c r="K121" s="117">
        <f t="shared" si="15"/>
        <v>2239.5299999999997</v>
      </c>
      <c r="L121" s="117">
        <f t="shared" si="15"/>
        <v>108.19999999999999</v>
      </c>
      <c r="M121" s="117">
        <f t="shared" si="15"/>
        <v>91.6</v>
      </c>
    </row>
    <row r="122" spans="1:13" x14ac:dyDescent="0.2">
      <c r="A122" s="169"/>
      <c r="B122" s="24">
        <v>230</v>
      </c>
      <c r="C122" s="24"/>
      <c r="D122" s="24" t="s">
        <v>42</v>
      </c>
      <c r="E122" s="115">
        <f t="shared" ref="E122:M122" si="16">SUM(E123:E124)</f>
        <v>2.7</v>
      </c>
      <c r="F122" s="115">
        <f t="shared" si="16"/>
        <v>0</v>
      </c>
      <c r="G122" s="115">
        <f t="shared" si="16"/>
        <v>0</v>
      </c>
      <c r="H122" s="115">
        <f t="shared" si="16"/>
        <v>0</v>
      </c>
      <c r="I122" s="115">
        <f t="shared" si="16"/>
        <v>68.5</v>
      </c>
      <c r="J122" s="115">
        <f t="shared" si="16"/>
        <v>8.6</v>
      </c>
      <c r="K122" s="115">
        <f t="shared" si="16"/>
        <v>8.6</v>
      </c>
      <c r="L122" s="115">
        <f t="shared" si="16"/>
        <v>8.6</v>
      </c>
      <c r="M122" s="115">
        <f t="shared" si="16"/>
        <v>8.6</v>
      </c>
    </row>
    <row r="123" spans="1:13" x14ac:dyDescent="0.2">
      <c r="A123" s="170"/>
      <c r="B123" s="24"/>
      <c r="C123" s="25">
        <v>231</v>
      </c>
      <c r="D123" s="25" t="s">
        <v>374</v>
      </c>
      <c r="E123" s="116">
        <v>2.7</v>
      </c>
      <c r="F123" s="66"/>
      <c r="G123" s="66"/>
      <c r="H123" s="67"/>
      <c r="I123" s="116">
        <v>47</v>
      </c>
      <c r="J123" s="66">
        <v>2</v>
      </c>
      <c r="K123" s="66">
        <v>2</v>
      </c>
      <c r="L123" s="66">
        <v>2</v>
      </c>
      <c r="M123" s="66">
        <v>2</v>
      </c>
    </row>
    <row r="124" spans="1:13" x14ac:dyDescent="0.2">
      <c r="A124" s="170"/>
      <c r="B124" s="24"/>
      <c r="C124" s="25">
        <v>233</v>
      </c>
      <c r="D124" s="25" t="s">
        <v>43</v>
      </c>
      <c r="E124" s="116">
        <v>0</v>
      </c>
      <c r="F124" s="66"/>
      <c r="G124" s="66"/>
      <c r="H124" s="67"/>
      <c r="I124" s="116">
        <v>21.5</v>
      </c>
      <c r="J124" s="66">
        <v>6.6</v>
      </c>
      <c r="K124" s="66">
        <v>6.6</v>
      </c>
      <c r="L124" s="66">
        <v>6.6</v>
      </c>
      <c r="M124" s="66">
        <v>6.6</v>
      </c>
    </row>
    <row r="125" spans="1:13" x14ac:dyDescent="0.2">
      <c r="A125" s="169"/>
      <c r="B125" s="24">
        <v>300</v>
      </c>
      <c r="C125" s="24"/>
      <c r="D125" s="24" t="s">
        <v>44</v>
      </c>
      <c r="E125" s="115">
        <f t="shared" ref="E125:M125" si="17">SUM(E126:E133)</f>
        <v>20.8</v>
      </c>
      <c r="F125" s="115">
        <f t="shared" si="17"/>
        <v>0</v>
      </c>
      <c r="G125" s="115">
        <f t="shared" si="17"/>
        <v>0</v>
      </c>
      <c r="H125" s="115">
        <f t="shared" si="17"/>
        <v>0</v>
      </c>
      <c r="I125" s="115">
        <f t="shared" si="17"/>
        <v>0</v>
      </c>
      <c r="J125" s="115">
        <f t="shared" si="17"/>
        <v>2230.9299999999998</v>
      </c>
      <c r="K125" s="115">
        <f t="shared" si="17"/>
        <v>2230.9299999999998</v>
      </c>
      <c r="L125" s="115">
        <f t="shared" si="17"/>
        <v>99.6</v>
      </c>
      <c r="M125" s="115">
        <f t="shared" si="17"/>
        <v>83</v>
      </c>
    </row>
    <row r="126" spans="1:13" x14ac:dyDescent="0.2">
      <c r="A126" s="170"/>
      <c r="B126" s="24"/>
      <c r="C126" s="25">
        <v>3217</v>
      </c>
      <c r="D126" s="25" t="s">
        <v>45</v>
      </c>
      <c r="E126" s="116">
        <v>0.8</v>
      </c>
      <c r="F126" s="66"/>
      <c r="G126" s="66"/>
      <c r="H126" s="67"/>
      <c r="I126" s="116">
        <v>0</v>
      </c>
      <c r="J126" s="66">
        <v>16.63</v>
      </c>
      <c r="K126" s="66">
        <v>16.63</v>
      </c>
      <c r="L126" s="66">
        <v>16.600000000000001</v>
      </c>
      <c r="M126" s="66">
        <v>0</v>
      </c>
    </row>
    <row r="127" spans="1:13" x14ac:dyDescent="0.2">
      <c r="A127" s="170"/>
      <c r="B127" s="24"/>
      <c r="C127" s="25">
        <v>322001</v>
      </c>
      <c r="D127" s="25" t="s">
        <v>481</v>
      </c>
      <c r="E127" s="116"/>
      <c r="F127" s="66"/>
      <c r="G127" s="66"/>
      <c r="H127" s="144"/>
      <c r="I127" s="116"/>
      <c r="J127" s="66">
        <v>41.5</v>
      </c>
      <c r="K127" s="66">
        <v>41.5</v>
      </c>
      <c r="L127" s="66">
        <v>83</v>
      </c>
      <c r="M127" s="66">
        <v>83</v>
      </c>
    </row>
    <row r="128" spans="1:13" x14ac:dyDescent="0.2">
      <c r="A128" s="170"/>
      <c r="B128" s="24"/>
      <c r="C128" s="25">
        <v>32119</v>
      </c>
      <c r="D128" s="25" t="s">
        <v>516</v>
      </c>
      <c r="E128" s="124">
        <v>10</v>
      </c>
      <c r="F128" s="66"/>
      <c r="G128" s="68"/>
      <c r="H128" s="67"/>
      <c r="I128" s="124"/>
      <c r="J128" s="68">
        <v>401.1</v>
      </c>
      <c r="K128" s="68">
        <v>401.1</v>
      </c>
      <c r="L128" s="68">
        <v>0</v>
      </c>
      <c r="M128" s="68">
        <v>0</v>
      </c>
    </row>
    <row r="129" spans="1:13" x14ac:dyDescent="0.2">
      <c r="A129" s="170"/>
      <c r="B129" s="24"/>
      <c r="C129" s="25">
        <v>32120</v>
      </c>
      <c r="D129" s="158" t="s">
        <v>515</v>
      </c>
      <c r="E129" s="116">
        <v>10</v>
      </c>
      <c r="F129" s="66"/>
      <c r="G129" s="66"/>
      <c r="H129" s="67"/>
      <c r="I129" s="116"/>
      <c r="J129" s="66">
        <v>323.10000000000002</v>
      </c>
      <c r="K129" s="66">
        <v>323.10000000000002</v>
      </c>
      <c r="L129" s="68">
        <v>0</v>
      </c>
      <c r="M129" s="68">
        <v>0</v>
      </c>
    </row>
    <row r="130" spans="1:13" x14ac:dyDescent="0.2">
      <c r="A130" s="170"/>
      <c r="B130" s="24"/>
      <c r="C130" s="25">
        <v>3216</v>
      </c>
      <c r="D130" s="25" t="s">
        <v>500</v>
      </c>
      <c r="E130" s="116"/>
      <c r="F130" s="66"/>
      <c r="G130" s="66"/>
      <c r="H130" s="67"/>
      <c r="I130" s="116"/>
      <c r="J130" s="66">
        <v>773.4</v>
      </c>
      <c r="K130" s="66">
        <v>773.4</v>
      </c>
      <c r="L130" s="68">
        <v>0</v>
      </c>
      <c r="M130" s="68">
        <v>0</v>
      </c>
    </row>
    <row r="131" spans="1:13" ht="8.25" hidden="1" customHeight="1" x14ac:dyDescent="0.2">
      <c r="A131" s="170"/>
      <c r="B131" s="24"/>
      <c r="C131" s="25"/>
      <c r="D131" s="158"/>
      <c r="E131" s="116"/>
      <c r="F131" s="66"/>
      <c r="G131" s="66"/>
      <c r="H131" s="67"/>
      <c r="I131" s="116"/>
      <c r="J131" s="66"/>
      <c r="K131" s="66"/>
      <c r="L131" s="68"/>
      <c r="M131" s="68"/>
    </row>
    <row r="132" spans="1:13" x14ac:dyDescent="0.2">
      <c r="A132" s="170"/>
      <c r="B132" s="24"/>
      <c r="C132" s="25">
        <v>32110</v>
      </c>
      <c r="D132" s="25" t="s">
        <v>340</v>
      </c>
      <c r="E132" s="116"/>
      <c r="F132" s="66"/>
      <c r="G132" s="66"/>
      <c r="H132" s="67"/>
      <c r="I132" s="116"/>
      <c r="J132" s="66">
        <v>465.5</v>
      </c>
      <c r="K132" s="66">
        <v>465.5</v>
      </c>
      <c r="L132" s="68">
        <v>0</v>
      </c>
      <c r="M132" s="68">
        <v>0</v>
      </c>
    </row>
    <row r="133" spans="1:13" x14ac:dyDescent="0.2">
      <c r="A133" s="170"/>
      <c r="B133" s="24"/>
      <c r="C133" s="25" t="s">
        <v>408</v>
      </c>
      <c r="D133" s="25" t="s">
        <v>367</v>
      </c>
      <c r="E133" s="116"/>
      <c r="F133" s="66"/>
      <c r="G133" s="66"/>
      <c r="H133" s="67"/>
      <c r="I133" s="116"/>
      <c r="J133" s="66">
        <v>209.7</v>
      </c>
      <c r="K133" s="66">
        <v>209.7</v>
      </c>
      <c r="L133" s="68">
        <v>0</v>
      </c>
      <c r="M133" s="68">
        <v>0</v>
      </c>
    </row>
    <row r="134" spans="1:13" x14ac:dyDescent="0.2">
      <c r="A134" s="169"/>
      <c r="B134" s="131"/>
      <c r="C134" s="131"/>
      <c r="D134" s="131" t="s">
        <v>269</v>
      </c>
      <c r="E134" s="117">
        <v>0</v>
      </c>
      <c r="F134" s="117" t="e">
        <f>SUM(F135 +#REF!)</f>
        <v>#REF!</v>
      </c>
      <c r="G134" s="117" t="e">
        <f>SUM(G135 +#REF!)</f>
        <v>#REF!</v>
      </c>
      <c r="H134" s="117" t="e">
        <f>SUM(H135 +#REF!)</f>
        <v>#REF!</v>
      </c>
      <c r="I134" s="117">
        <f>SUM(I135)</f>
        <v>0</v>
      </c>
      <c r="J134" s="117">
        <f>SUM(J135 )</f>
        <v>0</v>
      </c>
      <c r="K134" s="117">
        <f>SUM(K135 )</f>
        <v>0</v>
      </c>
      <c r="L134" s="117">
        <f>SUM(L135 )</f>
        <v>0</v>
      </c>
      <c r="M134" s="117">
        <f>SUM(M135 )</f>
        <v>0</v>
      </c>
    </row>
    <row r="135" spans="1:13" x14ac:dyDescent="0.2">
      <c r="A135" s="170"/>
      <c r="B135" s="31"/>
      <c r="C135" s="32"/>
      <c r="D135" s="25" t="s">
        <v>475</v>
      </c>
      <c r="E135" s="121">
        <v>0</v>
      </c>
      <c r="F135" s="70"/>
      <c r="G135" s="70"/>
      <c r="H135" s="64"/>
      <c r="I135" s="121">
        <v>0</v>
      </c>
      <c r="J135" s="70">
        <v>0</v>
      </c>
      <c r="K135" s="70">
        <v>0</v>
      </c>
      <c r="L135" s="70">
        <v>0</v>
      </c>
      <c r="M135" s="70">
        <v>0</v>
      </c>
    </row>
    <row r="136" spans="1:13" ht="15.75" x14ac:dyDescent="0.25">
      <c r="A136" s="172"/>
      <c r="B136" s="132" t="s">
        <v>46</v>
      </c>
      <c r="C136" s="34"/>
      <c r="D136" s="34"/>
      <c r="E136" s="122"/>
      <c r="F136" s="75"/>
      <c r="G136" s="74"/>
      <c r="H136" s="76"/>
      <c r="I136" s="122"/>
      <c r="J136" s="74"/>
      <c r="K136" s="74"/>
      <c r="L136" s="74"/>
      <c r="M136" s="74"/>
    </row>
    <row r="137" spans="1:13" x14ac:dyDescent="0.2">
      <c r="A137" s="169"/>
      <c r="B137" s="40"/>
      <c r="C137" s="40"/>
      <c r="D137" s="40" t="s">
        <v>330</v>
      </c>
      <c r="E137" s="123">
        <f>SUM(E138+E218+E223+E225+E228+E232+E256+E258+E271+E275+E284+E293+E302+E310+E350+E356+E441+E375+E449+E481+E486+E267)</f>
        <v>2763.1</v>
      </c>
      <c r="F137" s="123">
        <f>SUM(F138+F218+F223+F225+F228+F232+F256+F258+F271+F275+F284+F293+F302+F310+F350+F441+F375+F449+F481+F486+F267)</f>
        <v>2.4</v>
      </c>
      <c r="G137" s="123">
        <f>SUM(G138+G218+G223+G225+G228+G232+G256+G258+G271+G275+G284+G293+G302+G310+G350+G441+G375+G449+G481+G486+G267)</f>
        <v>2.4</v>
      </c>
      <c r="H137" s="123">
        <f>SUM(H138+H218+H223+H225+H228+H232+H256+H258+H271+H275+H284+H293+H302+H310+H350+H441+H375+H449+H481+H486+H267)</f>
        <v>2.4</v>
      </c>
      <c r="I137" s="123">
        <f>SUM(I138+I218+I223+I225+I228+I232+I256+I258+I271+I275+I284+I293+I302+I310+I350+I441+I375+I449+I481+I486+I267)</f>
        <v>2047.8</v>
      </c>
      <c r="J137" s="123">
        <f>SUM(J138+J218+J223+J225+J228+J232+J256+J258+J267+J271+J275+J284+J293+J302+J310+J350+J356+J375+J441+J449+J481+J486)</f>
        <v>2847.8499999999995</v>
      </c>
      <c r="K137" s="123">
        <f>SUM(K138+K218+K223+K225+K228+K232+K256+K258+K267+K271+K275+K284+K293+K302+K310+K350+K356+K375+K441+K449+K481+K486)</f>
        <v>2847.8499999999995</v>
      </c>
      <c r="L137" s="123">
        <f>SUM(L138+L218+L223+L225+L228+L232+L256+L258+L267+L271+L275+L284+L293+L302+L310+L350+L356+L375+L441+L449+L481+L486)</f>
        <v>2883.2499999999995</v>
      </c>
      <c r="M137" s="123">
        <f>SUM(M138+M218+M223+M225+M228+M232+M256+M258+M267+M271+M275+M284+M293+M302+M310+M350+M356+M375+M441+M449+M481+M486)</f>
        <v>2949.35</v>
      </c>
    </row>
    <row r="138" spans="1:13" x14ac:dyDescent="0.2">
      <c r="A138" s="169"/>
      <c r="B138" s="40" t="s">
        <v>47</v>
      </c>
      <c r="C138" s="40"/>
      <c r="D138" s="40" t="s">
        <v>48</v>
      </c>
      <c r="E138" s="123">
        <f t="shared" ref="E138:M138" si="18">SUM(E139+E142+E145+E153+E167+E174+E181+E209)</f>
        <v>440.1</v>
      </c>
      <c r="F138" s="123">
        <f t="shared" si="18"/>
        <v>0</v>
      </c>
      <c r="G138" s="123">
        <f t="shared" si="18"/>
        <v>0</v>
      </c>
      <c r="H138" s="123">
        <f t="shared" si="18"/>
        <v>0</v>
      </c>
      <c r="I138" s="123">
        <f t="shared" si="18"/>
        <v>428.59999999999985</v>
      </c>
      <c r="J138" s="123">
        <f t="shared" si="18"/>
        <v>567.79999999999995</v>
      </c>
      <c r="K138" s="123">
        <f t="shared" si="18"/>
        <v>567.79999999999995</v>
      </c>
      <c r="L138" s="123">
        <f t="shared" si="18"/>
        <v>575</v>
      </c>
      <c r="M138" s="123">
        <f t="shared" si="18"/>
        <v>579.59999999999991</v>
      </c>
    </row>
    <row r="139" spans="1:13" x14ac:dyDescent="0.2">
      <c r="A139" s="169"/>
      <c r="B139" s="37"/>
      <c r="C139" s="37"/>
      <c r="D139" s="37" t="s">
        <v>49</v>
      </c>
      <c r="E139" s="115">
        <f t="shared" ref="E139:M139" si="19">SUM(E140:E141)</f>
        <v>259.7</v>
      </c>
      <c r="F139" s="115">
        <f t="shared" si="19"/>
        <v>0</v>
      </c>
      <c r="G139" s="115">
        <f t="shared" si="19"/>
        <v>0</v>
      </c>
      <c r="H139" s="115">
        <f t="shared" si="19"/>
        <v>0</v>
      </c>
      <c r="I139" s="115">
        <f t="shared" si="19"/>
        <v>265.2</v>
      </c>
      <c r="J139" s="115">
        <f t="shared" si="19"/>
        <v>265.60000000000002</v>
      </c>
      <c r="K139" s="115">
        <f t="shared" si="19"/>
        <v>265.60000000000002</v>
      </c>
      <c r="L139" s="115">
        <f t="shared" si="19"/>
        <v>274</v>
      </c>
      <c r="M139" s="115">
        <f t="shared" si="19"/>
        <v>278.5</v>
      </c>
    </row>
    <row r="140" spans="1:13" x14ac:dyDescent="0.2">
      <c r="A140" s="170"/>
      <c r="B140" s="37">
        <v>610</v>
      </c>
      <c r="C140" s="38"/>
      <c r="D140" s="38" t="s">
        <v>50</v>
      </c>
      <c r="E140" s="124">
        <v>188.4</v>
      </c>
      <c r="F140" s="73"/>
      <c r="G140" s="69"/>
      <c r="H140" s="79"/>
      <c r="I140" s="124">
        <v>188.2</v>
      </c>
      <c r="J140" s="68">
        <v>188.5</v>
      </c>
      <c r="K140" s="68">
        <v>188.5</v>
      </c>
      <c r="L140" s="68">
        <v>196</v>
      </c>
      <c r="M140" s="68">
        <v>200</v>
      </c>
    </row>
    <row r="141" spans="1:13" x14ac:dyDescent="0.2">
      <c r="A141" s="170"/>
      <c r="B141" s="37">
        <v>620</v>
      </c>
      <c r="C141" s="38"/>
      <c r="D141" s="38" t="s">
        <v>51</v>
      </c>
      <c r="E141" s="124">
        <v>71.3</v>
      </c>
      <c r="F141" s="73"/>
      <c r="G141" s="63"/>
      <c r="H141" s="80"/>
      <c r="I141" s="124">
        <v>77</v>
      </c>
      <c r="J141" s="66">
        <v>77.099999999999994</v>
      </c>
      <c r="K141" s="66">
        <v>77.099999999999994</v>
      </c>
      <c r="L141" s="68">
        <v>78</v>
      </c>
      <c r="M141" s="68">
        <v>78.5</v>
      </c>
    </row>
    <row r="142" spans="1:13" x14ac:dyDescent="0.2">
      <c r="A142" s="169"/>
      <c r="B142" s="37">
        <v>631</v>
      </c>
      <c r="C142" s="37"/>
      <c r="D142" s="37" t="s">
        <v>52</v>
      </c>
      <c r="E142" s="115">
        <f t="shared" ref="E142:M142" si="20">SUM(E143:E144)</f>
        <v>1.5</v>
      </c>
      <c r="F142" s="115">
        <f t="shared" si="20"/>
        <v>0</v>
      </c>
      <c r="G142" s="115">
        <f t="shared" si="20"/>
        <v>0</v>
      </c>
      <c r="H142" s="115">
        <f t="shared" si="20"/>
        <v>0</v>
      </c>
      <c r="I142" s="115">
        <f t="shared" si="20"/>
        <v>0.89999999999999991</v>
      </c>
      <c r="J142" s="115">
        <f t="shared" si="20"/>
        <v>0.89999999999999991</v>
      </c>
      <c r="K142" s="115">
        <f t="shared" si="20"/>
        <v>0.89999999999999991</v>
      </c>
      <c r="L142" s="68">
        <f t="shared" si="20"/>
        <v>0.89999999999999991</v>
      </c>
      <c r="M142" s="68">
        <f t="shared" si="20"/>
        <v>0.89999999999999991</v>
      </c>
    </row>
    <row r="143" spans="1:13" x14ac:dyDescent="0.2">
      <c r="A143" s="170"/>
      <c r="B143" s="37"/>
      <c r="C143" s="38">
        <v>631001</v>
      </c>
      <c r="D143" s="38" t="s">
        <v>53</v>
      </c>
      <c r="E143" s="124">
        <v>0.9</v>
      </c>
      <c r="F143" s="73"/>
      <c r="G143" s="63"/>
      <c r="H143" s="80"/>
      <c r="I143" s="124">
        <v>0.6</v>
      </c>
      <c r="J143" s="66">
        <v>0.6</v>
      </c>
      <c r="K143" s="66">
        <v>0.6</v>
      </c>
      <c r="L143" s="68">
        <v>0.6</v>
      </c>
      <c r="M143" s="68">
        <v>0.6</v>
      </c>
    </row>
    <row r="144" spans="1:13" x14ac:dyDescent="0.2">
      <c r="A144" s="170"/>
      <c r="B144" s="37"/>
      <c r="C144" s="38">
        <v>631002</v>
      </c>
      <c r="D144" s="38" t="s">
        <v>54</v>
      </c>
      <c r="E144" s="124">
        <v>0.6</v>
      </c>
      <c r="F144" s="73"/>
      <c r="G144" s="63"/>
      <c r="H144" s="80"/>
      <c r="I144" s="124">
        <v>0.3</v>
      </c>
      <c r="J144" s="66">
        <v>0.3</v>
      </c>
      <c r="K144" s="66">
        <v>0.3</v>
      </c>
      <c r="L144" s="68">
        <v>0.3</v>
      </c>
      <c r="M144" s="68">
        <v>0.3</v>
      </c>
    </row>
    <row r="145" spans="1:13" x14ac:dyDescent="0.2">
      <c r="A145" s="169"/>
      <c r="B145" s="37">
        <v>632</v>
      </c>
      <c r="C145" s="37"/>
      <c r="D145" s="37" t="s">
        <v>55</v>
      </c>
      <c r="E145" s="115">
        <f t="shared" ref="E145:M145" si="21">SUM(E146:E152)</f>
        <v>47.199999999999996</v>
      </c>
      <c r="F145" s="115">
        <f t="shared" si="21"/>
        <v>0</v>
      </c>
      <c r="G145" s="115">
        <f t="shared" si="21"/>
        <v>0</v>
      </c>
      <c r="H145" s="115">
        <f t="shared" si="21"/>
        <v>0</v>
      </c>
      <c r="I145" s="115">
        <f t="shared" si="21"/>
        <v>54.599999999999994</v>
      </c>
      <c r="J145" s="115">
        <f t="shared" si="21"/>
        <v>54.3</v>
      </c>
      <c r="K145" s="115">
        <f t="shared" si="21"/>
        <v>54.3</v>
      </c>
      <c r="L145" s="68">
        <f t="shared" si="21"/>
        <v>54.3</v>
      </c>
      <c r="M145" s="68">
        <f t="shared" si="21"/>
        <v>54.3</v>
      </c>
    </row>
    <row r="146" spans="1:13" x14ac:dyDescent="0.2">
      <c r="A146" s="170"/>
      <c r="B146" s="37"/>
      <c r="C146" s="38">
        <v>6320011</v>
      </c>
      <c r="D146" s="38" t="s">
        <v>56</v>
      </c>
      <c r="E146" s="124">
        <v>9.6</v>
      </c>
      <c r="F146" s="73"/>
      <c r="G146" s="63"/>
      <c r="H146" s="80"/>
      <c r="I146" s="124">
        <v>10.4</v>
      </c>
      <c r="J146" s="66">
        <v>11</v>
      </c>
      <c r="K146" s="66">
        <v>11</v>
      </c>
      <c r="L146" s="68">
        <v>11</v>
      </c>
      <c r="M146" s="68">
        <v>11</v>
      </c>
    </row>
    <row r="147" spans="1:13" x14ac:dyDescent="0.2">
      <c r="A147" s="170"/>
      <c r="B147" s="37"/>
      <c r="C147" s="38">
        <v>6320012</v>
      </c>
      <c r="D147" s="38" t="s">
        <v>57</v>
      </c>
      <c r="E147" s="124">
        <v>22.9</v>
      </c>
      <c r="F147" s="73"/>
      <c r="G147" s="63"/>
      <c r="H147" s="80"/>
      <c r="I147" s="124">
        <v>26.2</v>
      </c>
      <c r="J147" s="66">
        <v>26</v>
      </c>
      <c r="K147" s="66">
        <v>26</v>
      </c>
      <c r="L147" s="68">
        <v>26</v>
      </c>
      <c r="M147" s="68">
        <v>26</v>
      </c>
    </row>
    <row r="148" spans="1:13" x14ac:dyDescent="0.2">
      <c r="A148" s="170"/>
      <c r="B148" s="37"/>
      <c r="C148" s="38">
        <v>632002</v>
      </c>
      <c r="D148" s="38" t="s">
        <v>58</v>
      </c>
      <c r="E148" s="124">
        <v>1.5</v>
      </c>
      <c r="F148" s="73"/>
      <c r="G148" s="63"/>
      <c r="H148" s="80"/>
      <c r="I148" s="124">
        <v>2.8</v>
      </c>
      <c r="J148" s="66">
        <v>2.8</v>
      </c>
      <c r="K148" s="66">
        <v>2.8</v>
      </c>
      <c r="L148" s="68">
        <v>2.8</v>
      </c>
      <c r="M148" s="68">
        <v>2.8</v>
      </c>
    </row>
    <row r="149" spans="1:13" x14ac:dyDescent="0.2">
      <c r="A149" s="170"/>
      <c r="B149" s="37"/>
      <c r="C149" s="38">
        <v>6320031</v>
      </c>
      <c r="D149" s="38" t="s">
        <v>59</v>
      </c>
      <c r="E149" s="124">
        <v>6.9</v>
      </c>
      <c r="F149" s="73"/>
      <c r="G149" s="63"/>
      <c r="H149" s="80"/>
      <c r="I149" s="124">
        <v>5.8</v>
      </c>
      <c r="J149" s="66">
        <v>5</v>
      </c>
      <c r="K149" s="66">
        <v>5</v>
      </c>
      <c r="L149" s="68">
        <v>5</v>
      </c>
      <c r="M149" s="68">
        <v>5</v>
      </c>
    </row>
    <row r="150" spans="1:13" x14ac:dyDescent="0.2">
      <c r="A150" s="170"/>
      <c r="B150" s="37"/>
      <c r="C150" s="38">
        <v>6320032</v>
      </c>
      <c r="D150" s="38" t="s">
        <v>60</v>
      </c>
      <c r="E150" s="124">
        <v>0.9</v>
      </c>
      <c r="F150" s="73"/>
      <c r="G150" s="63"/>
      <c r="H150" s="80"/>
      <c r="I150" s="124">
        <v>1</v>
      </c>
      <c r="J150" s="66">
        <v>1</v>
      </c>
      <c r="K150" s="66">
        <v>1</v>
      </c>
      <c r="L150" s="68">
        <v>1</v>
      </c>
      <c r="M150" s="68">
        <v>1</v>
      </c>
    </row>
    <row r="151" spans="1:13" x14ac:dyDescent="0.2">
      <c r="A151" s="170"/>
      <c r="B151" s="37"/>
      <c r="C151" s="38">
        <v>6320033</v>
      </c>
      <c r="D151" s="38" t="s">
        <v>61</v>
      </c>
      <c r="E151" s="124">
        <v>5.0999999999999996</v>
      </c>
      <c r="F151" s="73"/>
      <c r="G151" s="63"/>
      <c r="H151" s="80"/>
      <c r="I151" s="124">
        <v>7.9</v>
      </c>
      <c r="J151" s="66">
        <v>8</v>
      </c>
      <c r="K151" s="66">
        <v>8</v>
      </c>
      <c r="L151" s="68">
        <v>8</v>
      </c>
      <c r="M151" s="68">
        <v>8</v>
      </c>
    </row>
    <row r="152" spans="1:13" x14ac:dyDescent="0.2">
      <c r="A152" s="170"/>
      <c r="B152" s="37"/>
      <c r="C152" s="38">
        <v>6320034</v>
      </c>
      <c r="D152" s="38" t="s">
        <v>62</v>
      </c>
      <c r="E152" s="124">
        <v>0.3</v>
      </c>
      <c r="F152" s="73"/>
      <c r="G152" s="63"/>
      <c r="H152" s="80"/>
      <c r="I152" s="124">
        <v>0.5</v>
      </c>
      <c r="J152" s="66">
        <v>0.5</v>
      </c>
      <c r="K152" s="66">
        <v>0.5</v>
      </c>
      <c r="L152" s="68">
        <v>0.5</v>
      </c>
      <c r="M152" s="68">
        <v>0.5</v>
      </c>
    </row>
    <row r="153" spans="1:13" x14ac:dyDescent="0.2">
      <c r="A153" s="169"/>
      <c r="B153" s="37">
        <v>633</v>
      </c>
      <c r="C153" s="37"/>
      <c r="D153" s="37" t="s">
        <v>63</v>
      </c>
      <c r="E153" s="115">
        <f t="shared" ref="E153:M153" si="22">SUM(E154:E166)</f>
        <v>20</v>
      </c>
      <c r="F153" s="115">
        <f t="shared" si="22"/>
        <v>0</v>
      </c>
      <c r="G153" s="115">
        <f t="shared" si="22"/>
        <v>0</v>
      </c>
      <c r="H153" s="115">
        <f t="shared" si="22"/>
        <v>0</v>
      </c>
      <c r="I153" s="115">
        <f t="shared" si="22"/>
        <v>18.2</v>
      </c>
      <c r="J153" s="115">
        <f t="shared" si="22"/>
        <v>35.299999999999997</v>
      </c>
      <c r="K153" s="115">
        <f t="shared" si="22"/>
        <v>35.299999999999997</v>
      </c>
      <c r="L153" s="68">
        <f t="shared" si="22"/>
        <v>41.300000000000004</v>
      </c>
      <c r="M153" s="68">
        <f t="shared" si="22"/>
        <v>41.300000000000004</v>
      </c>
    </row>
    <row r="154" spans="1:13" x14ac:dyDescent="0.2">
      <c r="A154" s="170"/>
      <c r="B154" s="37"/>
      <c r="C154" s="38">
        <v>633001</v>
      </c>
      <c r="D154" s="38" t="s">
        <v>64</v>
      </c>
      <c r="E154" s="124">
        <v>0</v>
      </c>
      <c r="F154" s="73"/>
      <c r="G154" s="63"/>
      <c r="H154" s="80"/>
      <c r="I154" s="124">
        <v>0.4</v>
      </c>
      <c r="J154" s="159">
        <v>15</v>
      </c>
      <c r="K154" s="159">
        <v>15</v>
      </c>
      <c r="L154" s="190">
        <v>20</v>
      </c>
      <c r="M154" s="190">
        <v>20</v>
      </c>
    </row>
    <row r="155" spans="1:13" x14ac:dyDescent="0.2">
      <c r="A155" s="170"/>
      <c r="B155" s="37"/>
      <c r="C155" s="38">
        <v>633002</v>
      </c>
      <c r="D155" s="38" t="s">
        <v>65</v>
      </c>
      <c r="E155" s="124">
        <v>0.3</v>
      </c>
      <c r="F155" s="73"/>
      <c r="G155" s="63"/>
      <c r="H155" s="80"/>
      <c r="I155" s="124">
        <v>0.2</v>
      </c>
      <c r="J155" s="159">
        <v>2.5</v>
      </c>
      <c r="K155" s="159">
        <v>2.5</v>
      </c>
      <c r="L155" s="190">
        <v>3</v>
      </c>
      <c r="M155" s="190">
        <v>3</v>
      </c>
    </row>
    <row r="156" spans="1:13" x14ac:dyDescent="0.2">
      <c r="A156" s="170"/>
      <c r="B156" s="37"/>
      <c r="C156" s="38">
        <v>633004</v>
      </c>
      <c r="D156" s="38" t="s">
        <v>66</v>
      </c>
      <c r="E156" s="124">
        <v>0.5</v>
      </c>
      <c r="F156" s="73"/>
      <c r="G156" s="63"/>
      <c r="H156" s="80"/>
      <c r="I156" s="124">
        <v>0.3</v>
      </c>
      <c r="J156" s="66">
        <v>1</v>
      </c>
      <c r="K156" s="66">
        <v>1</v>
      </c>
      <c r="L156" s="68">
        <v>1.5</v>
      </c>
      <c r="M156" s="68">
        <v>1.5</v>
      </c>
    </row>
    <row r="157" spans="1:13" x14ac:dyDescent="0.2">
      <c r="A157" s="170"/>
      <c r="B157" s="37"/>
      <c r="C157" s="38">
        <v>6330061</v>
      </c>
      <c r="D157" s="38" t="s">
        <v>190</v>
      </c>
      <c r="E157" s="124">
        <v>2.6</v>
      </c>
      <c r="F157" s="73"/>
      <c r="G157" s="63"/>
      <c r="H157" s="80"/>
      <c r="I157" s="124">
        <v>2.7</v>
      </c>
      <c r="J157" s="66">
        <v>2.8</v>
      </c>
      <c r="K157" s="66">
        <v>2.8</v>
      </c>
      <c r="L157" s="68">
        <v>2.8</v>
      </c>
      <c r="M157" s="68">
        <v>2.8</v>
      </c>
    </row>
    <row r="158" spans="1:13" x14ac:dyDescent="0.2">
      <c r="A158" s="170"/>
      <c r="B158" s="37"/>
      <c r="C158" s="38">
        <v>6330062</v>
      </c>
      <c r="D158" s="38" t="s">
        <v>67</v>
      </c>
      <c r="E158" s="124">
        <v>1.5</v>
      </c>
      <c r="F158" s="73"/>
      <c r="G158" s="63"/>
      <c r="H158" s="80"/>
      <c r="I158" s="124">
        <v>1.3</v>
      </c>
      <c r="J158" s="66">
        <v>1.5</v>
      </c>
      <c r="K158" s="66">
        <v>1.5</v>
      </c>
      <c r="L158" s="68">
        <v>1.5</v>
      </c>
      <c r="M158" s="68">
        <v>1.5</v>
      </c>
    </row>
    <row r="159" spans="1:13" x14ac:dyDescent="0.2">
      <c r="A159" s="170"/>
      <c r="B159" s="37"/>
      <c r="C159" s="38">
        <v>6330063</v>
      </c>
      <c r="D159" s="38" t="s">
        <v>68</v>
      </c>
      <c r="E159" s="124">
        <v>0.5</v>
      </c>
      <c r="F159" s="73"/>
      <c r="G159" s="63"/>
      <c r="H159" s="80"/>
      <c r="I159" s="124">
        <v>0.3</v>
      </c>
      <c r="J159" s="66">
        <v>0.3</v>
      </c>
      <c r="K159" s="66">
        <v>0.3</v>
      </c>
      <c r="L159" s="68">
        <v>0.3</v>
      </c>
      <c r="M159" s="68">
        <v>0.3</v>
      </c>
    </row>
    <row r="160" spans="1:13" x14ac:dyDescent="0.2">
      <c r="A160" s="170"/>
      <c r="B160" s="37"/>
      <c r="C160" s="38">
        <v>6330064</v>
      </c>
      <c r="D160" s="38" t="s">
        <v>69</v>
      </c>
      <c r="E160" s="124">
        <v>0.8</v>
      </c>
      <c r="F160" s="73"/>
      <c r="G160" s="63"/>
      <c r="H160" s="80"/>
      <c r="I160" s="124">
        <v>0.5</v>
      </c>
      <c r="J160" s="66">
        <v>0.5</v>
      </c>
      <c r="K160" s="66">
        <v>0.5</v>
      </c>
      <c r="L160" s="66">
        <v>0.5</v>
      </c>
      <c r="M160" s="66">
        <v>0.5</v>
      </c>
    </row>
    <row r="161" spans="1:13" x14ac:dyDescent="0.2">
      <c r="A161" s="170"/>
      <c r="B161" s="37"/>
      <c r="C161" s="38">
        <v>6330065</v>
      </c>
      <c r="D161" s="38" t="s">
        <v>70</v>
      </c>
      <c r="E161" s="124">
        <v>5</v>
      </c>
      <c r="F161" s="73"/>
      <c r="G161" s="63"/>
      <c r="H161" s="80"/>
      <c r="I161" s="124">
        <v>1.9</v>
      </c>
      <c r="J161" s="66">
        <v>2</v>
      </c>
      <c r="K161" s="66">
        <v>2</v>
      </c>
      <c r="L161" s="66">
        <v>2</v>
      </c>
      <c r="M161" s="66">
        <v>2</v>
      </c>
    </row>
    <row r="162" spans="1:13" x14ac:dyDescent="0.2">
      <c r="A162" s="170"/>
      <c r="B162" s="37"/>
      <c r="C162" s="38">
        <v>6330066</v>
      </c>
      <c r="D162" s="38" t="s">
        <v>71</v>
      </c>
      <c r="E162" s="124">
        <v>1.4</v>
      </c>
      <c r="F162" s="73"/>
      <c r="G162" s="63"/>
      <c r="H162" s="80"/>
      <c r="I162" s="124">
        <v>1.5</v>
      </c>
      <c r="J162" s="66">
        <v>1.5</v>
      </c>
      <c r="K162" s="66">
        <v>1.5</v>
      </c>
      <c r="L162" s="66">
        <v>1.5</v>
      </c>
      <c r="M162" s="66">
        <v>1.5</v>
      </c>
    </row>
    <row r="163" spans="1:13" x14ac:dyDescent="0.2">
      <c r="A163" s="170"/>
      <c r="B163" s="37"/>
      <c r="C163" s="38">
        <v>6330067</v>
      </c>
      <c r="D163" s="38" t="s">
        <v>72</v>
      </c>
      <c r="E163" s="124">
        <v>0.1</v>
      </c>
      <c r="F163" s="73"/>
      <c r="G163" s="63"/>
      <c r="H163" s="80"/>
      <c r="I163" s="124">
        <v>0.2</v>
      </c>
      <c r="J163" s="66">
        <v>0.2</v>
      </c>
      <c r="K163" s="66">
        <v>0.2</v>
      </c>
      <c r="L163" s="66">
        <v>0.2</v>
      </c>
      <c r="M163" s="66">
        <v>0.2</v>
      </c>
    </row>
    <row r="164" spans="1:13" x14ac:dyDescent="0.2">
      <c r="A164" s="170"/>
      <c r="B164" s="37"/>
      <c r="C164" s="38">
        <v>633009</v>
      </c>
      <c r="D164" s="38" t="s">
        <v>73</v>
      </c>
      <c r="E164" s="124">
        <v>4.4000000000000004</v>
      </c>
      <c r="F164" s="73"/>
      <c r="G164" s="63"/>
      <c r="H164" s="80"/>
      <c r="I164" s="124">
        <v>3.4</v>
      </c>
      <c r="J164" s="66">
        <v>2.5</v>
      </c>
      <c r="K164" s="66">
        <v>2.5</v>
      </c>
      <c r="L164" s="66">
        <v>2.5</v>
      </c>
      <c r="M164" s="66">
        <v>2.5</v>
      </c>
    </row>
    <row r="165" spans="1:13" x14ac:dyDescent="0.2">
      <c r="A165" s="170"/>
      <c r="B165" s="37"/>
      <c r="C165" s="38">
        <v>633013</v>
      </c>
      <c r="D165" s="38" t="s">
        <v>74</v>
      </c>
      <c r="E165" s="124">
        <v>0</v>
      </c>
      <c r="F165" s="73"/>
      <c r="G165" s="63"/>
      <c r="H165" s="80"/>
      <c r="I165" s="124">
        <v>1</v>
      </c>
      <c r="J165" s="66">
        <v>1</v>
      </c>
      <c r="K165" s="66">
        <v>1</v>
      </c>
      <c r="L165" s="66">
        <v>1</v>
      </c>
      <c r="M165" s="66">
        <v>1</v>
      </c>
    </row>
    <row r="166" spans="1:13" x14ac:dyDescent="0.2">
      <c r="A166" s="170"/>
      <c r="B166" s="37"/>
      <c r="C166" s="38">
        <v>633016</v>
      </c>
      <c r="D166" s="38" t="s">
        <v>75</v>
      </c>
      <c r="E166" s="124">
        <v>2.9</v>
      </c>
      <c r="F166" s="73"/>
      <c r="G166" s="63"/>
      <c r="H166" s="80"/>
      <c r="I166" s="124">
        <v>4.5</v>
      </c>
      <c r="J166" s="66">
        <v>4.5</v>
      </c>
      <c r="K166" s="66">
        <v>4.5</v>
      </c>
      <c r="L166" s="66">
        <v>4.5</v>
      </c>
      <c r="M166" s="66">
        <v>4.5</v>
      </c>
    </row>
    <row r="167" spans="1:13" x14ac:dyDescent="0.2">
      <c r="A167" s="169"/>
      <c r="B167" s="37">
        <v>634</v>
      </c>
      <c r="C167" s="37"/>
      <c r="D167" s="37" t="s">
        <v>76</v>
      </c>
      <c r="E167" s="115">
        <f t="shared" ref="E167:M167" si="23">SUM(E168:E173)</f>
        <v>5.8</v>
      </c>
      <c r="F167" s="115">
        <f t="shared" si="23"/>
        <v>0</v>
      </c>
      <c r="G167" s="115">
        <f t="shared" si="23"/>
        <v>0</v>
      </c>
      <c r="H167" s="115">
        <f t="shared" si="23"/>
        <v>0</v>
      </c>
      <c r="I167" s="115">
        <f t="shared" si="23"/>
        <v>5.9</v>
      </c>
      <c r="J167" s="115">
        <f t="shared" si="23"/>
        <v>6.2</v>
      </c>
      <c r="K167" s="115">
        <f t="shared" si="23"/>
        <v>6.2</v>
      </c>
      <c r="L167" s="115">
        <f t="shared" si="23"/>
        <v>6.3000000000000007</v>
      </c>
      <c r="M167" s="115">
        <f t="shared" si="23"/>
        <v>6.4</v>
      </c>
    </row>
    <row r="168" spans="1:13" x14ac:dyDescent="0.2">
      <c r="A168" s="170"/>
      <c r="B168" s="37"/>
      <c r="C168" s="38">
        <v>634001</v>
      </c>
      <c r="D168" s="38" t="s">
        <v>77</v>
      </c>
      <c r="E168" s="124">
        <v>2.2000000000000002</v>
      </c>
      <c r="F168" s="73"/>
      <c r="G168" s="63"/>
      <c r="H168" s="80"/>
      <c r="I168" s="124">
        <v>2.5</v>
      </c>
      <c r="J168" s="66">
        <v>2.6</v>
      </c>
      <c r="K168" s="66">
        <v>2.6</v>
      </c>
      <c r="L168" s="68">
        <v>2.7</v>
      </c>
      <c r="M168" s="68">
        <v>2.8</v>
      </c>
    </row>
    <row r="169" spans="1:13" x14ac:dyDescent="0.2">
      <c r="A169" s="170"/>
      <c r="B169" s="37"/>
      <c r="C169" s="38">
        <v>6340021</v>
      </c>
      <c r="D169" s="38" t="s">
        <v>78</v>
      </c>
      <c r="E169" s="124">
        <v>1</v>
      </c>
      <c r="F169" s="73"/>
      <c r="G169" s="63"/>
      <c r="H169" s="80"/>
      <c r="I169" s="124">
        <v>0.5</v>
      </c>
      <c r="J169" s="66">
        <v>0.5</v>
      </c>
      <c r="K169" s="66">
        <v>0.5</v>
      </c>
      <c r="L169" s="66">
        <v>0.5</v>
      </c>
      <c r="M169" s="66">
        <v>0.5</v>
      </c>
    </row>
    <row r="170" spans="1:13" x14ac:dyDescent="0.2">
      <c r="A170" s="170"/>
      <c r="B170" s="37"/>
      <c r="C170" s="38">
        <v>6340022</v>
      </c>
      <c r="D170" s="38" t="s">
        <v>79</v>
      </c>
      <c r="E170" s="124">
        <v>0.1</v>
      </c>
      <c r="F170" s="73"/>
      <c r="G170" s="63"/>
      <c r="H170" s="80"/>
      <c r="I170" s="124">
        <v>0.9</v>
      </c>
      <c r="J170" s="66">
        <v>0.9</v>
      </c>
      <c r="K170" s="66">
        <v>0.9</v>
      </c>
      <c r="L170" s="66">
        <v>0.9</v>
      </c>
      <c r="M170" s="66">
        <v>0.9</v>
      </c>
    </row>
    <row r="171" spans="1:13" x14ac:dyDescent="0.2">
      <c r="A171" s="170"/>
      <c r="B171" s="37"/>
      <c r="C171" s="38">
        <v>634003</v>
      </c>
      <c r="D171" s="38" t="s">
        <v>264</v>
      </c>
      <c r="E171" s="124">
        <v>2.4</v>
      </c>
      <c r="F171" s="73"/>
      <c r="G171" s="63"/>
      <c r="H171" s="80"/>
      <c r="I171" s="124">
        <v>0.8</v>
      </c>
      <c r="J171" s="66">
        <v>0.9</v>
      </c>
      <c r="K171" s="66">
        <v>0.9</v>
      </c>
      <c r="L171" s="66">
        <v>0.9</v>
      </c>
      <c r="M171" s="66">
        <v>0.9</v>
      </c>
    </row>
    <row r="172" spans="1:13" x14ac:dyDescent="0.2">
      <c r="A172" s="170"/>
      <c r="B172" s="37"/>
      <c r="C172" s="38">
        <v>634004</v>
      </c>
      <c r="D172" s="38" t="s">
        <v>80</v>
      </c>
      <c r="E172" s="124">
        <v>0.1</v>
      </c>
      <c r="F172" s="73"/>
      <c r="G172" s="63"/>
      <c r="H172" s="80"/>
      <c r="I172" s="124">
        <v>1.1000000000000001</v>
      </c>
      <c r="J172" s="66">
        <v>1.2</v>
      </c>
      <c r="K172" s="66">
        <v>1.2</v>
      </c>
      <c r="L172" s="66">
        <v>1.2</v>
      </c>
      <c r="M172" s="66">
        <v>1.2</v>
      </c>
    </row>
    <row r="173" spans="1:13" x14ac:dyDescent="0.2">
      <c r="A173" s="170"/>
      <c r="B173" s="37"/>
      <c r="C173" s="38">
        <v>634005</v>
      </c>
      <c r="D173" s="38" t="s">
        <v>81</v>
      </c>
      <c r="E173" s="124">
        <v>0</v>
      </c>
      <c r="F173" s="73"/>
      <c r="G173" s="63"/>
      <c r="H173" s="80"/>
      <c r="I173" s="124">
        <v>0.1</v>
      </c>
      <c r="J173" s="66">
        <v>0.1</v>
      </c>
      <c r="K173" s="66">
        <v>0.1</v>
      </c>
      <c r="L173" s="66">
        <v>0.1</v>
      </c>
      <c r="M173" s="66">
        <v>0.1</v>
      </c>
    </row>
    <row r="174" spans="1:13" x14ac:dyDescent="0.2">
      <c r="A174" s="169"/>
      <c r="B174" s="37">
        <v>635</v>
      </c>
      <c r="C174" s="37"/>
      <c r="D174" s="37" t="s">
        <v>82</v>
      </c>
      <c r="E174" s="115">
        <f t="shared" ref="E174:M174" si="24">SUM(E175:E180)</f>
        <v>3.0999999999999996</v>
      </c>
      <c r="F174" s="115">
        <f t="shared" si="24"/>
        <v>0</v>
      </c>
      <c r="G174" s="115">
        <f t="shared" si="24"/>
        <v>0</v>
      </c>
      <c r="H174" s="115">
        <f t="shared" si="24"/>
        <v>0</v>
      </c>
      <c r="I174" s="115">
        <f t="shared" si="24"/>
        <v>3.6999999999999997</v>
      </c>
      <c r="J174" s="115">
        <f t="shared" si="24"/>
        <v>7.4</v>
      </c>
      <c r="K174" s="115">
        <f t="shared" si="24"/>
        <v>7.4</v>
      </c>
      <c r="L174" s="115">
        <f t="shared" si="24"/>
        <v>7.4</v>
      </c>
      <c r="M174" s="115">
        <f t="shared" si="24"/>
        <v>7.4</v>
      </c>
    </row>
    <row r="175" spans="1:13" x14ac:dyDescent="0.2">
      <c r="A175" s="170"/>
      <c r="B175" s="37"/>
      <c r="C175" s="38">
        <v>635002</v>
      </c>
      <c r="D175" s="38" t="s">
        <v>83</v>
      </c>
      <c r="E175" s="116">
        <v>1.9</v>
      </c>
      <c r="F175" s="72"/>
      <c r="G175" s="66"/>
      <c r="H175" s="81"/>
      <c r="I175" s="116">
        <v>1.8</v>
      </c>
      <c r="J175" s="66">
        <v>1.9</v>
      </c>
      <c r="K175" s="66">
        <v>1.9</v>
      </c>
      <c r="L175" s="66">
        <v>1.9</v>
      </c>
      <c r="M175" s="66">
        <v>1.9</v>
      </c>
    </row>
    <row r="176" spans="1:13" x14ac:dyDescent="0.2">
      <c r="A176" s="170"/>
      <c r="B176" s="37"/>
      <c r="C176" s="38">
        <v>635003</v>
      </c>
      <c r="D176" s="38" t="s">
        <v>84</v>
      </c>
      <c r="E176" s="116">
        <v>0.3</v>
      </c>
      <c r="F176" s="72"/>
      <c r="G176" s="66"/>
      <c r="H176" s="81"/>
      <c r="I176" s="116">
        <v>0</v>
      </c>
      <c r="J176" s="66">
        <v>0.1</v>
      </c>
      <c r="K176" s="66">
        <v>0.1</v>
      </c>
      <c r="L176" s="66">
        <v>0.1</v>
      </c>
      <c r="M176" s="66">
        <v>0.1</v>
      </c>
    </row>
    <row r="177" spans="1:13" x14ac:dyDescent="0.2">
      <c r="A177" s="170"/>
      <c r="B177" s="37"/>
      <c r="C177" s="38">
        <v>6350041</v>
      </c>
      <c r="D177" s="38" t="s">
        <v>85</v>
      </c>
      <c r="E177" s="116">
        <v>0.4</v>
      </c>
      <c r="F177" s="72"/>
      <c r="G177" s="66"/>
      <c r="H177" s="81"/>
      <c r="I177" s="116">
        <v>1</v>
      </c>
      <c r="J177" s="66">
        <v>2</v>
      </c>
      <c r="K177" s="66">
        <v>2</v>
      </c>
      <c r="L177" s="66">
        <v>2</v>
      </c>
      <c r="M177" s="66">
        <v>2</v>
      </c>
    </row>
    <row r="178" spans="1:13" x14ac:dyDescent="0.2">
      <c r="A178" s="170"/>
      <c r="B178" s="37"/>
      <c r="C178" s="38">
        <v>635009</v>
      </c>
      <c r="D178" s="38" t="s">
        <v>411</v>
      </c>
      <c r="E178" s="116">
        <v>0</v>
      </c>
      <c r="F178" s="72"/>
      <c r="G178" s="66"/>
      <c r="H178" s="81"/>
      <c r="I178" s="116">
        <v>0.5</v>
      </c>
      <c r="J178" s="66">
        <v>2</v>
      </c>
      <c r="K178" s="66">
        <v>2</v>
      </c>
      <c r="L178" s="66">
        <v>2</v>
      </c>
      <c r="M178" s="66">
        <v>2</v>
      </c>
    </row>
    <row r="179" spans="1:13" x14ac:dyDescent="0.2">
      <c r="A179" s="170"/>
      <c r="B179" s="37"/>
      <c r="C179" s="38">
        <v>6350044</v>
      </c>
      <c r="D179" s="38" t="s">
        <v>86</v>
      </c>
      <c r="E179" s="116">
        <v>0.5</v>
      </c>
      <c r="F179" s="72"/>
      <c r="G179" s="66"/>
      <c r="H179" s="81"/>
      <c r="I179" s="116">
        <v>0.4</v>
      </c>
      <c r="J179" s="66">
        <v>0.4</v>
      </c>
      <c r="K179" s="66">
        <v>0.4</v>
      </c>
      <c r="L179" s="66">
        <v>0.4</v>
      </c>
      <c r="M179" s="66">
        <v>0.4</v>
      </c>
    </row>
    <row r="180" spans="1:13" x14ac:dyDescent="0.2">
      <c r="A180" s="170"/>
      <c r="B180" s="37"/>
      <c r="C180" s="38">
        <v>635006</v>
      </c>
      <c r="D180" s="38" t="s">
        <v>87</v>
      </c>
      <c r="E180" s="116">
        <v>0</v>
      </c>
      <c r="F180" s="72"/>
      <c r="G180" s="66"/>
      <c r="H180" s="81"/>
      <c r="I180" s="116">
        <v>0</v>
      </c>
      <c r="J180" s="66">
        <v>1</v>
      </c>
      <c r="K180" s="66">
        <v>1</v>
      </c>
      <c r="L180" s="66">
        <v>1</v>
      </c>
      <c r="M180" s="66">
        <v>1</v>
      </c>
    </row>
    <row r="181" spans="1:13" x14ac:dyDescent="0.2">
      <c r="A181" s="169"/>
      <c r="B181" s="37">
        <v>637</v>
      </c>
      <c r="C181" s="37"/>
      <c r="D181" s="37" t="s">
        <v>88</v>
      </c>
      <c r="E181" s="115">
        <f t="shared" ref="E181:M181" si="25">SUM(E182:E208)</f>
        <v>93.100000000000009</v>
      </c>
      <c r="F181" s="115">
        <f t="shared" si="25"/>
        <v>0</v>
      </c>
      <c r="G181" s="115">
        <f t="shared" si="25"/>
        <v>0</v>
      </c>
      <c r="H181" s="115">
        <f t="shared" si="25"/>
        <v>0</v>
      </c>
      <c r="I181" s="115">
        <f t="shared" si="25"/>
        <v>73.2</v>
      </c>
      <c r="J181" s="115">
        <f t="shared" si="25"/>
        <v>86.2</v>
      </c>
      <c r="K181" s="115">
        <f t="shared" si="25"/>
        <v>86.2</v>
      </c>
      <c r="L181" s="115">
        <f t="shared" si="25"/>
        <v>84.7</v>
      </c>
      <c r="M181" s="115">
        <f t="shared" si="25"/>
        <v>84.7</v>
      </c>
    </row>
    <row r="182" spans="1:13" x14ac:dyDescent="0.2">
      <c r="A182" s="169"/>
      <c r="B182" s="37"/>
      <c r="C182" s="38">
        <v>636002</v>
      </c>
      <c r="D182" s="38" t="s">
        <v>289</v>
      </c>
      <c r="E182" s="124">
        <v>0</v>
      </c>
      <c r="F182" s="73"/>
      <c r="G182" s="63"/>
      <c r="H182" s="80"/>
      <c r="I182" s="124">
        <v>0</v>
      </c>
      <c r="J182" s="66">
        <v>0</v>
      </c>
      <c r="K182" s="66">
        <v>0</v>
      </c>
      <c r="L182" s="66">
        <v>0</v>
      </c>
      <c r="M182" s="66">
        <v>0</v>
      </c>
    </row>
    <row r="183" spans="1:13" x14ac:dyDescent="0.2">
      <c r="A183" s="170"/>
      <c r="B183" s="37"/>
      <c r="C183" s="38">
        <v>637001</v>
      </c>
      <c r="D183" s="38" t="s">
        <v>89</v>
      </c>
      <c r="E183" s="124">
        <v>0.9</v>
      </c>
      <c r="F183" s="73"/>
      <c r="G183" s="63"/>
      <c r="H183" s="80"/>
      <c r="I183" s="124">
        <v>1.1000000000000001</v>
      </c>
      <c r="J183" s="66">
        <v>1.2</v>
      </c>
      <c r="K183" s="66">
        <v>1.2</v>
      </c>
      <c r="L183" s="66">
        <v>1.2</v>
      </c>
      <c r="M183" s="66">
        <v>1.2</v>
      </c>
    </row>
    <row r="184" spans="1:13" x14ac:dyDescent="0.2">
      <c r="A184" s="170"/>
      <c r="B184" s="37"/>
      <c r="C184" s="38">
        <v>637002</v>
      </c>
      <c r="D184" s="38" t="s">
        <v>368</v>
      </c>
      <c r="E184" s="124">
        <v>3.8</v>
      </c>
      <c r="F184" s="73"/>
      <c r="G184" s="63"/>
      <c r="H184" s="80"/>
      <c r="I184" s="124">
        <v>0</v>
      </c>
      <c r="J184" s="66">
        <v>0</v>
      </c>
      <c r="K184" s="66">
        <v>0</v>
      </c>
      <c r="L184" s="66">
        <v>0</v>
      </c>
      <c r="M184" s="66">
        <v>0</v>
      </c>
    </row>
    <row r="185" spans="1:13" x14ac:dyDescent="0.2">
      <c r="A185" s="170"/>
      <c r="B185" s="37"/>
      <c r="C185" s="38">
        <v>637003</v>
      </c>
      <c r="D185" s="38" t="s">
        <v>90</v>
      </c>
      <c r="E185" s="124">
        <v>1.7</v>
      </c>
      <c r="F185" s="73"/>
      <c r="G185" s="63"/>
      <c r="H185" s="80"/>
      <c r="I185" s="124">
        <v>3.7</v>
      </c>
      <c r="J185" s="159">
        <v>5</v>
      </c>
      <c r="K185" s="159">
        <v>5</v>
      </c>
      <c r="L185" s="66">
        <v>3.5</v>
      </c>
      <c r="M185" s="66">
        <v>3.5</v>
      </c>
    </row>
    <row r="186" spans="1:13" x14ac:dyDescent="0.2">
      <c r="A186" s="170"/>
      <c r="B186" s="37"/>
      <c r="C186" s="38">
        <v>6370041</v>
      </c>
      <c r="D186" s="38" t="s">
        <v>91</v>
      </c>
      <c r="E186" s="124">
        <v>5.0999999999999996</v>
      </c>
      <c r="F186" s="73"/>
      <c r="G186" s="63"/>
      <c r="H186" s="80"/>
      <c r="I186" s="124">
        <v>1.3</v>
      </c>
      <c r="J186" s="66">
        <v>1.3</v>
      </c>
      <c r="K186" s="66">
        <v>1.3</v>
      </c>
      <c r="L186" s="66">
        <v>1.3</v>
      </c>
      <c r="M186" s="66">
        <v>1.3</v>
      </c>
    </row>
    <row r="187" spans="1:13" x14ac:dyDescent="0.2">
      <c r="A187" s="170"/>
      <c r="B187" s="37"/>
      <c r="C187" s="38">
        <v>637004</v>
      </c>
      <c r="D187" s="38" t="s">
        <v>92</v>
      </c>
      <c r="E187" s="124">
        <v>3.9</v>
      </c>
      <c r="F187" s="73"/>
      <c r="G187" s="63"/>
      <c r="H187" s="80"/>
      <c r="I187" s="124">
        <v>3.4</v>
      </c>
      <c r="J187" s="66">
        <v>3.4</v>
      </c>
      <c r="K187" s="66">
        <v>3.4</v>
      </c>
      <c r="L187" s="66">
        <v>3.4</v>
      </c>
      <c r="M187" s="66">
        <v>3.4</v>
      </c>
    </row>
    <row r="188" spans="1:13" x14ac:dyDescent="0.2">
      <c r="A188" s="170"/>
      <c r="B188" s="37"/>
      <c r="C188" s="38">
        <v>637004</v>
      </c>
      <c r="D188" s="38" t="s">
        <v>270</v>
      </c>
      <c r="E188" s="124">
        <v>0.2</v>
      </c>
      <c r="F188" s="73"/>
      <c r="G188" s="63"/>
      <c r="H188" s="79"/>
      <c r="I188" s="124">
        <v>0</v>
      </c>
      <c r="J188" s="66">
        <v>0</v>
      </c>
      <c r="K188" s="66">
        <v>0</v>
      </c>
      <c r="L188" s="66">
        <v>0</v>
      </c>
      <c r="M188" s="66">
        <v>0</v>
      </c>
    </row>
    <row r="189" spans="1:13" x14ac:dyDescent="0.2">
      <c r="A189" s="170"/>
      <c r="B189" s="37"/>
      <c r="C189" s="38">
        <v>6370046</v>
      </c>
      <c r="D189" s="38" t="s">
        <v>93</v>
      </c>
      <c r="E189" s="124">
        <v>0</v>
      </c>
      <c r="F189" s="73"/>
      <c r="G189" s="63"/>
      <c r="H189" s="80"/>
      <c r="I189" s="124">
        <v>0</v>
      </c>
      <c r="J189" s="66">
        <v>0</v>
      </c>
      <c r="K189" s="66">
        <v>0</v>
      </c>
      <c r="L189" s="66">
        <v>0</v>
      </c>
      <c r="M189" s="66">
        <v>0</v>
      </c>
    </row>
    <row r="190" spans="1:13" x14ac:dyDescent="0.2">
      <c r="A190" s="170"/>
      <c r="B190" s="37"/>
      <c r="C190" s="38">
        <v>6370051</v>
      </c>
      <c r="D190" s="38" t="s">
        <v>94</v>
      </c>
      <c r="E190" s="124">
        <v>0.3</v>
      </c>
      <c r="F190" s="73"/>
      <c r="G190" s="63"/>
      <c r="H190" s="80"/>
      <c r="I190" s="124">
        <v>0</v>
      </c>
      <c r="J190" s="66">
        <v>0.5</v>
      </c>
      <c r="K190" s="66">
        <v>0.5</v>
      </c>
      <c r="L190" s="66">
        <v>0.5</v>
      </c>
      <c r="M190" s="66">
        <v>0.5</v>
      </c>
    </row>
    <row r="191" spans="1:13" x14ac:dyDescent="0.2">
      <c r="A191" s="170"/>
      <c r="B191" s="82"/>
      <c r="C191" s="38">
        <v>6370052</v>
      </c>
      <c r="D191" s="38" t="s">
        <v>95</v>
      </c>
      <c r="E191" s="124">
        <v>13.8</v>
      </c>
      <c r="F191" s="83"/>
      <c r="G191" s="84"/>
      <c r="H191" s="85"/>
      <c r="I191" s="124">
        <v>8.5</v>
      </c>
      <c r="J191" s="66">
        <v>8.5</v>
      </c>
      <c r="K191" s="66">
        <v>8.5</v>
      </c>
      <c r="L191" s="66">
        <v>8.5</v>
      </c>
      <c r="M191" s="66">
        <v>8.5</v>
      </c>
    </row>
    <row r="192" spans="1:13" x14ac:dyDescent="0.2">
      <c r="A192" s="170"/>
      <c r="B192" s="82"/>
      <c r="C192" s="38">
        <v>6370053</v>
      </c>
      <c r="D192" s="38" t="s">
        <v>96</v>
      </c>
      <c r="E192" s="124">
        <v>1.2</v>
      </c>
      <c r="F192" s="83"/>
      <c r="G192" s="84"/>
      <c r="H192" s="85"/>
      <c r="I192" s="124">
        <v>2.1</v>
      </c>
      <c r="J192" s="66">
        <v>2.2999999999999998</v>
      </c>
      <c r="K192" s="66">
        <v>2.2999999999999998</v>
      </c>
      <c r="L192" s="66">
        <v>2.2999999999999998</v>
      </c>
      <c r="M192" s="66">
        <v>2.2999999999999998</v>
      </c>
    </row>
    <row r="193" spans="1:13" hidden="1" x14ac:dyDescent="0.2">
      <c r="A193" s="170"/>
      <c r="B193" s="37"/>
      <c r="C193" s="38">
        <v>6370054</v>
      </c>
      <c r="D193" s="38" t="s">
        <v>97</v>
      </c>
      <c r="E193" s="124">
        <v>0</v>
      </c>
      <c r="F193" s="73"/>
      <c r="G193" s="63"/>
      <c r="H193" s="80"/>
      <c r="I193" s="124">
        <v>0</v>
      </c>
      <c r="J193" s="66"/>
      <c r="K193" s="66"/>
      <c r="L193" s="66"/>
      <c r="M193" s="66"/>
    </row>
    <row r="194" spans="1:13" x14ac:dyDescent="0.2">
      <c r="A194" s="170"/>
      <c r="B194" s="37"/>
      <c r="C194" s="38">
        <v>6370055</v>
      </c>
      <c r="D194" s="38" t="s">
        <v>98</v>
      </c>
      <c r="E194" s="124">
        <v>0.5</v>
      </c>
      <c r="F194" s="73"/>
      <c r="G194" s="63"/>
      <c r="H194" s="80"/>
      <c r="I194" s="124">
        <v>0.5</v>
      </c>
      <c r="J194" s="66">
        <v>0.6</v>
      </c>
      <c r="K194" s="66">
        <v>0.6</v>
      </c>
      <c r="L194" s="66">
        <v>0.6</v>
      </c>
      <c r="M194" s="66">
        <v>0.6</v>
      </c>
    </row>
    <row r="195" spans="1:13" hidden="1" x14ac:dyDescent="0.2">
      <c r="A195" s="170"/>
      <c r="B195" s="37"/>
      <c r="C195" s="38"/>
      <c r="D195" s="38" t="s">
        <v>456</v>
      </c>
      <c r="E195" s="124"/>
      <c r="F195" s="73"/>
      <c r="G195" s="63"/>
      <c r="H195" s="80"/>
      <c r="I195" s="124"/>
      <c r="J195" s="159"/>
      <c r="K195" s="159"/>
      <c r="L195" s="159"/>
      <c r="M195" s="159"/>
    </row>
    <row r="196" spans="1:13" x14ac:dyDescent="0.2">
      <c r="A196" s="170"/>
      <c r="B196" s="37"/>
      <c r="C196" s="38">
        <v>6370057</v>
      </c>
      <c r="D196" s="38" t="s">
        <v>99</v>
      </c>
      <c r="E196" s="124">
        <v>6.2</v>
      </c>
      <c r="F196" s="73"/>
      <c r="G196" s="63"/>
      <c r="H196" s="80"/>
      <c r="I196" s="124">
        <v>6.7</v>
      </c>
      <c r="J196" s="66">
        <v>7.5</v>
      </c>
      <c r="K196" s="66">
        <v>7.5</v>
      </c>
      <c r="L196" s="66">
        <v>7.5</v>
      </c>
      <c r="M196" s="66">
        <v>7.5</v>
      </c>
    </row>
    <row r="197" spans="1:13" x14ac:dyDescent="0.2">
      <c r="A197" s="170"/>
      <c r="B197" s="37"/>
      <c r="C197" s="38">
        <v>637011</v>
      </c>
      <c r="D197" s="38" t="s">
        <v>100</v>
      </c>
      <c r="E197" s="124">
        <v>3.2</v>
      </c>
      <c r="F197" s="73"/>
      <c r="G197" s="63"/>
      <c r="H197" s="80"/>
      <c r="I197" s="124">
        <v>0.1</v>
      </c>
      <c r="J197" s="66">
        <v>1.2</v>
      </c>
      <c r="K197" s="66">
        <v>1.2</v>
      </c>
      <c r="L197" s="66">
        <v>1.2</v>
      </c>
      <c r="M197" s="66">
        <v>1.2</v>
      </c>
    </row>
    <row r="198" spans="1:13" x14ac:dyDescent="0.2">
      <c r="A198" s="170"/>
      <c r="B198" s="37"/>
      <c r="C198" s="38">
        <v>637012</v>
      </c>
      <c r="D198" s="38" t="s">
        <v>296</v>
      </c>
      <c r="E198" s="124">
        <v>4.3</v>
      </c>
      <c r="F198" s="73"/>
      <c r="G198" s="63"/>
      <c r="H198" s="86"/>
      <c r="I198" s="124">
        <v>4.5</v>
      </c>
      <c r="J198" s="66">
        <v>4.5</v>
      </c>
      <c r="K198" s="66">
        <v>4.5</v>
      </c>
      <c r="L198" s="66">
        <v>4.5</v>
      </c>
      <c r="M198" s="66">
        <v>4.5</v>
      </c>
    </row>
    <row r="199" spans="1:13" x14ac:dyDescent="0.2">
      <c r="A199" s="170"/>
      <c r="B199" s="37"/>
      <c r="C199" s="38">
        <v>637014</v>
      </c>
      <c r="D199" s="38" t="s">
        <v>101</v>
      </c>
      <c r="E199" s="124">
        <v>9.5</v>
      </c>
      <c r="F199" s="73"/>
      <c r="G199" s="63"/>
      <c r="H199" s="80"/>
      <c r="I199" s="124">
        <v>7.8</v>
      </c>
      <c r="J199" s="66">
        <v>7.8</v>
      </c>
      <c r="K199" s="66">
        <v>7.8</v>
      </c>
      <c r="L199" s="66">
        <v>7.8</v>
      </c>
      <c r="M199" s="66">
        <v>7.8</v>
      </c>
    </row>
    <row r="200" spans="1:13" x14ac:dyDescent="0.2">
      <c r="A200" s="170"/>
      <c r="B200" s="37"/>
      <c r="C200" s="38">
        <v>637015</v>
      </c>
      <c r="D200" s="38" t="s">
        <v>102</v>
      </c>
      <c r="E200" s="124">
        <v>2.5</v>
      </c>
      <c r="F200" s="73"/>
      <c r="G200" s="63"/>
      <c r="H200" s="80"/>
      <c r="I200" s="124">
        <v>3.3</v>
      </c>
      <c r="J200" s="66">
        <v>3.6</v>
      </c>
      <c r="K200" s="66">
        <v>3.6</v>
      </c>
      <c r="L200" s="66">
        <v>3.6</v>
      </c>
      <c r="M200" s="66">
        <v>3.6</v>
      </c>
    </row>
    <row r="201" spans="1:13" x14ac:dyDescent="0.2">
      <c r="A201" s="170"/>
      <c r="B201" s="37"/>
      <c r="C201" s="38">
        <v>637016</v>
      </c>
      <c r="D201" s="38" t="s">
        <v>103</v>
      </c>
      <c r="E201" s="124">
        <v>2.1</v>
      </c>
      <c r="F201" s="73"/>
      <c r="G201" s="63"/>
      <c r="H201" s="80"/>
      <c r="I201" s="124">
        <v>1.9</v>
      </c>
      <c r="J201" s="66">
        <v>1.9</v>
      </c>
      <c r="K201" s="66">
        <v>1.9</v>
      </c>
      <c r="L201" s="66">
        <v>1.9</v>
      </c>
      <c r="M201" s="66">
        <v>1.9</v>
      </c>
    </row>
    <row r="202" spans="1:13" x14ac:dyDescent="0.2">
      <c r="A202" s="170"/>
      <c r="B202" s="37"/>
      <c r="C202" s="38">
        <v>637017</v>
      </c>
      <c r="D202" s="38" t="s">
        <v>300</v>
      </c>
      <c r="E202" s="124">
        <v>0.2</v>
      </c>
      <c r="F202" s="73"/>
      <c r="G202" s="63"/>
      <c r="H202" s="80"/>
      <c r="I202" s="124">
        <v>0</v>
      </c>
      <c r="J202" s="66">
        <v>0</v>
      </c>
      <c r="K202" s="66">
        <v>0</v>
      </c>
      <c r="L202" s="66">
        <v>0</v>
      </c>
      <c r="M202" s="66">
        <v>0</v>
      </c>
    </row>
    <row r="203" spans="1:13" x14ac:dyDescent="0.2">
      <c r="A203" s="171"/>
      <c r="B203" s="87"/>
      <c r="C203" s="87">
        <v>637018</v>
      </c>
      <c r="D203" s="87" t="s">
        <v>428</v>
      </c>
      <c r="E203" s="124">
        <v>10.1</v>
      </c>
      <c r="F203" s="68"/>
      <c r="G203" s="68"/>
      <c r="H203" s="88"/>
      <c r="I203" s="124">
        <v>9</v>
      </c>
      <c r="J203" s="68">
        <v>0</v>
      </c>
      <c r="K203" s="68">
        <v>0</v>
      </c>
      <c r="L203" s="68">
        <v>0</v>
      </c>
      <c r="M203" s="68">
        <v>0</v>
      </c>
    </row>
    <row r="204" spans="1:13" x14ac:dyDescent="0.2">
      <c r="A204" s="170"/>
      <c r="B204" s="37"/>
      <c r="C204" s="38">
        <v>637023</v>
      </c>
      <c r="D204" s="38" t="s">
        <v>291</v>
      </c>
      <c r="E204" s="124">
        <v>0.7</v>
      </c>
      <c r="F204" s="73"/>
      <c r="G204" s="63"/>
      <c r="H204" s="80"/>
      <c r="I204" s="124">
        <v>0.7</v>
      </c>
      <c r="J204" s="66">
        <v>0.7</v>
      </c>
      <c r="K204" s="66">
        <v>0.7</v>
      </c>
      <c r="L204" s="66">
        <v>0.7</v>
      </c>
      <c r="M204" s="66">
        <v>0.7</v>
      </c>
    </row>
    <row r="205" spans="1:13" x14ac:dyDescent="0.2">
      <c r="A205" s="170"/>
      <c r="B205" s="37"/>
      <c r="C205" s="38">
        <v>637026</v>
      </c>
      <c r="D205" s="38" t="s">
        <v>104</v>
      </c>
      <c r="E205" s="124">
        <v>20.2</v>
      </c>
      <c r="F205" s="73"/>
      <c r="G205" s="63"/>
      <c r="H205" s="80"/>
      <c r="I205" s="124">
        <v>15.7</v>
      </c>
      <c r="J205" s="66">
        <v>25</v>
      </c>
      <c r="K205" s="66">
        <v>25</v>
      </c>
      <c r="L205" s="66">
        <v>25</v>
      </c>
      <c r="M205" s="66">
        <v>25</v>
      </c>
    </row>
    <row r="206" spans="1:13" x14ac:dyDescent="0.2">
      <c r="A206" s="170"/>
      <c r="B206" s="37"/>
      <c r="C206" s="38"/>
      <c r="D206" s="38" t="s">
        <v>459</v>
      </c>
      <c r="E206" s="124">
        <v>0</v>
      </c>
      <c r="F206" s="73"/>
      <c r="G206" s="63"/>
      <c r="H206" s="80"/>
      <c r="I206" s="124">
        <v>0</v>
      </c>
      <c r="J206" s="66">
        <v>8.5</v>
      </c>
      <c r="K206" s="66">
        <v>8.5</v>
      </c>
      <c r="L206" s="66">
        <v>8.5</v>
      </c>
      <c r="M206" s="66">
        <v>8.5</v>
      </c>
    </row>
    <row r="207" spans="1:13" x14ac:dyDescent="0.2">
      <c r="A207" s="170"/>
      <c r="B207" s="37"/>
      <c r="C207" s="38">
        <v>637027</v>
      </c>
      <c r="D207" s="38" t="s">
        <v>105</v>
      </c>
      <c r="E207" s="124">
        <v>1.8</v>
      </c>
      <c r="F207" s="73"/>
      <c r="G207" s="63"/>
      <c r="H207" s="80"/>
      <c r="I207" s="124">
        <v>2.7</v>
      </c>
      <c r="J207" s="66">
        <v>2.7</v>
      </c>
      <c r="K207" s="66">
        <v>2.7</v>
      </c>
      <c r="L207" s="66">
        <v>2.7</v>
      </c>
      <c r="M207" s="66">
        <v>2.7</v>
      </c>
    </row>
    <row r="208" spans="1:13" x14ac:dyDescent="0.2">
      <c r="A208" s="170"/>
      <c r="B208" s="37"/>
      <c r="C208" s="38">
        <v>637035</v>
      </c>
      <c r="D208" s="38" t="s">
        <v>106</v>
      </c>
      <c r="E208" s="124">
        <v>0.9</v>
      </c>
      <c r="F208" s="73"/>
      <c r="G208" s="63"/>
      <c r="H208" s="86"/>
      <c r="I208" s="124">
        <v>0.2</v>
      </c>
      <c r="J208" s="66">
        <v>0</v>
      </c>
      <c r="K208" s="66">
        <v>0</v>
      </c>
      <c r="L208" s="66">
        <v>0</v>
      </c>
      <c r="M208" s="66">
        <v>0</v>
      </c>
    </row>
    <row r="209" spans="1:13" x14ac:dyDescent="0.2">
      <c r="A209" s="169"/>
      <c r="B209" s="37">
        <v>642</v>
      </c>
      <c r="C209" s="37"/>
      <c r="D209" s="37" t="s">
        <v>107</v>
      </c>
      <c r="E209" s="115">
        <f>SUM(E210:E217)</f>
        <v>9.7000000000000011</v>
      </c>
      <c r="F209" s="115">
        <f>SUM(F210:F216)</f>
        <v>0</v>
      </c>
      <c r="G209" s="115">
        <f>SUM(G210:G216)</f>
        <v>0</v>
      </c>
      <c r="H209" s="115">
        <f>SUM(H210:H216)</f>
        <v>0</v>
      </c>
      <c r="I209" s="115">
        <f>SUM(I210:I217)</f>
        <v>6.9</v>
      </c>
      <c r="J209" s="115">
        <f>SUM(J210:J217)</f>
        <v>111.9</v>
      </c>
      <c r="K209" s="115">
        <f>SUM(K210:K217)</f>
        <v>111.9</v>
      </c>
      <c r="L209" s="115">
        <f>SUM(L210:L217)</f>
        <v>106.10000000000001</v>
      </c>
      <c r="M209" s="115">
        <f>SUM(M210:M217)</f>
        <v>106.10000000000001</v>
      </c>
    </row>
    <row r="210" spans="1:13" hidden="1" x14ac:dyDescent="0.2">
      <c r="A210" s="170"/>
      <c r="B210" s="37"/>
      <c r="C210" s="38">
        <v>642002</v>
      </c>
      <c r="D210" s="38" t="s">
        <v>108</v>
      </c>
      <c r="E210" s="116">
        <v>6.9</v>
      </c>
      <c r="F210" s="66"/>
      <c r="G210" s="66"/>
      <c r="H210" s="81"/>
      <c r="I210" s="116">
        <v>1.5</v>
      </c>
      <c r="J210" s="66">
        <v>1.5</v>
      </c>
      <c r="K210" s="66">
        <v>1.5</v>
      </c>
      <c r="L210" s="66">
        <v>1.5</v>
      </c>
      <c r="M210" s="66">
        <v>1.5</v>
      </c>
    </row>
    <row r="211" spans="1:13" hidden="1" x14ac:dyDescent="0.2">
      <c r="A211" s="170"/>
      <c r="B211" s="37"/>
      <c r="C211" s="38">
        <v>642001</v>
      </c>
      <c r="D211" s="38" t="s">
        <v>282</v>
      </c>
      <c r="E211" s="116">
        <v>0</v>
      </c>
      <c r="F211" s="66"/>
      <c r="G211" s="66"/>
      <c r="H211" s="81"/>
      <c r="I211" s="116">
        <v>0</v>
      </c>
      <c r="J211" s="66">
        <v>0</v>
      </c>
      <c r="K211" s="66">
        <v>0</v>
      </c>
      <c r="L211" s="66">
        <v>0</v>
      </c>
      <c r="M211" s="66">
        <v>0</v>
      </c>
    </row>
    <row r="212" spans="1:13" x14ac:dyDescent="0.2">
      <c r="A212" s="170"/>
      <c r="B212" s="37"/>
      <c r="C212" s="38">
        <v>642006</v>
      </c>
      <c r="D212" s="38" t="s">
        <v>109</v>
      </c>
      <c r="E212" s="116">
        <v>1.2</v>
      </c>
      <c r="F212" s="66"/>
      <c r="G212" s="66"/>
      <c r="H212" s="81"/>
      <c r="I212" s="116">
        <v>1.2</v>
      </c>
      <c r="J212" s="66">
        <v>1.2</v>
      </c>
      <c r="K212" s="66">
        <v>1.2</v>
      </c>
      <c r="L212" s="66">
        <v>1.2</v>
      </c>
      <c r="M212" s="66">
        <v>1.2</v>
      </c>
    </row>
    <row r="213" spans="1:13" x14ac:dyDescent="0.2">
      <c r="A213" s="170"/>
      <c r="B213" s="37"/>
      <c r="C213" s="38">
        <v>642012</v>
      </c>
      <c r="D213" s="38" t="s">
        <v>110</v>
      </c>
      <c r="E213" s="116">
        <v>0</v>
      </c>
      <c r="F213" s="66"/>
      <c r="G213" s="66"/>
      <c r="H213" s="81"/>
      <c r="I213" s="116">
        <v>3.3</v>
      </c>
      <c r="J213" s="66">
        <v>4.3</v>
      </c>
      <c r="K213" s="66">
        <v>4.3</v>
      </c>
      <c r="L213" s="66">
        <v>0</v>
      </c>
      <c r="M213" s="66">
        <v>0</v>
      </c>
    </row>
    <row r="214" spans="1:13" x14ac:dyDescent="0.2">
      <c r="A214" s="170"/>
      <c r="B214" s="37"/>
      <c r="C214" s="38"/>
      <c r="D214" s="38" t="s">
        <v>458</v>
      </c>
      <c r="E214" s="116">
        <v>0</v>
      </c>
      <c r="F214" s="66"/>
      <c r="G214" s="66"/>
      <c r="H214" s="81"/>
      <c r="I214" s="116"/>
      <c r="J214" s="66">
        <v>1.5</v>
      </c>
      <c r="K214" s="66">
        <v>1.5</v>
      </c>
      <c r="L214" s="66">
        <v>0</v>
      </c>
      <c r="M214" s="66">
        <v>0</v>
      </c>
    </row>
    <row r="215" spans="1:13" x14ac:dyDescent="0.2">
      <c r="A215" s="170"/>
      <c r="B215" s="37"/>
      <c r="C215" s="38">
        <v>642015</v>
      </c>
      <c r="D215" s="38" t="s">
        <v>111</v>
      </c>
      <c r="E215" s="116">
        <v>1.3</v>
      </c>
      <c r="F215" s="66"/>
      <c r="G215" s="66"/>
      <c r="H215" s="81"/>
      <c r="I215" s="116">
        <v>0.9</v>
      </c>
      <c r="J215" s="66">
        <v>1</v>
      </c>
      <c r="K215" s="66">
        <v>1</v>
      </c>
      <c r="L215" s="66">
        <v>1</v>
      </c>
      <c r="M215" s="66">
        <v>1</v>
      </c>
    </row>
    <row r="216" spans="1:13" x14ac:dyDescent="0.2">
      <c r="A216" s="170"/>
      <c r="B216" s="37"/>
      <c r="C216" s="38">
        <v>651004</v>
      </c>
      <c r="D216" s="38" t="s">
        <v>112</v>
      </c>
      <c r="E216" s="116">
        <v>0.3</v>
      </c>
      <c r="F216" s="66"/>
      <c r="G216" s="66"/>
      <c r="H216" s="88"/>
      <c r="I216" s="116">
        <v>0</v>
      </c>
      <c r="J216" s="66">
        <v>0</v>
      </c>
      <c r="K216" s="66">
        <v>0</v>
      </c>
      <c r="L216" s="66">
        <v>0</v>
      </c>
      <c r="M216" s="66">
        <v>0</v>
      </c>
    </row>
    <row r="217" spans="1:13" x14ac:dyDescent="0.2">
      <c r="A217" s="170"/>
      <c r="B217" s="37"/>
      <c r="C217" s="38"/>
      <c r="D217" s="103" t="s">
        <v>457</v>
      </c>
      <c r="E217" s="115">
        <v>0</v>
      </c>
      <c r="F217" s="137"/>
      <c r="G217" s="115"/>
      <c r="H217" s="138"/>
      <c r="I217" s="115">
        <v>0</v>
      </c>
      <c r="J217" s="116">
        <v>102.4</v>
      </c>
      <c r="K217" s="116">
        <v>102.4</v>
      </c>
      <c r="L217" s="116">
        <v>102.4</v>
      </c>
      <c r="M217" s="116">
        <v>102.4</v>
      </c>
    </row>
    <row r="218" spans="1:13" x14ac:dyDescent="0.2">
      <c r="A218" s="169"/>
      <c r="B218" s="40" t="s">
        <v>113</v>
      </c>
      <c r="C218" s="40"/>
      <c r="D218" s="40" t="s">
        <v>114</v>
      </c>
      <c r="E218" s="123">
        <f t="shared" ref="E218:M218" si="26">SUM(E219:E222)</f>
        <v>28.900000000000002</v>
      </c>
      <c r="F218" s="123">
        <f t="shared" si="26"/>
        <v>0</v>
      </c>
      <c r="G218" s="123">
        <f t="shared" si="26"/>
        <v>0</v>
      </c>
      <c r="H218" s="123">
        <f t="shared" si="26"/>
        <v>0</v>
      </c>
      <c r="I218" s="123">
        <f t="shared" si="26"/>
        <v>27.1</v>
      </c>
      <c r="J218" s="123">
        <f t="shared" si="26"/>
        <v>28.9</v>
      </c>
      <c r="K218" s="123">
        <f t="shared" si="26"/>
        <v>28.9</v>
      </c>
      <c r="L218" s="123">
        <f t="shared" si="26"/>
        <v>29.5</v>
      </c>
      <c r="M218" s="123">
        <f t="shared" si="26"/>
        <v>30.3</v>
      </c>
    </row>
    <row r="219" spans="1:13" x14ac:dyDescent="0.2">
      <c r="A219" s="170"/>
      <c r="B219" s="37">
        <v>610</v>
      </c>
      <c r="C219" s="38"/>
      <c r="D219" s="38" t="s">
        <v>115</v>
      </c>
      <c r="E219" s="116">
        <v>18.100000000000001</v>
      </c>
      <c r="F219" s="68"/>
      <c r="G219" s="66"/>
      <c r="H219" s="88"/>
      <c r="I219" s="116">
        <v>16.3</v>
      </c>
      <c r="J219" s="66">
        <v>17.7</v>
      </c>
      <c r="K219" s="66">
        <v>17.7</v>
      </c>
      <c r="L219" s="68">
        <v>18</v>
      </c>
      <c r="M219" s="68">
        <v>18.5</v>
      </c>
    </row>
    <row r="220" spans="1:13" x14ac:dyDescent="0.2">
      <c r="A220" s="170"/>
      <c r="B220" s="37">
        <v>620</v>
      </c>
      <c r="C220" s="38"/>
      <c r="D220" s="38" t="s">
        <v>116</v>
      </c>
      <c r="E220" s="116">
        <v>6.3</v>
      </c>
      <c r="F220" s="68"/>
      <c r="G220" s="66"/>
      <c r="H220" s="88"/>
      <c r="I220" s="116">
        <v>5.7</v>
      </c>
      <c r="J220" s="66">
        <v>6.2</v>
      </c>
      <c r="K220" s="66">
        <v>6.2</v>
      </c>
      <c r="L220" s="68">
        <v>6.5</v>
      </c>
      <c r="M220" s="68">
        <v>6.8</v>
      </c>
    </row>
    <row r="221" spans="1:13" x14ac:dyDescent="0.2">
      <c r="A221" s="170"/>
      <c r="B221" s="37">
        <v>630</v>
      </c>
      <c r="C221" s="38"/>
      <c r="D221" s="38" t="s">
        <v>117</v>
      </c>
      <c r="E221" s="116">
        <v>4.5</v>
      </c>
      <c r="F221" s="68"/>
      <c r="G221" s="66"/>
      <c r="H221" s="88"/>
      <c r="I221" s="116">
        <v>5.0999999999999996</v>
      </c>
      <c r="J221" s="66">
        <v>5</v>
      </c>
      <c r="K221" s="66">
        <v>5</v>
      </c>
      <c r="L221" s="66">
        <v>5</v>
      </c>
      <c r="M221" s="66">
        <v>5</v>
      </c>
    </row>
    <row r="222" spans="1:13" x14ac:dyDescent="0.2">
      <c r="A222" s="170"/>
      <c r="B222" s="37">
        <v>642</v>
      </c>
      <c r="C222" s="38"/>
      <c r="D222" s="38" t="s">
        <v>111</v>
      </c>
      <c r="E222" s="116">
        <v>0</v>
      </c>
      <c r="F222" s="68"/>
      <c r="G222" s="66"/>
      <c r="H222" s="88"/>
      <c r="I222" s="116">
        <v>0</v>
      </c>
      <c r="J222" s="66">
        <v>0</v>
      </c>
      <c r="K222" s="66">
        <v>0</v>
      </c>
      <c r="L222" s="66">
        <v>0</v>
      </c>
      <c r="M222" s="66">
        <v>0</v>
      </c>
    </row>
    <row r="223" spans="1:13" x14ac:dyDescent="0.2">
      <c r="A223" s="169"/>
      <c r="B223" s="40" t="s">
        <v>118</v>
      </c>
      <c r="C223" s="40"/>
      <c r="D223" s="40" t="s">
        <v>119</v>
      </c>
      <c r="E223" s="123">
        <f>SUM(E224)</f>
        <v>17</v>
      </c>
      <c r="F223" s="123">
        <f t="shared" ref="F223:M223" si="27">SUM(F224)</f>
        <v>0</v>
      </c>
      <c r="G223" s="123">
        <f t="shared" si="27"/>
        <v>0</v>
      </c>
      <c r="H223" s="123">
        <f t="shared" si="27"/>
        <v>0</v>
      </c>
      <c r="I223" s="123">
        <f>SUM(I224)</f>
        <v>7.1</v>
      </c>
      <c r="J223" s="123">
        <f t="shared" si="27"/>
        <v>6.8</v>
      </c>
      <c r="K223" s="123">
        <f t="shared" si="27"/>
        <v>6.8</v>
      </c>
      <c r="L223" s="123">
        <f t="shared" si="27"/>
        <v>0</v>
      </c>
      <c r="M223" s="123">
        <f t="shared" si="27"/>
        <v>0</v>
      </c>
    </row>
    <row r="224" spans="1:13" x14ac:dyDescent="0.2">
      <c r="A224" s="170"/>
      <c r="B224" s="37">
        <v>630</v>
      </c>
      <c r="C224" s="38"/>
      <c r="D224" s="38" t="s">
        <v>120</v>
      </c>
      <c r="E224" s="121">
        <v>17</v>
      </c>
      <c r="F224" s="70"/>
      <c r="G224" s="70"/>
      <c r="H224" s="79"/>
      <c r="I224" s="121">
        <v>7.1</v>
      </c>
      <c r="J224" s="70">
        <v>6.8</v>
      </c>
      <c r="K224" s="70">
        <v>6.8</v>
      </c>
      <c r="L224" s="70">
        <v>0</v>
      </c>
      <c r="M224" s="70">
        <v>0</v>
      </c>
    </row>
    <row r="225" spans="1:13" x14ac:dyDescent="0.2">
      <c r="A225" s="169"/>
      <c r="B225" s="40" t="s">
        <v>121</v>
      </c>
      <c r="C225" s="40"/>
      <c r="D225" s="40" t="s">
        <v>122</v>
      </c>
      <c r="E225" s="123">
        <f t="shared" ref="E225:M225" si="28">SUM(E226:E227)</f>
        <v>16.099999999999998</v>
      </c>
      <c r="F225" s="123">
        <f t="shared" si="28"/>
        <v>0</v>
      </c>
      <c r="G225" s="123">
        <f t="shared" si="28"/>
        <v>0</v>
      </c>
      <c r="H225" s="123">
        <f t="shared" si="28"/>
        <v>0</v>
      </c>
      <c r="I225" s="123">
        <f t="shared" si="28"/>
        <v>25</v>
      </c>
      <c r="J225" s="123">
        <f t="shared" si="28"/>
        <v>19.5</v>
      </c>
      <c r="K225" s="123">
        <f t="shared" si="28"/>
        <v>19.5</v>
      </c>
      <c r="L225" s="123">
        <f t="shared" si="28"/>
        <v>26.7</v>
      </c>
      <c r="M225" s="123">
        <f t="shared" si="28"/>
        <v>27.7</v>
      </c>
    </row>
    <row r="226" spans="1:13" x14ac:dyDescent="0.2">
      <c r="A226" s="170"/>
      <c r="B226" s="37"/>
      <c r="C226" s="38">
        <v>651002</v>
      </c>
      <c r="D226" s="38" t="s">
        <v>123</v>
      </c>
      <c r="E226" s="121">
        <v>15.2</v>
      </c>
      <c r="F226" s="70"/>
      <c r="G226" s="70"/>
      <c r="H226" s="79"/>
      <c r="I226" s="121">
        <v>23.1</v>
      </c>
      <c r="J226" s="70">
        <v>17.8</v>
      </c>
      <c r="K226" s="70">
        <v>17.8</v>
      </c>
      <c r="L226" s="70">
        <v>25</v>
      </c>
      <c r="M226" s="70">
        <v>26</v>
      </c>
    </row>
    <row r="227" spans="1:13" x14ac:dyDescent="0.2">
      <c r="A227" s="170"/>
      <c r="B227" s="37"/>
      <c r="C227" s="38">
        <v>653001</v>
      </c>
      <c r="D227" s="38" t="s">
        <v>283</v>
      </c>
      <c r="E227" s="121">
        <v>0.9</v>
      </c>
      <c r="F227" s="70"/>
      <c r="G227" s="70"/>
      <c r="H227" s="79"/>
      <c r="I227" s="121">
        <v>1.9</v>
      </c>
      <c r="J227" s="70">
        <v>1.7</v>
      </c>
      <c r="K227" s="70">
        <v>1.7</v>
      </c>
      <c r="L227" s="70">
        <v>1.7</v>
      </c>
      <c r="M227" s="70">
        <v>1.7</v>
      </c>
    </row>
    <row r="228" spans="1:13" x14ac:dyDescent="0.2">
      <c r="A228" s="169"/>
      <c r="B228" s="40" t="s">
        <v>124</v>
      </c>
      <c r="C228" s="40"/>
      <c r="D228" s="40" t="s">
        <v>125</v>
      </c>
      <c r="E228" s="123">
        <f t="shared" ref="E228:M228" si="29">SUM(E229:E231)</f>
        <v>10</v>
      </c>
      <c r="F228" s="123">
        <f t="shared" si="29"/>
        <v>0</v>
      </c>
      <c r="G228" s="123">
        <f t="shared" si="29"/>
        <v>0</v>
      </c>
      <c r="H228" s="123">
        <f t="shared" si="29"/>
        <v>0</v>
      </c>
      <c r="I228" s="123">
        <f t="shared" si="29"/>
        <v>14.3</v>
      </c>
      <c r="J228" s="123">
        <f t="shared" si="29"/>
        <v>4.8</v>
      </c>
      <c r="K228" s="123">
        <f t="shared" si="29"/>
        <v>4.8</v>
      </c>
      <c r="L228" s="123">
        <f t="shared" si="29"/>
        <v>4.8</v>
      </c>
      <c r="M228" s="123">
        <f t="shared" si="29"/>
        <v>4.8</v>
      </c>
    </row>
    <row r="229" spans="1:13" x14ac:dyDescent="0.2">
      <c r="A229" s="170"/>
      <c r="B229" s="37"/>
      <c r="C229" s="38">
        <v>6410011</v>
      </c>
      <c r="D229" s="38" t="s">
        <v>126</v>
      </c>
      <c r="E229" s="121">
        <v>0</v>
      </c>
      <c r="F229" s="70"/>
      <c r="G229" s="70"/>
      <c r="H229" s="79"/>
      <c r="I229" s="121">
        <v>0</v>
      </c>
      <c r="J229" s="70">
        <v>0</v>
      </c>
      <c r="K229" s="70">
        <v>0</v>
      </c>
      <c r="L229" s="70">
        <v>0</v>
      </c>
      <c r="M229" s="70">
        <v>0</v>
      </c>
    </row>
    <row r="230" spans="1:13" x14ac:dyDescent="0.2">
      <c r="A230" s="170"/>
      <c r="B230" s="37"/>
      <c r="C230" s="38">
        <v>6410013</v>
      </c>
      <c r="D230" s="38" t="s">
        <v>271</v>
      </c>
      <c r="E230" s="121">
        <v>3.9</v>
      </c>
      <c r="F230" s="70"/>
      <c r="G230" s="70"/>
      <c r="H230" s="79"/>
      <c r="I230" s="121">
        <v>14.3</v>
      </c>
      <c r="J230" s="70">
        <v>4.8</v>
      </c>
      <c r="K230" s="70">
        <v>4.8</v>
      </c>
      <c r="L230" s="70">
        <v>4.8</v>
      </c>
      <c r="M230" s="70">
        <v>4.8</v>
      </c>
    </row>
    <row r="231" spans="1:13" x14ac:dyDescent="0.2">
      <c r="A231" s="170"/>
      <c r="B231" s="37"/>
      <c r="C231" s="38">
        <v>6410012</v>
      </c>
      <c r="D231" s="38" t="s">
        <v>292</v>
      </c>
      <c r="E231" s="121">
        <v>6.1</v>
      </c>
      <c r="F231" s="70"/>
      <c r="G231" s="70"/>
      <c r="H231" s="79"/>
      <c r="I231" s="121">
        <v>0</v>
      </c>
      <c r="J231" s="70">
        <v>0</v>
      </c>
      <c r="K231" s="70">
        <v>0</v>
      </c>
      <c r="L231" s="70">
        <v>0</v>
      </c>
      <c r="M231" s="70">
        <v>0</v>
      </c>
    </row>
    <row r="232" spans="1:13" x14ac:dyDescent="0.2">
      <c r="A232" s="169"/>
      <c r="B232" s="40" t="s">
        <v>127</v>
      </c>
      <c r="C232" s="40"/>
      <c r="D232" s="40" t="s">
        <v>128</v>
      </c>
      <c r="E232" s="123">
        <f t="shared" ref="E232:M232" si="30">SUM(E233+E234+E235)</f>
        <v>178.8</v>
      </c>
      <c r="F232" s="123">
        <f t="shared" si="30"/>
        <v>0</v>
      </c>
      <c r="G232" s="123">
        <f t="shared" si="30"/>
        <v>0</v>
      </c>
      <c r="H232" s="123">
        <f t="shared" si="30"/>
        <v>0</v>
      </c>
      <c r="I232" s="123">
        <f t="shared" si="30"/>
        <v>177.90000000000003</v>
      </c>
      <c r="J232" s="123">
        <f t="shared" si="30"/>
        <v>190.70000000000002</v>
      </c>
      <c r="K232" s="123">
        <f t="shared" si="30"/>
        <v>190.70000000000002</v>
      </c>
      <c r="L232" s="123">
        <f t="shared" si="30"/>
        <v>192.4</v>
      </c>
      <c r="M232" s="123">
        <f t="shared" si="30"/>
        <v>197.9</v>
      </c>
    </row>
    <row r="233" spans="1:13" x14ac:dyDescent="0.2">
      <c r="A233" s="170"/>
      <c r="B233" s="37">
        <v>610</v>
      </c>
      <c r="C233" s="38"/>
      <c r="D233" s="38" t="s">
        <v>115</v>
      </c>
      <c r="E233" s="121">
        <v>120.4</v>
      </c>
      <c r="F233" s="61"/>
      <c r="G233" s="70"/>
      <c r="H233" s="79"/>
      <c r="I233" s="121">
        <v>118.9</v>
      </c>
      <c r="J233" s="70">
        <v>128.9</v>
      </c>
      <c r="K233" s="70">
        <v>128.9</v>
      </c>
      <c r="L233" s="68">
        <v>130</v>
      </c>
      <c r="M233" s="68">
        <v>135</v>
      </c>
    </row>
    <row r="234" spans="1:13" x14ac:dyDescent="0.2">
      <c r="A234" s="170"/>
      <c r="B234" s="37">
        <v>620</v>
      </c>
      <c r="C234" s="38"/>
      <c r="D234" s="38" t="s">
        <v>116</v>
      </c>
      <c r="E234" s="121">
        <v>43.2</v>
      </c>
      <c r="F234" s="61"/>
      <c r="G234" s="70"/>
      <c r="H234" s="79"/>
      <c r="I234" s="121">
        <v>43.2</v>
      </c>
      <c r="J234" s="70">
        <v>44.9</v>
      </c>
      <c r="K234" s="70">
        <v>44.9</v>
      </c>
      <c r="L234" s="68">
        <v>45.5</v>
      </c>
      <c r="M234" s="68">
        <v>46</v>
      </c>
    </row>
    <row r="235" spans="1:13" x14ac:dyDescent="0.2">
      <c r="A235" s="170"/>
      <c r="B235" s="37">
        <v>630</v>
      </c>
      <c r="C235" s="38"/>
      <c r="D235" s="103" t="s">
        <v>117</v>
      </c>
      <c r="E235" s="125">
        <f>SUM(E236:E255)</f>
        <v>15.2</v>
      </c>
      <c r="F235" s="156"/>
      <c r="G235" s="96"/>
      <c r="H235" s="157"/>
      <c r="I235" s="125">
        <f>SUM(I236:I255)</f>
        <v>15.8</v>
      </c>
      <c r="J235" s="125">
        <f>SUM(J236:J255)</f>
        <v>16.899999999999999</v>
      </c>
      <c r="K235" s="125">
        <f>SUM(K236:K255)</f>
        <v>16.899999999999999</v>
      </c>
      <c r="L235" s="125">
        <f>SUM(L236:L255)</f>
        <v>16.899999999999999</v>
      </c>
      <c r="M235" s="125">
        <f>SUM(M236:M255)</f>
        <v>16.899999999999999</v>
      </c>
    </row>
    <row r="236" spans="1:13" x14ac:dyDescent="0.2">
      <c r="A236" s="170"/>
      <c r="B236" s="37"/>
      <c r="C236" s="38">
        <v>631001</v>
      </c>
      <c r="D236" s="38" t="s">
        <v>129</v>
      </c>
      <c r="E236" s="121">
        <v>0</v>
      </c>
      <c r="F236" s="61"/>
      <c r="G236" s="70"/>
      <c r="H236" s="89"/>
      <c r="I236" s="121">
        <v>0.1</v>
      </c>
      <c r="J236" s="70">
        <v>0.1</v>
      </c>
      <c r="K236" s="70">
        <v>0.1</v>
      </c>
      <c r="L236" s="70">
        <v>0.1</v>
      </c>
      <c r="M236" s="70">
        <v>0.1</v>
      </c>
    </row>
    <row r="237" spans="1:13" x14ac:dyDescent="0.2">
      <c r="A237" s="170"/>
      <c r="B237" s="37"/>
      <c r="C237" s="38">
        <v>6320031</v>
      </c>
      <c r="D237" s="38" t="s">
        <v>130</v>
      </c>
      <c r="E237" s="121">
        <v>1.6</v>
      </c>
      <c r="F237" s="61"/>
      <c r="G237" s="70"/>
      <c r="H237" s="89"/>
      <c r="I237" s="121">
        <v>1.7</v>
      </c>
      <c r="J237" s="70">
        <v>1.5</v>
      </c>
      <c r="K237" s="70">
        <v>1.5</v>
      </c>
      <c r="L237" s="70">
        <v>1.5</v>
      </c>
      <c r="M237" s="70">
        <v>1.5</v>
      </c>
    </row>
    <row r="238" spans="1:13" x14ac:dyDescent="0.2">
      <c r="A238" s="170"/>
      <c r="B238" s="37"/>
      <c r="C238" s="38">
        <v>6320032</v>
      </c>
      <c r="D238" s="38" t="s">
        <v>131</v>
      </c>
      <c r="E238" s="121">
        <v>0</v>
      </c>
      <c r="F238" s="61"/>
      <c r="G238" s="70"/>
      <c r="H238" s="89"/>
      <c r="I238" s="121">
        <v>0</v>
      </c>
      <c r="J238" s="70">
        <v>0</v>
      </c>
      <c r="K238" s="70">
        <v>0</v>
      </c>
      <c r="L238" s="70">
        <v>0</v>
      </c>
      <c r="M238" s="70">
        <v>0</v>
      </c>
    </row>
    <row r="239" spans="1:13" x14ac:dyDescent="0.2">
      <c r="A239" s="170"/>
      <c r="B239" s="37"/>
      <c r="C239" s="38">
        <v>633001</v>
      </c>
      <c r="D239" s="38" t="s">
        <v>64</v>
      </c>
      <c r="E239" s="121">
        <v>0</v>
      </c>
      <c r="F239" s="61"/>
      <c r="G239" s="70"/>
      <c r="H239" s="89"/>
      <c r="I239" s="121">
        <v>0.2</v>
      </c>
      <c r="J239" s="70">
        <v>0.8</v>
      </c>
      <c r="K239" s="70">
        <v>0.8</v>
      </c>
      <c r="L239" s="70">
        <v>0.8</v>
      </c>
      <c r="M239" s="70">
        <v>0.8</v>
      </c>
    </row>
    <row r="240" spans="1:13" x14ac:dyDescent="0.2">
      <c r="A240" s="170"/>
      <c r="B240" s="37"/>
      <c r="C240" s="38">
        <v>633001</v>
      </c>
      <c r="D240" s="38" t="s">
        <v>132</v>
      </c>
      <c r="E240" s="121">
        <v>0.2</v>
      </c>
      <c r="F240" s="61"/>
      <c r="G240" s="70"/>
      <c r="H240" s="89"/>
      <c r="I240" s="121">
        <v>0.3</v>
      </c>
      <c r="J240" s="70">
        <v>0.4</v>
      </c>
      <c r="K240" s="70">
        <v>0.4</v>
      </c>
      <c r="L240" s="70">
        <v>0.4</v>
      </c>
      <c r="M240" s="70">
        <v>0.4</v>
      </c>
    </row>
    <row r="241" spans="1:13" x14ac:dyDescent="0.2">
      <c r="A241" s="170"/>
      <c r="B241" s="37"/>
      <c r="C241" s="38">
        <v>6330062</v>
      </c>
      <c r="D241" s="38" t="s">
        <v>431</v>
      </c>
      <c r="E241" s="121">
        <v>0.3</v>
      </c>
      <c r="F241" s="61"/>
      <c r="G241" s="70"/>
      <c r="H241" s="89"/>
      <c r="I241" s="121">
        <v>0.5</v>
      </c>
      <c r="J241" s="70">
        <v>0.5</v>
      </c>
      <c r="K241" s="70">
        <v>0.5</v>
      </c>
      <c r="L241" s="70">
        <v>0.5</v>
      </c>
      <c r="M241" s="70">
        <v>0.5</v>
      </c>
    </row>
    <row r="242" spans="1:13" x14ac:dyDescent="0.2">
      <c r="A242" s="170"/>
      <c r="B242" s="37"/>
      <c r="C242" s="38">
        <v>6330063</v>
      </c>
      <c r="D242" s="38" t="s">
        <v>133</v>
      </c>
      <c r="E242" s="121">
        <v>0.2</v>
      </c>
      <c r="F242" s="61"/>
      <c r="G242" s="70"/>
      <c r="H242" s="89"/>
      <c r="I242" s="121">
        <v>0.1</v>
      </c>
      <c r="J242" s="70">
        <v>0.2</v>
      </c>
      <c r="K242" s="70">
        <v>0.2</v>
      </c>
      <c r="L242" s="70">
        <v>0.2</v>
      </c>
      <c r="M242" s="70">
        <v>0.2</v>
      </c>
    </row>
    <row r="243" spans="1:13" x14ac:dyDescent="0.2">
      <c r="A243" s="170"/>
      <c r="B243" s="37"/>
      <c r="C243" s="38">
        <v>6330065</v>
      </c>
      <c r="D243" s="38" t="s">
        <v>134</v>
      </c>
      <c r="E243" s="121">
        <v>0.2</v>
      </c>
      <c r="F243" s="61"/>
      <c r="G243" s="70"/>
      <c r="H243" s="89"/>
      <c r="I243" s="121">
        <v>0.3</v>
      </c>
      <c r="J243" s="70">
        <v>0.3</v>
      </c>
      <c r="K243" s="70">
        <v>0.3</v>
      </c>
      <c r="L243" s="70">
        <v>0.3</v>
      </c>
      <c r="M243" s="70">
        <v>0.3</v>
      </c>
    </row>
    <row r="244" spans="1:13" x14ac:dyDescent="0.2">
      <c r="A244" s="170"/>
      <c r="B244" s="37"/>
      <c r="C244" s="38">
        <v>6330066</v>
      </c>
      <c r="D244" s="38" t="s">
        <v>135</v>
      </c>
      <c r="E244" s="121">
        <v>0.2</v>
      </c>
      <c r="F244" s="61"/>
      <c r="G244" s="70"/>
      <c r="H244" s="89"/>
      <c r="I244" s="121">
        <v>0</v>
      </c>
      <c r="J244" s="70">
        <v>0</v>
      </c>
      <c r="K244" s="70">
        <v>0</v>
      </c>
      <c r="L244" s="70">
        <v>0</v>
      </c>
      <c r="M244" s="70">
        <v>0</v>
      </c>
    </row>
    <row r="245" spans="1:13" x14ac:dyDescent="0.2">
      <c r="A245" s="170"/>
      <c r="B245" s="37"/>
      <c r="C245" s="38">
        <v>633010</v>
      </c>
      <c r="D245" s="38" t="s">
        <v>136</v>
      </c>
      <c r="E245" s="121">
        <v>0.2</v>
      </c>
      <c r="F245" s="61"/>
      <c r="G245" s="70"/>
      <c r="H245" s="89"/>
      <c r="I245" s="121">
        <v>0.8</v>
      </c>
      <c r="J245" s="70">
        <v>1</v>
      </c>
      <c r="K245" s="70">
        <v>1</v>
      </c>
      <c r="L245" s="70">
        <v>1</v>
      </c>
      <c r="M245" s="70">
        <v>1</v>
      </c>
    </row>
    <row r="246" spans="1:13" x14ac:dyDescent="0.2">
      <c r="A246" s="170"/>
      <c r="B246" s="37"/>
      <c r="C246" s="38">
        <v>634001</v>
      </c>
      <c r="D246" s="38" t="s">
        <v>137</v>
      </c>
      <c r="E246" s="121">
        <v>2.2999999999999998</v>
      </c>
      <c r="F246" s="61"/>
      <c r="G246" s="70"/>
      <c r="H246" s="89"/>
      <c r="I246" s="121">
        <v>2.4</v>
      </c>
      <c r="J246" s="70">
        <v>2.5</v>
      </c>
      <c r="K246" s="70">
        <v>2.5</v>
      </c>
      <c r="L246" s="70">
        <v>2.5</v>
      </c>
      <c r="M246" s="70">
        <v>2.5</v>
      </c>
    </row>
    <row r="247" spans="1:13" x14ac:dyDescent="0.2">
      <c r="A247" s="170"/>
      <c r="B247" s="37"/>
      <c r="C247" s="38">
        <v>6340021</v>
      </c>
      <c r="D247" s="38" t="s">
        <v>78</v>
      </c>
      <c r="E247" s="121">
        <v>0.8</v>
      </c>
      <c r="F247" s="61"/>
      <c r="G247" s="70"/>
      <c r="H247" s="89"/>
      <c r="I247" s="121">
        <v>0.9</v>
      </c>
      <c r="J247" s="70">
        <v>0.9</v>
      </c>
      <c r="K247" s="70">
        <v>0.9</v>
      </c>
      <c r="L247" s="70">
        <v>0.9</v>
      </c>
      <c r="M247" s="70">
        <v>0.9</v>
      </c>
    </row>
    <row r="248" spans="1:13" x14ac:dyDescent="0.2">
      <c r="A248" s="170"/>
      <c r="B248" s="37"/>
      <c r="C248" s="38">
        <v>6340022</v>
      </c>
      <c r="D248" s="38" t="s">
        <v>79</v>
      </c>
      <c r="E248" s="121">
        <v>0.1</v>
      </c>
      <c r="F248" s="61"/>
      <c r="G248" s="70"/>
      <c r="H248" s="89"/>
      <c r="I248" s="121">
        <v>0.1</v>
      </c>
      <c r="J248" s="70">
        <v>0.1</v>
      </c>
      <c r="K248" s="70">
        <v>0.1</v>
      </c>
      <c r="L248" s="70">
        <v>0.1</v>
      </c>
      <c r="M248" s="70">
        <v>0.1</v>
      </c>
    </row>
    <row r="249" spans="1:13" x14ac:dyDescent="0.2">
      <c r="A249" s="170"/>
      <c r="B249" s="37"/>
      <c r="C249" s="38">
        <v>634003</v>
      </c>
      <c r="D249" s="38" t="s">
        <v>264</v>
      </c>
      <c r="E249" s="121">
        <v>0.3</v>
      </c>
      <c r="F249" s="70"/>
      <c r="G249" s="70"/>
      <c r="H249" s="79"/>
      <c r="I249" s="121">
        <v>0.2</v>
      </c>
      <c r="J249" s="70">
        <v>0.2</v>
      </c>
      <c r="K249" s="70">
        <v>0.2</v>
      </c>
      <c r="L249" s="70">
        <v>0.2</v>
      </c>
      <c r="M249" s="70">
        <v>0.2</v>
      </c>
    </row>
    <row r="250" spans="1:13" x14ac:dyDescent="0.2">
      <c r="A250" s="170"/>
      <c r="B250" s="37"/>
      <c r="C250" s="38">
        <v>635002</v>
      </c>
      <c r="D250" s="38" t="s">
        <v>138</v>
      </c>
      <c r="E250" s="121">
        <v>0.2</v>
      </c>
      <c r="F250" s="70"/>
      <c r="G250" s="70"/>
      <c r="H250" s="79"/>
      <c r="I250" s="121">
        <v>0</v>
      </c>
      <c r="J250" s="70">
        <v>0</v>
      </c>
      <c r="K250" s="70">
        <v>0</v>
      </c>
      <c r="L250" s="70">
        <v>0</v>
      </c>
      <c r="M250" s="70">
        <v>0</v>
      </c>
    </row>
    <row r="251" spans="1:13" x14ac:dyDescent="0.2">
      <c r="A251" s="170"/>
      <c r="B251" s="37"/>
      <c r="C251" s="38">
        <v>637001</v>
      </c>
      <c r="D251" s="38" t="s">
        <v>89</v>
      </c>
      <c r="E251" s="121">
        <v>0</v>
      </c>
      <c r="F251" s="70"/>
      <c r="G251" s="70"/>
      <c r="H251" s="79"/>
      <c r="I251" s="121">
        <v>0</v>
      </c>
      <c r="J251" s="70">
        <v>0.2</v>
      </c>
      <c r="K251" s="70">
        <v>0.2</v>
      </c>
      <c r="L251" s="70">
        <v>0.2</v>
      </c>
      <c r="M251" s="70">
        <v>0.2</v>
      </c>
    </row>
    <row r="252" spans="1:13" x14ac:dyDescent="0.2">
      <c r="A252" s="170"/>
      <c r="B252" s="37"/>
      <c r="C252" s="38">
        <v>637004</v>
      </c>
      <c r="D252" s="38" t="s">
        <v>432</v>
      </c>
      <c r="E252" s="121">
        <v>0</v>
      </c>
      <c r="F252" s="70"/>
      <c r="G252" s="70"/>
      <c r="H252" s="79"/>
      <c r="I252" s="121">
        <v>0.1</v>
      </c>
      <c r="J252" s="70">
        <v>0.1</v>
      </c>
      <c r="K252" s="70">
        <v>0.1</v>
      </c>
      <c r="L252" s="70">
        <v>0.1</v>
      </c>
      <c r="M252" s="70">
        <v>0.1</v>
      </c>
    </row>
    <row r="253" spans="1:13" x14ac:dyDescent="0.2">
      <c r="A253" s="170"/>
      <c r="B253" s="37"/>
      <c r="C253" s="38">
        <v>637014</v>
      </c>
      <c r="D253" s="38" t="s">
        <v>101</v>
      </c>
      <c r="E253" s="121">
        <v>6.1</v>
      </c>
      <c r="F253" s="70"/>
      <c r="G253" s="70"/>
      <c r="H253" s="79"/>
      <c r="I253" s="121">
        <v>6.5</v>
      </c>
      <c r="J253" s="70">
        <v>6.5</v>
      </c>
      <c r="K253" s="70">
        <v>6.5</v>
      </c>
      <c r="L253" s="70">
        <v>6.5</v>
      </c>
      <c r="M253" s="70">
        <v>6.5</v>
      </c>
    </row>
    <row r="254" spans="1:13" x14ac:dyDescent="0.2">
      <c r="A254" s="170"/>
      <c r="B254" s="37"/>
      <c r="C254" s="38">
        <v>637016</v>
      </c>
      <c r="D254" s="38" t="s">
        <v>103</v>
      </c>
      <c r="E254" s="121">
        <v>1.3</v>
      </c>
      <c r="F254" s="70"/>
      <c r="G254" s="70"/>
      <c r="H254" s="79"/>
      <c r="I254" s="121">
        <v>1.3</v>
      </c>
      <c r="J254" s="70">
        <v>1.3</v>
      </c>
      <c r="K254" s="70">
        <v>1.3</v>
      </c>
      <c r="L254" s="70">
        <v>1.3</v>
      </c>
      <c r="M254" s="70">
        <v>1.3</v>
      </c>
    </row>
    <row r="255" spans="1:13" x14ac:dyDescent="0.2">
      <c r="A255" s="170"/>
      <c r="B255" s="37"/>
      <c r="C255" s="38">
        <v>642015</v>
      </c>
      <c r="D255" s="38" t="s">
        <v>517</v>
      </c>
      <c r="E255" s="121">
        <v>1.2</v>
      </c>
      <c r="F255" s="70"/>
      <c r="G255" s="70"/>
      <c r="H255" s="79"/>
      <c r="I255" s="121">
        <v>0.3</v>
      </c>
      <c r="J255" s="70">
        <v>0.3</v>
      </c>
      <c r="K255" s="70">
        <v>0.3</v>
      </c>
      <c r="L255" s="70">
        <v>0.3</v>
      </c>
      <c r="M255" s="70">
        <v>0.3</v>
      </c>
    </row>
    <row r="256" spans="1:13" x14ac:dyDescent="0.2">
      <c r="A256" s="169"/>
      <c r="B256" s="40" t="s">
        <v>139</v>
      </c>
      <c r="C256" s="40"/>
      <c r="D256" s="40" t="s">
        <v>140</v>
      </c>
      <c r="E256" s="123">
        <f>SUM(E257)</f>
        <v>1</v>
      </c>
      <c r="F256" s="123">
        <f t="shared" ref="F256:M256" si="31">SUM(F257)</f>
        <v>0</v>
      </c>
      <c r="G256" s="123">
        <f t="shared" si="31"/>
        <v>0</v>
      </c>
      <c r="H256" s="123">
        <f t="shared" si="31"/>
        <v>0</v>
      </c>
      <c r="I256" s="123">
        <f>SUM(I257)</f>
        <v>1</v>
      </c>
      <c r="J256" s="123">
        <f t="shared" si="31"/>
        <v>1</v>
      </c>
      <c r="K256" s="123">
        <f t="shared" si="31"/>
        <v>1</v>
      </c>
      <c r="L256" s="123">
        <f t="shared" si="31"/>
        <v>1</v>
      </c>
      <c r="M256" s="123">
        <f t="shared" si="31"/>
        <v>1</v>
      </c>
    </row>
    <row r="257" spans="1:13" x14ac:dyDescent="0.2">
      <c r="A257" s="170"/>
      <c r="B257" s="37"/>
      <c r="C257" s="38">
        <v>637005</v>
      </c>
      <c r="D257" s="38" t="s">
        <v>141</v>
      </c>
      <c r="E257" s="121">
        <v>1</v>
      </c>
      <c r="F257" s="70"/>
      <c r="G257" s="70"/>
      <c r="H257" s="79"/>
      <c r="I257" s="121">
        <v>1</v>
      </c>
      <c r="J257" s="70">
        <v>1</v>
      </c>
      <c r="K257" s="70">
        <v>1</v>
      </c>
      <c r="L257" s="70">
        <v>1</v>
      </c>
      <c r="M257" s="70">
        <v>1</v>
      </c>
    </row>
    <row r="258" spans="1:13" x14ac:dyDescent="0.2">
      <c r="A258" s="169"/>
      <c r="B258" s="40" t="s">
        <v>142</v>
      </c>
      <c r="C258" s="40"/>
      <c r="D258" s="40" t="s">
        <v>143</v>
      </c>
      <c r="E258" s="123">
        <f t="shared" ref="E258:J258" si="32">SUM(E259+ E264)</f>
        <v>73.899999999999991</v>
      </c>
      <c r="F258" s="123">
        <f t="shared" si="32"/>
        <v>0</v>
      </c>
      <c r="G258" s="123">
        <f t="shared" si="32"/>
        <v>0</v>
      </c>
      <c r="H258" s="123">
        <f t="shared" si="32"/>
        <v>0</v>
      </c>
      <c r="I258" s="123">
        <f t="shared" si="32"/>
        <v>98.800000000000011</v>
      </c>
      <c r="J258" s="123">
        <f t="shared" si="32"/>
        <v>93.699999999999989</v>
      </c>
      <c r="K258" s="123">
        <f>SUM(K259+ K264)</f>
        <v>93.699999999999989</v>
      </c>
      <c r="L258" s="123">
        <f>SUM(L259+ L264)</f>
        <v>93.699999999999989</v>
      </c>
      <c r="M258" s="123">
        <f>SUM(M259+ M264)</f>
        <v>93.699999999999989</v>
      </c>
    </row>
    <row r="259" spans="1:13" x14ac:dyDescent="0.2">
      <c r="A259" s="169"/>
      <c r="B259" s="37"/>
      <c r="C259" s="37"/>
      <c r="D259" s="37" t="s">
        <v>144</v>
      </c>
      <c r="E259" s="125">
        <f t="shared" ref="E259:J259" si="33">SUM(E260:E263)</f>
        <v>67.099999999999994</v>
      </c>
      <c r="F259" s="125">
        <f t="shared" si="33"/>
        <v>0</v>
      </c>
      <c r="G259" s="125">
        <f t="shared" si="33"/>
        <v>0</v>
      </c>
      <c r="H259" s="125">
        <f t="shared" si="33"/>
        <v>0</v>
      </c>
      <c r="I259" s="125">
        <f t="shared" si="33"/>
        <v>91.500000000000014</v>
      </c>
      <c r="J259" s="125">
        <f t="shared" si="33"/>
        <v>86.1</v>
      </c>
      <c r="K259" s="125">
        <f>SUM(K260:K263)</f>
        <v>86.1</v>
      </c>
      <c r="L259" s="125">
        <f>SUM(L260:L263)</f>
        <v>86.1</v>
      </c>
      <c r="M259" s="125">
        <f>SUM(M260:M263)</f>
        <v>86.1</v>
      </c>
    </row>
    <row r="260" spans="1:13" x14ac:dyDescent="0.2">
      <c r="A260" s="170"/>
      <c r="B260" s="37">
        <v>610</v>
      </c>
      <c r="C260" s="38"/>
      <c r="D260" s="38" t="s">
        <v>115</v>
      </c>
      <c r="E260" s="124">
        <v>36.9</v>
      </c>
      <c r="F260" s="68"/>
      <c r="G260" s="68"/>
      <c r="H260" s="88"/>
      <c r="I260" s="124">
        <v>48.7</v>
      </c>
      <c r="J260" s="68">
        <v>44.8</v>
      </c>
      <c r="K260" s="68">
        <v>44.8</v>
      </c>
      <c r="L260" s="68">
        <v>44.8</v>
      </c>
      <c r="M260" s="68">
        <v>44.8</v>
      </c>
    </row>
    <row r="261" spans="1:13" x14ac:dyDescent="0.2">
      <c r="A261" s="170"/>
      <c r="B261" s="37">
        <v>620</v>
      </c>
      <c r="C261" s="38"/>
      <c r="D261" s="38" t="s">
        <v>116</v>
      </c>
      <c r="E261" s="121">
        <v>13.1</v>
      </c>
      <c r="F261" s="70"/>
      <c r="G261" s="70"/>
      <c r="H261" s="79"/>
      <c r="I261" s="121">
        <v>17.100000000000001</v>
      </c>
      <c r="J261" s="70">
        <v>15.8</v>
      </c>
      <c r="K261" s="70">
        <v>15.8</v>
      </c>
      <c r="L261" s="70">
        <v>15.8</v>
      </c>
      <c r="M261" s="70">
        <v>15.8</v>
      </c>
    </row>
    <row r="262" spans="1:13" x14ac:dyDescent="0.2">
      <c r="A262" s="170"/>
      <c r="B262" s="37">
        <v>630</v>
      </c>
      <c r="C262" s="38"/>
      <c r="D262" s="38" t="s">
        <v>117</v>
      </c>
      <c r="E262" s="121">
        <v>12.8</v>
      </c>
      <c r="F262" s="70"/>
      <c r="G262" s="70"/>
      <c r="H262" s="79"/>
      <c r="I262" s="121">
        <v>20.5</v>
      </c>
      <c r="J262" s="70">
        <v>20.5</v>
      </c>
      <c r="K262" s="70">
        <v>20.5</v>
      </c>
      <c r="L262" s="70">
        <v>20.5</v>
      </c>
      <c r="M262" s="70">
        <v>20.5</v>
      </c>
    </row>
    <row r="263" spans="1:13" x14ac:dyDescent="0.2">
      <c r="A263" s="170"/>
      <c r="B263" s="37"/>
      <c r="C263" s="38"/>
      <c r="D263" s="38" t="s">
        <v>101</v>
      </c>
      <c r="E263" s="121">
        <v>4.3</v>
      </c>
      <c r="F263" s="70"/>
      <c r="G263" s="70"/>
      <c r="H263" s="79"/>
      <c r="I263" s="121">
        <v>5.2</v>
      </c>
      <c r="J263" s="70">
        <v>5</v>
      </c>
      <c r="K263" s="70">
        <v>5</v>
      </c>
      <c r="L263" s="70">
        <v>5</v>
      </c>
      <c r="M263" s="70">
        <v>5</v>
      </c>
    </row>
    <row r="264" spans="1:13" x14ac:dyDescent="0.2">
      <c r="A264" s="170"/>
      <c r="B264" s="37"/>
      <c r="C264" s="38"/>
      <c r="D264" s="37" t="s">
        <v>145</v>
      </c>
      <c r="E264" s="125">
        <f t="shared" ref="E264:M264" si="34">SUM(E265:E266)</f>
        <v>6.8</v>
      </c>
      <c r="F264" s="125">
        <f t="shared" si="34"/>
        <v>0</v>
      </c>
      <c r="G264" s="125">
        <f t="shared" si="34"/>
        <v>0</v>
      </c>
      <c r="H264" s="125">
        <f t="shared" si="34"/>
        <v>0</v>
      </c>
      <c r="I264" s="125">
        <f t="shared" si="34"/>
        <v>7.3000000000000007</v>
      </c>
      <c r="J264" s="125">
        <f t="shared" si="34"/>
        <v>7.6</v>
      </c>
      <c r="K264" s="125">
        <f t="shared" si="34"/>
        <v>7.6</v>
      </c>
      <c r="L264" s="125">
        <f t="shared" si="34"/>
        <v>7.6</v>
      </c>
      <c r="M264" s="125">
        <f t="shared" si="34"/>
        <v>7.6</v>
      </c>
    </row>
    <row r="265" spans="1:13" x14ac:dyDescent="0.2">
      <c r="A265" s="170"/>
      <c r="B265" s="37">
        <v>610</v>
      </c>
      <c r="C265" s="38"/>
      <c r="D265" s="38" t="s">
        <v>115</v>
      </c>
      <c r="E265" s="121">
        <v>5</v>
      </c>
      <c r="F265" s="70"/>
      <c r="G265" s="70"/>
      <c r="H265" s="79"/>
      <c r="I265" s="121">
        <v>5.4</v>
      </c>
      <c r="J265" s="70">
        <v>5.6</v>
      </c>
      <c r="K265" s="70">
        <v>5.6</v>
      </c>
      <c r="L265" s="70">
        <v>5.6</v>
      </c>
      <c r="M265" s="70">
        <v>5.6</v>
      </c>
    </row>
    <row r="266" spans="1:13" x14ac:dyDescent="0.2">
      <c r="A266" s="170"/>
      <c r="B266" s="37">
        <v>620</v>
      </c>
      <c r="C266" s="38"/>
      <c r="D266" s="38" t="s">
        <v>116</v>
      </c>
      <c r="E266" s="121">
        <v>1.8</v>
      </c>
      <c r="F266" s="70"/>
      <c r="G266" s="70"/>
      <c r="H266" s="79"/>
      <c r="I266" s="121">
        <v>1.9</v>
      </c>
      <c r="J266" s="70">
        <v>2</v>
      </c>
      <c r="K266" s="70">
        <v>2</v>
      </c>
      <c r="L266" s="70">
        <v>2</v>
      </c>
      <c r="M266" s="70">
        <v>2</v>
      </c>
    </row>
    <row r="267" spans="1:13" x14ac:dyDescent="0.2">
      <c r="A267" s="169"/>
      <c r="B267" s="40" t="s">
        <v>146</v>
      </c>
      <c r="C267" s="40"/>
      <c r="D267" s="40" t="s">
        <v>147</v>
      </c>
      <c r="E267" s="123">
        <f t="shared" ref="E267:M267" si="35">SUM(E268:E270)</f>
        <v>30.2</v>
      </c>
      <c r="F267" s="123">
        <f t="shared" si="35"/>
        <v>0</v>
      </c>
      <c r="G267" s="123">
        <f t="shared" si="35"/>
        <v>0</v>
      </c>
      <c r="H267" s="123">
        <f t="shared" si="35"/>
        <v>0</v>
      </c>
      <c r="I267" s="123">
        <f t="shared" si="35"/>
        <v>30.4</v>
      </c>
      <c r="J267" s="123">
        <f t="shared" si="35"/>
        <v>29.2</v>
      </c>
      <c r="K267" s="123">
        <f t="shared" si="35"/>
        <v>29.2</v>
      </c>
      <c r="L267" s="123">
        <f t="shared" si="35"/>
        <v>30.1</v>
      </c>
      <c r="M267" s="123">
        <f t="shared" si="35"/>
        <v>30.8</v>
      </c>
    </row>
    <row r="268" spans="1:13" x14ac:dyDescent="0.2">
      <c r="A268" s="170"/>
      <c r="B268" s="37">
        <v>610</v>
      </c>
      <c r="C268" s="38"/>
      <c r="D268" s="38" t="s">
        <v>115</v>
      </c>
      <c r="E268" s="121">
        <v>20.399999999999999</v>
      </c>
      <c r="F268" s="70"/>
      <c r="G268" s="70"/>
      <c r="H268" s="79"/>
      <c r="I268" s="121">
        <v>13.6</v>
      </c>
      <c r="J268" s="70">
        <v>18.899999999999999</v>
      </c>
      <c r="K268" s="70">
        <v>18.899999999999999</v>
      </c>
      <c r="L268" s="68">
        <v>19.5</v>
      </c>
      <c r="M268" s="68">
        <v>20</v>
      </c>
    </row>
    <row r="269" spans="1:13" x14ac:dyDescent="0.2">
      <c r="A269" s="170"/>
      <c r="B269" s="37">
        <v>620</v>
      </c>
      <c r="C269" s="38"/>
      <c r="D269" s="38" t="s">
        <v>116</v>
      </c>
      <c r="E269" s="121">
        <v>6.7</v>
      </c>
      <c r="F269" s="70"/>
      <c r="G269" s="70"/>
      <c r="H269" s="79"/>
      <c r="I269" s="121">
        <v>4.7</v>
      </c>
      <c r="J269" s="70">
        <v>6.5</v>
      </c>
      <c r="K269" s="70">
        <v>6.5</v>
      </c>
      <c r="L269" s="68">
        <v>6.8</v>
      </c>
      <c r="M269" s="68">
        <v>7</v>
      </c>
    </row>
    <row r="270" spans="1:13" x14ac:dyDescent="0.2">
      <c r="A270" s="170"/>
      <c r="B270" s="37">
        <v>630</v>
      </c>
      <c r="C270" s="38"/>
      <c r="D270" s="38" t="s">
        <v>117</v>
      </c>
      <c r="E270" s="121">
        <v>3.1</v>
      </c>
      <c r="F270" s="70"/>
      <c r="G270" s="70"/>
      <c r="H270" s="79"/>
      <c r="I270" s="121">
        <v>12.1</v>
      </c>
      <c r="J270" s="70">
        <v>3.8</v>
      </c>
      <c r="K270" s="70">
        <v>3.8</v>
      </c>
      <c r="L270" s="70">
        <v>3.8</v>
      </c>
      <c r="M270" s="70">
        <v>3.8</v>
      </c>
    </row>
    <row r="271" spans="1:13" x14ac:dyDescent="0.2">
      <c r="A271" s="169"/>
      <c r="B271" s="40" t="s">
        <v>346</v>
      </c>
      <c r="C271" s="40"/>
      <c r="D271" s="40" t="s">
        <v>347</v>
      </c>
      <c r="E271" s="123">
        <f t="shared" ref="E271:M271" si="36">SUM(E272:E274)</f>
        <v>0.4</v>
      </c>
      <c r="F271" s="123">
        <f t="shared" si="36"/>
        <v>0</v>
      </c>
      <c r="G271" s="123">
        <f t="shared" si="36"/>
        <v>0</v>
      </c>
      <c r="H271" s="123">
        <f t="shared" si="36"/>
        <v>0</v>
      </c>
      <c r="I271" s="123">
        <f t="shared" si="36"/>
        <v>0.4</v>
      </c>
      <c r="J271" s="123">
        <f t="shared" si="36"/>
        <v>0.4</v>
      </c>
      <c r="K271" s="123">
        <f t="shared" si="36"/>
        <v>0.4</v>
      </c>
      <c r="L271" s="123">
        <f t="shared" si="36"/>
        <v>0.4</v>
      </c>
      <c r="M271" s="123">
        <f t="shared" si="36"/>
        <v>0.4</v>
      </c>
    </row>
    <row r="272" spans="1:13" x14ac:dyDescent="0.2">
      <c r="A272" s="170"/>
      <c r="B272" s="37">
        <v>610</v>
      </c>
      <c r="C272" s="38"/>
      <c r="D272" s="38" t="s">
        <v>115</v>
      </c>
      <c r="E272" s="121">
        <v>0.3</v>
      </c>
      <c r="F272" s="70"/>
      <c r="G272" s="70"/>
      <c r="H272" s="79"/>
      <c r="I272" s="121">
        <v>0.3</v>
      </c>
      <c r="J272" s="121">
        <v>0.3</v>
      </c>
      <c r="K272" s="121">
        <v>0.3</v>
      </c>
      <c r="L272" s="121">
        <v>0.3</v>
      </c>
      <c r="M272" s="121">
        <v>0.3</v>
      </c>
    </row>
    <row r="273" spans="1:13" x14ac:dyDescent="0.2">
      <c r="A273" s="170"/>
      <c r="B273" s="37">
        <v>620</v>
      </c>
      <c r="C273" s="38"/>
      <c r="D273" s="38" t="s">
        <v>116</v>
      </c>
      <c r="E273" s="121">
        <v>0.1</v>
      </c>
      <c r="F273" s="70"/>
      <c r="G273" s="70"/>
      <c r="H273" s="79"/>
      <c r="I273" s="121">
        <v>0.1</v>
      </c>
      <c r="J273" s="121">
        <v>0.1</v>
      </c>
      <c r="K273" s="121">
        <v>0.1</v>
      </c>
      <c r="L273" s="121">
        <v>0.1</v>
      </c>
      <c r="M273" s="121">
        <v>0.1</v>
      </c>
    </row>
    <row r="274" spans="1:13" x14ac:dyDescent="0.2">
      <c r="A274" s="170"/>
      <c r="B274" s="37">
        <v>630</v>
      </c>
      <c r="C274" s="38"/>
      <c r="D274" s="38" t="s">
        <v>117</v>
      </c>
      <c r="E274" s="121">
        <v>0</v>
      </c>
      <c r="F274" s="70"/>
      <c r="G274" s="70"/>
      <c r="H274" s="79"/>
      <c r="I274" s="121">
        <v>0</v>
      </c>
      <c r="J274" s="121">
        <v>0</v>
      </c>
      <c r="K274" s="121">
        <v>0</v>
      </c>
      <c r="L274" s="121">
        <v>0</v>
      </c>
      <c r="M274" s="121">
        <v>0</v>
      </c>
    </row>
    <row r="275" spans="1:13" x14ac:dyDescent="0.2">
      <c r="A275" s="169"/>
      <c r="B275" s="40" t="s">
        <v>148</v>
      </c>
      <c r="C275" s="40"/>
      <c r="D275" s="40" t="s">
        <v>149</v>
      </c>
      <c r="E275" s="123">
        <f t="shared" ref="E275:M275" si="37">SUM(E276:E283)</f>
        <v>12.499999999999998</v>
      </c>
      <c r="F275" s="123">
        <f t="shared" si="37"/>
        <v>0</v>
      </c>
      <c r="G275" s="123">
        <f t="shared" si="37"/>
        <v>0</v>
      </c>
      <c r="H275" s="123">
        <f t="shared" si="37"/>
        <v>0</v>
      </c>
      <c r="I275" s="123">
        <f t="shared" si="37"/>
        <v>12.299999999999997</v>
      </c>
      <c r="J275" s="123">
        <f t="shared" si="37"/>
        <v>44.5</v>
      </c>
      <c r="K275" s="123">
        <f t="shared" si="37"/>
        <v>44.5</v>
      </c>
      <c r="L275" s="123">
        <f t="shared" si="37"/>
        <v>33.5</v>
      </c>
      <c r="M275" s="123">
        <f t="shared" si="37"/>
        <v>33.5</v>
      </c>
    </row>
    <row r="276" spans="1:13" x14ac:dyDescent="0.2">
      <c r="A276" s="170"/>
      <c r="B276" s="38"/>
      <c r="C276" s="38">
        <v>610620</v>
      </c>
      <c r="D276" s="38" t="s">
        <v>309</v>
      </c>
      <c r="E276" s="121">
        <v>0</v>
      </c>
      <c r="F276" s="61"/>
      <c r="G276" s="70"/>
      <c r="H276" s="89"/>
      <c r="I276" s="121">
        <v>0</v>
      </c>
      <c r="J276" s="70">
        <v>0</v>
      </c>
      <c r="K276" s="70">
        <v>0</v>
      </c>
      <c r="L276" s="70">
        <v>0</v>
      </c>
      <c r="M276" s="70">
        <v>0</v>
      </c>
    </row>
    <row r="277" spans="1:13" x14ac:dyDescent="0.2">
      <c r="A277" s="170"/>
      <c r="B277" s="37"/>
      <c r="C277" s="38">
        <v>633006</v>
      </c>
      <c r="D277" s="38" t="s">
        <v>134</v>
      </c>
      <c r="E277" s="121">
        <v>11.1</v>
      </c>
      <c r="F277" s="61"/>
      <c r="G277" s="70"/>
      <c r="H277" s="89"/>
      <c r="I277" s="121">
        <v>11.7</v>
      </c>
      <c r="J277" s="70">
        <v>13</v>
      </c>
      <c r="K277" s="70">
        <v>13</v>
      </c>
      <c r="L277" s="70">
        <v>13</v>
      </c>
      <c r="M277" s="70">
        <v>13</v>
      </c>
    </row>
    <row r="278" spans="1:13" x14ac:dyDescent="0.2">
      <c r="A278" s="170"/>
      <c r="B278" s="37"/>
      <c r="C278" s="38">
        <v>634004</v>
      </c>
      <c r="D278" s="38" t="s">
        <v>80</v>
      </c>
      <c r="E278" s="121">
        <v>0</v>
      </c>
      <c r="F278" s="61"/>
      <c r="G278" s="70"/>
      <c r="H278" s="89"/>
      <c r="I278" s="121">
        <v>0.2</v>
      </c>
      <c r="J278" s="70">
        <v>0.5</v>
      </c>
      <c r="K278" s="70">
        <v>0.5</v>
      </c>
      <c r="L278" s="70">
        <v>0.5</v>
      </c>
      <c r="M278" s="70">
        <v>0.5</v>
      </c>
    </row>
    <row r="279" spans="1:13" x14ac:dyDescent="0.2">
      <c r="A279" s="170"/>
      <c r="B279" s="37"/>
      <c r="C279" s="38">
        <v>635006</v>
      </c>
      <c r="D279" s="38" t="s">
        <v>150</v>
      </c>
      <c r="E279" s="121">
        <v>1.2</v>
      </c>
      <c r="F279" s="61"/>
      <c r="G279" s="70"/>
      <c r="H279" s="89"/>
      <c r="I279" s="121">
        <v>0</v>
      </c>
      <c r="J279" s="70">
        <v>20</v>
      </c>
      <c r="K279" s="70">
        <v>20</v>
      </c>
      <c r="L279" s="70">
        <v>20</v>
      </c>
      <c r="M279" s="70">
        <v>20</v>
      </c>
    </row>
    <row r="280" spans="1:13" x14ac:dyDescent="0.2">
      <c r="A280" s="170"/>
      <c r="B280" s="37"/>
      <c r="C280" s="38">
        <v>6350063</v>
      </c>
      <c r="D280" s="38" t="s">
        <v>338</v>
      </c>
      <c r="E280" s="121">
        <v>0</v>
      </c>
      <c r="F280" s="70"/>
      <c r="G280" s="70"/>
      <c r="H280" s="79"/>
      <c r="I280" s="121">
        <v>0</v>
      </c>
      <c r="J280" s="70">
        <v>3</v>
      </c>
      <c r="K280" s="70">
        <v>3</v>
      </c>
      <c r="L280" s="70">
        <v>0</v>
      </c>
      <c r="M280" s="70">
        <v>0</v>
      </c>
    </row>
    <row r="281" spans="1:13" x14ac:dyDescent="0.2">
      <c r="A281" s="170"/>
      <c r="B281" s="37"/>
      <c r="C281" s="38">
        <v>6350066</v>
      </c>
      <c r="D281" s="38" t="s">
        <v>503</v>
      </c>
      <c r="E281" s="121">
        <v>0</v>
      </c>
      <c r="F281" s="70"/>
      <c r="G281" s="70"/>
      <c r="H281" s="79"/>
      <c r="I281" s="121">
        <v>0</v>
      </c>
      <c r="J281" s="70">
        <v>8</v>
      </c>
      <c r="K281" s="70">
        <v>8</v>
      </c>
      <c r="L281" s="70">
        <v>0</v>
      </c>
      <c r="M281" s="70">
        <v>0</v>
      </c>
    </row>
    <row r="282" spans="1:13" x14ac:dyDescent="0.2">
      <c r="A282" s="170"/>
      <c r="B282" s="37"/>
      <c r="C282" s="38">
        <v>637011</v>
      </c>
      <c r="D282" s="38" t="s">
        <v>433</v>
      </c>
      <c r="E282" s="121">
        <v>0</v>
      </c>
      <c r="F282" s="70"/>
      <c r="G282" s="70"/>
      <c r="H282" s="79"/>
      <c r="I282" s="121">
        <v>0.2</v>
      </c>
      <c r="J282" s="70">
        <v>0</v>
      </c>
      <c r="K282" s="70">
        <v>0</v>
      </c>
      <c r="L282" s="70">
        <v>0</v>
      </c>
      <c r="M282" s="70">
        <v>0</v>
      </c>
    </row>
    <row r="283" spans="1:13" x14ac:dyDescent="0.2">
      <c r="A283" s="170"/>
      <c r="B283" s="37"/>
      <c r="C283" s="38">
        <v>644001</v>
      </c>
      <c r="D283" s="38" t="s">
        <v>151</v>
      </c>
      <c r="E283" s="121">
        <v>0.2</v>
      </c>
      <c r="F283" s="70"/>
      <c r="G283" s="70"/>
      <c r="H283" s="79"/>
      <c r="I283" s="121">
        <v>0.2</v>
      </c>
      <c r="J283" s="70">
        <v>0</v>
      </c>
      <c r="K283" s="70">
        <v>0</v>
      </c>
      <c r="L283" s="70">
        <v>0</v>
      </c>
      <c r="M283" s="70">
        <v>0</v>
      </c>
    </row>
    <row r="284" spans="1:13" x14ac:dyDescent="0.2">
      <c r="A284" s="169"/>
      <c r="B284" s="40" t="s">
        <v>152</v>
      </c>
      <c r="C284" s="40"/>
      <c r="D284" s="40" t="s">
        <v>153</v>
      </c>
      <c r="E284" s="123">
        <f t="shared" ref="E284:M284" si="38">SUM(E285:E292)</f>
        <v>199.20000000000002</v>
      </c>
      <c r="F284" s="123">
        <f t="shared" si="38"/>
        <v>0</v>
      </c>
      <c r="G284" s="123">
        <f t="shared" si="38"/>
        <v>0</v>
      </c>
      <c r="H284" s="123">
        <f t="shared" si="38"/>
        <v>0</v>
      </c>
      <c r="I284" s="123">
        <f t="shared" si="38"/>
        <v>203.2</v>
      </c>
      <c r="J284" s="123">
        <f t="shared" si="38"/>
        <v>249.1</v>
      </c>
      <c r="K284" s="123">
        <f t="shared" si="38"/>
        <v>249.1</v>
      </c>
      <c r="L284" s="123">
        <f t="shared" si="38"/>
        <v>250.29999999999998</v>
      </c>
      <c r="M284" s="123">
        <f t="shared" si="38"/>
        <v>251.6</v>
      </c>
    </row>
    <row r="285" spans="1:13" x14ac:dyDescent="0.2">
      <c r="A285" s="170"/>
      <c r="B285" s="38"/>
      <c r="C285" s="38">
        <v>610620</v>
      </c>
      <c r="D285" s="38" t="s">
        <v>309</v>
      </c>
      <c r="E285" s="121">
        <v>0.8</v>
      </c>
      <c r="F285" s="70"/>
      <c r="G285" s="70"/>
      <c r="H285" s="79"/>
      <c r="I285" s="121">
        <v>0.8</v>
      </c>
      <c r="J285" s="70">
        <v>17</v>
      </c>
      <c r="K285" s="70">
        <v>17</v>
      </c>
      <c r="L285" s="68">
        <v>18</v>
      </c>
      <c r="M285" s="68">
        <v>19</v>
      </c>
    </row>
    <row r="286" spans="1:13" x14ac:dyDescent="0.2">
      <c r="A286" s="170"/>
      <c r="B286" s="38"/>
      <c r="C286" s="38"/>
      <c r="D286" s="38" t="s">
        <v>458</v>
      </c>
      <c r="E286" s="121">
        <v>0</v>
      </c>
      <c r="F286" s="70"/>
      <c r="G286" s="70"/>
      <c r="H286" s="79"/>
      <c r="I286" s="121"/>
      <c r="J286" s="70">
        <v>6</v>
      </c>
      <c r="K286" s="70">
        <v>6</v>
      </c>
      <c r="L286" s="68">
        <v>6.2</v>
      </c>
      <c r="M286" s="68">
        <v>6.5</v>
      </c>
    </row>
    <row r="287" spans="1:13" x14ac:dyDescent="0.2">
      <c r="A287" s="170"/>
      <c r="B287" s="37"/>
      <c r="C287" s="38">
        <v>632003</v>
      </c>
      <c r="D287" s="38" t="s">
        <v>434</v>
      </c>
      <c r="E287" s="121">
        <v>8</v>
      </c>
      <c r="F287" s="70"/>
      <c r="G287" s="70"/>
      <c r="H287" s="79"/>
      <c r="I287" s="121">
        <v>7.9</v>
      </c>
      <c r="J287" s="70">
        <v>8.4</v>
      </c>
      <c r="K287" s="70">
        <v>8.4</v>
      </c>
      <c r="L287" s="70">
        <v>8.4</v>
      </c>
      <c r="M287" s="70">
        <v>8.4</v>
      </c>
    </row>
    <row r="288" spans="1:13" x14ac:dyDescent="0.2">
      <c r="A288" s="170"/>
      <c r="B288" s="37"/>
      <c r="C288" s="38">
        <v>633006</v>
      </c>
      <c r="D288" s="38" t="s">
        <v>154</v>
      </c>
      <c r="E288" s="121">
        <v>0.5</v>
      </c>
      <c r="F288" s="70"/>
      <c r="G288" s="70"/>
      <c r="H288" s="89"/>
      <c r="I288" s="121">
        <v>2.7</v>
      </c>
      <c r="J288" s="70">
        <v>5</v>
      </c>
      <c r="K288" s="70">
        <v>5</v>
      </c>
      <c r="L288" s="70">
        <v>5</v>
      </c>
      <c r="M288" s="70">
        <v>5</v>
      </c>
    </row>
    <row r="289" spans="1:13" x14ac:dyDescent="0.2">
      <c r="A289" s="170"/>
      <c r="B289" s="37"/>
      <c r="C289" s="38">
        <v>637004</v>
      </c>
      <c r="D289" s="38" t="s">
        <v>537</v>
      </c>
      <c r="E289" s="121">
        <v>185.9</v>
      </c>
      <c r="F289" s="70"/>
      <c r="G289" s="70"/>
      <c r="H289" s="79"/>
      <c r="I289" s="121">
        <v>185.6</v>
      </c>
      <c r="J289" s="70">
        <v>198.2</v>
      </c>
      <c r="K289" s="70">
        <v>198.2</v>
      </c>
      <c r="L289" s="70">
        <v>198.2</v>
      </c>
      <c r="M289" s="70">
        <v>198.2</v>
      </c>
    </row>
    <row r="290" spans="1:13" x14ac:dyDescent="0.2">
      <c r="A290" s="170"/>
      <c r="B290" s="37"/>
      <c r="C290" s="38">
        <v>637004</v>
      </c>
      <c r="D290" s="38" t="s">
        <v>531</v>
      </c>
      <c r="E290" s="121">
        <v>4</v>
      </c>
      <c r="F290" s="70"/>
      <c r="G290" s="70"/>
      <c r="H290" s="79"/>
      <c r="I290" s="121">
        <v>6.2</v>
      </c>
      <c r="J290" s="70">
        <v>10</v>
      </c>
      <c r="K290" s="70">
        <v>10</v>
      </c>
      <c r="L290" s="70">
        <v>10</v>
      </c>
      <c r="M290" s="70">
        <v>10</v>
      </c>
    </row>
    <row r="291" spans="1:13" x14ac:dyDescent="0.2">
      <c r="A291" s="170"/>
      <c r="B291" s="37"/>
      <c r="C291" s="38">
        <v>637005</v>
      </c>
      <c r="D291" s="38" t="s">
        <v>263</v>
      </c>
      <c r="E291" s="121">
        <v>0</v>
      </c>
      <c r="F291" s="70"/>
      <c r="G291" s="70"/>
      <c r="H291" s="79"/>
      <c r="I291" s="121">
        <v>0</v>
      </c>
      <c r="J291" s="70">
        <v>0</v>
      </c>
      <c r="K291" s="70">
        <v>0</v>
      </c>
      <c r="L291" s="70">
        <v>0</v>
      </c>
      <c r="M291" s="70">
        <v>0</v>
      </c>
    </row>
    <row r="292" spans="1:13" x14ac:dyDescent="0.2">
      <c r="A292" s="170"/>
      <c r="B292" s="37"/>
      <c r="C292" s="38"/>
      <c r="D292" s="38" t="s">
        <v>460</v>
      </c>
      <c r="E292" s="121">
        <v>0</v>
      </c>
      <c r="F292" s="121"/>
      <c r="G292" s="121"/>
      <c r="H292" s="139">
        <v>0</v>
      </c>
      <c r="I292" s="121">
        <v>0</v>
      </c>
      <c r="J292" s="121">
        <v>4.5</v>
      </c>
      <c r="K292" s="121">
        <v>4.5</v>
      </c>
      <c r="L292" s="121">
        <v>4.5</v>
      </c>
      <c r="M292" s="121">
        <v>4.5</v>
      </c>
    </row>
    <row r="293" spans="1:13" x14ac:dyDescent="0.2">
      <c r="A293" s="169"/>
      <c r="B293" s="40" t="s">
        <v>155</v>
      </c>
      <c r="C293" s="40"/>
      <c r="D293" s="40" t="s">
        <v>156</v>
      </c>
      <c r="E293" s="123">
        <f t="shared" ref="E293:M293" si="39">SUM(E294:E301)</f>
        <v>36.400000000000006</v>
      </c>
      <c r="F293" s="123">
        <f t="shared" si="39"/>
        <v>0</v>
      </c>
      <c r="G293" s="123">
        <f t="shared" si="39"/>
        <v>0</v>
      </c>
      <c r="H293" s="123">
        <f t="shared" si="39"/>
        <v>0</v>
      </c>
      <c r="I293" s="123">
        <f t="shared" si="39"/>
        <v>39.6</v>
      </c>
      <c r="J293" s="123">
        <f t="shared" si="39"/>
        <v>57.5</v>
      </c>
      <c r="K293" s="123">
        <f t="shared" si="39"/>
        <v>57.5</v>
      </c>
      <c r="L293" s="123">
        <f t="shared" si="39"/>
        <v>57.5</v>
      </c>
      <c r="M293" s="123">
        <f t="shared" si="39"/>
        <v>57.5</v>
      </c>
    </row>
    <row r="294" spans="1:13" x14ac:dyDescent="0.2">
      <c r="A294" s="170"/>
      <c r="B294" s="37"/>
      <c r="C294" s="38">
        <v>6350066</v>
      </c>
      <c r="D294" s="38" t="s">
        <v>157</v>
      </c>
      <c r="E294" s="121">
        <v>10.8</v>
      </c>
      <c r="F294" s="70"/>
      <c r="G294" s="70"/>
      <c r="H294" s="79"/>
      <c r="I294" s="121">
        <v>0.1</v>
      </c>
      <c r="J294" s="70">
        <v>15</v>
      </c>
      <c r="K294" s="70">
        <v>15</v>
      </c>
      <c r="L294" s="70">
        <v>15</v>
      </c>
      <c r="M294" s="70">
        <v>15</v>
      </c>
    </row>
    <row r="295" spans="1:13" x14ac:dyDescent="0.2">
      <c r="A295" s="170"/>
      <c r="B295" s="37"/>
      <c r="C295" s="38">
        <v>632001</v>
      </c>
      <c r="D295" s="38" t="s">
        <v>412</v>
      </c>
      <c r="E295" s="121">
        <v>0</v>
      </c>
      <c r="F295" s="70"/>
      <c r="G295" s="70"/>
      <c r="H295" s="79"/>
      <c r="I295" s="121">
        <v>1.3</v>
      </c>
      <c r="J295" s="70">
        <v>1.5</v>
      </c>
      <c r="K295" s="70">
        <v>1.5</v>
      </c>
      <c r="L295" s="70">
        <v>1.5</v>
      </c>
      <c r="M295" s="70">
        <v>1.5</v>
      </c>
    </row>
    <row r="296" spans="1:13" ht="12.75" hidden="1" customHeight="1" x14ac:dyDescent="0.2">
      <c r="A296" s="170"/>
      <c r="B296" s="37"/>
      <c r="C296" s="38">
        <v>632002</v>
      </c>
      <c r="D296" s="38" t="s">
        <v>348</v>
      </c>
      <c r="E296" s="121">
        <v>0</v>
      </c>
      <c r="F296" s="70"/>
      <c r="G296" s="70"/>
      <c r="H296" s="79"/>
      <c r="I296" s="121">
        <v>0</v>
      </c>
      <c r="J296" s="121">
        <v>0</v>
      </c>
      <c r="K296" s="121">
        <v>0</v>
      </c>
      <c r="L296" s="121">
        <v>0</v>
      </c>
      <c r="M296" s="121">
        <v>0</v>
      </c>
    </row>
    <row r="297" spans="1:13" x14ac:dyDescent="0.2">
      <c r="A297" s="170"/>
      <c r="B297" s="37"/>
      <c r="C297" s="38">
        <v>633006</v>
      </c>
      <c r="D297" s="38" t="s">
        <v>134</v>
      </c>
      <c r="E297" s="121">
        <v>0</v>
      </c>
      <c r="F297" s="70"/>
      <c r="G297" s="70"/>
      <c r="H297" s="79"/>
      <c r="I297" s="121">
        <v>0.5</v>
      </c>
      <c r="J297" s="70">
        <v>3</v>
      </c>
      <c r="K297" s="70">
        <v>3</v>
      </c>
      <c r="L297" s="70">
        <v>3</v>
      </c>
      <c r="M297" s="70">
        <v>3</v>
      </c>
    </row>
    <row r="298" spans="1:13" x14ac:dyDescent="0.2">
      <c r="A298" s="170"/>
      <c r="B298" s="37"/>
      <c r="C298" s="38">
        <v>634001</v>
      </c>
      <c r="D298" s="38" t="s">
        <v>532</v>
      </c>
      <c r="E298" s="121">
        <v>0</v>
      </c>
      <c r="F298" s="70"/>
      <c r="G298" s="70"/>
      <c r="H298" s="79"/>
      <c r="I298" s="121">
        <v>0.2</v>
      </c>
      <c r="J298" s="70">
        <v>0.2</v>
      </c>
      <c r="K298" s="70">
        <v>0.2</v>
      </c>
      <c r="L298" s="70">
        <v>0.2</v>
      </c>
      <c r="M298" s="70">
        <v>0.2</v>
      </c>
    </row>
    <row r="299" spans="1:13" x14ac:dyDescent="0.2">
      <c r="A299" s="170"/>
      <c r="B299" s="37"/>
      <c r="C299" s="38">
        <v>637004</v>
      </c>
      <c r="D299" s="38" t="s">
        <v>91</v>
      </c>
      <c r="E299" s="121">
        <v>0</v>
      </c>
      <c r="F299" s="70"/>
      <c r="G299" s="70"/>
      <c r="H299" s="79"/>
      <c r="I299" s="121">
        <v>7.3</v>
      </c>
      <c r="J299" s="70">
        <v>7</v>
      </c>
      <c r="K299" s="70">
        <v>7</v>
      </c>
      <c r="L299" s="70">
        <v>7</v>
      </c>
      <c r="M299" s="70">
        <v>7</v>
      </c>
    </row>
    <row r="300" spans="1:13" x14ac:dyDescent="0.2">
      <c r="A300" s="170"/>
      <c r="B300" s="37"/>
      <c r="C300" s="38">
        <v>637011</v>
      </c>
      <c r="D300" s="38" t="s">
        <v>413</v>
      </c>
      <c r="E300" s="121">
        <v>0</v>
      </c>
      <c r="F300" s="70"/>
      <c r="G300" s="70"/>
      <c r="H300" s="79"/>
      <c r="I300" s="121">
        <v>1.8</v>
      </c>
      <c r="J300" s="70">
        <v>2</v>
      </c>
      <c r="K300" s="70">
        <v>2</v>
      </c>
      <c r="L300" s="70">
        <v>2</v>
      </c>
      <c r="M300" s="70">
        <v>2</v>
      </c>
    </row>
    <row r="301" spans="1:13" x14ac:dyDescent="0.2">
      <c r="A301" s="170"/>
      <c r="B301" s="37"/>
      <c r="C301" s="38">
        <v>637012</v>
      </c>
      <c r="D301" s="38" t="s">
        <v>533</v>
      </c>
      <c r="E301" s="121">
        <v>25.6</v>
      </c>
      <c r="F301" s="70"/>
      <c r="G301" s="70"/>
      <c r="H301" s="79"/>
      <c r="I301" s="121">
        <v>28.4</v>
      </c>
      <c r="J301" s="70">
        <v>28.8</v>
      </c>
      <c r="K301" s="70">
        <v>28.8</v>
      </c>
      <c r="L301" s="70">
        <v>28.8</v>
      </c>
      <c r="M301" s="70">
        <v>28.8</v>
      </c>
    </row>
    <row r="302" spans="1:13" x14ac:dyDescent="0.2">
      <c r="A302" s="169"/>
      <c r="B302" s="40" t="s">
        <v>158</v>
      </c>
      <c r="C302" s="40"/>
      <c r="D302" s="40" t="s">
        <v>159</v>
      </c>
      <c r="E302" s="123">
        <f t="shared" ref="E302:M302" si="40">SUM(E303:E309)</f>
        <v>5.4</v>
      </c>
      <c r="F302" s="123">
        <f t="shared" si="40"/>
        <v>0</v>
      </c>
      <c r="G302" s="123">
        <f t="shared" si="40"/>
        <v>0</v>
      </c>
      <c r="H302" s="123">
        <f t="shared" si="40"/>
        <v>0</v>
      </c>
      <c r="I302" s="123">
        <f t="shared" si="40"/>
        <v>5.2</v>
      </c>
      <c r="J302" s="123">
        <f t="shared" si="40"/>
        <v>4</v>
      </c>
      <c r="K302" s="123">
        <f t="shared" si="40"/>
        <v>4</v>
      </c>
      <c r="L302" s="123">
        <f t="shared" si="40"/>
        <v>4</v>
      </c>
      <c r="M302" s="123">
        <f t="shared" si="40"/>
        <v>4</v>
      </c>
    </row>
    <row r="303" spans="1:13" x14ac:dyDescent="0.2">
      <c r="A303" s="171"/>
      <c r="B303" s="90"/>
      <c r="C303" s="91">
        <v>632001</v>
      </c>
      <c r="D303" s="91" t="s">
        <v>360</v>
      </c>
      <c r="E303" s="121">
        <v>0.1</v>
      </c>
      <c r="F303" s="121"/>
      <c r="G303" s="121"/>
      <c r="H303" s="121"/>
      <c r="I303" s="121">
        <v>0.1</v>
      </c>
      <c r="J303" s="121">
        <v>0.2</v>
      </c>
      <c r="K303" s="121">
        <v>0.2</v>
      </c>
      <c r="L303" s="121">
        <v>0.2</v>
      </c>
      <c r="M303" s="121">
        <v>0.2</v>
      </c>
    </row>
    <row r="304" spans="1:13" x14ac:dyDescent="0.2">
      <c r="A304" s="170"/>
      <c r="B304" s="37"/>
      <c r="C304" s="38">
        <v>633006</v>
      </c>
      <c r="D304" s="38" t="s">
        <v>284</v>
      </c>
      <c r="E304" s="121">
        <v>0.5</v>
      </c>
      <c r="F304" s="92"/>
      <c r="G304" s="70"/>
      <c r="H304" s="79"/>
      <c r="I304" s="121">
        <v>1.8</v>
      </c>
      <c r="J304" s="70">
        <v>0</v>
      </c>
      <c r="K304" s="70">
        <v>0</v>
      </c>
      <c r="L304" s="70">
        <v>0</v>
      </c>
      <c r="M304" s="70">
        <v>0</v>
      </c>
    </row>
    <row r="305" spans="1:13" x14ac:dyDescent="0.2">
      <c r="A305" s="170"/>
      <c r="B305" s="37"/>
      <c r="C305" s="38">
        <v>63500610</v>
      </c>
      <c r="D305" s="38" t="s">
        <v>337</v>
      </c>
      <c r="E305" s="121">
        <v>3.3</v>
      </c>
      <c r="F305" s="92"/>
      <c r="G305" s="70"/>
      <c r="H305" s="79"/>
      <c r="I305" s="121">
        <v>0</v>
      </c>
      <c r="J305" s="70">
        <v>0</v>
      </c>
      <c r="K305" s="70">
        <v>0</v>
      </c>
      <c r="L305" s="70">
        <v>0</v>
      </c>
      <c r="M305" s="70">
        <v>0</v>
      </c>
    </row>
    <row r="306" spans="1:13" x14ac:dyDescent="0.2">
      <c r="A306" s="173"/>
      <c r="B306" s="42"/>
      <c r="C306" s="42">
        <v>653001</v>
      </c>
      <c r="D306" s="42" t="s">
        <v>266</v>
      </c>
      <c r="E306" s="121">
        <v>1.3</v>
      </c>
      <c r="F306" s="92"/>
      <c r="G306" s="70"/>
      <c r="H306" s="93"/>
      <c r="I306" s="121">
        <v>0.3</v>
      </c>
      <c r="J306" s="70">
        <v>0.3</v>
      </c>
      <c r="K306" s="70">
        <v>0.3</v>
      </c>
      <c r="L306" s="70">
        <v>0.3</v>
      </c>
      <c r="M306" s="70">
        <v>0.3</v>
      </c>
    </row>
    <row r="307" spans="1:13" x14ac:dyDescent="0.2">
      <c r="A307" s="173"/>
      <c r="B307" s="42"/>
      <c r="C307" s="42">
        <v>653001</v>
      </c>
      <c r="D307" s="42" t="s">
        <v>265</v>
      </c>
      <c r="E307" s="121">
        <v>0.2</v>
      </c>
      <c r="F307" s="92"/>
      <c r="G307" s="70"/>
      <c r="H307" s="93"/>
      <c r="I307" s="121">
        <v>0.9</v>
      </c>
      <c r="J307" s="70">
        <v>0.9</v>
      </c>
      <c r="K307" s="70">
        <v>0.9</v>
      </c>
      <c r="L307" s="70">
        <v>0.9</v>
      </c>
      <c r="M307" s="70">
        <v>0.9</v>
      </c>
    </row>
    <row r="308" spans="1:13" x14ac:dyDescent="0.2">
      <c r="A308" s="173"/>
      <c r="B308" s="42"/>
      <c r="C308" s="42">
        <v>637027</v>
      </c>
      <c r="D308" s="42" t="s">
        <v>171</v>
      </c>
      <c r="E308" s="121">
        <v>0</v>
      </c>
      <c r="F308" s="92"/>
      <c r="G308" s="70"/>
      <c r="H308" s="93"/>
      <c r="I308" s="121">
        <v>1.1000000000000001</v>
      </c>
      <c r="J308" s="70">
        <v>1.1000000000000001</v>
      </c>
      <c r="K308" s="70">
        <v>1.1000000000000001</v>
      </c>
      <c r="L308" s="70">
        <v>1.1000000000000001</v>
      </c>
      <c r="M308" s="70">
        <v>1.1000000000000001</v>
      </c>
    </row>
    <row r="309" spans="1:13" x14ac:dyDescent="0.2">
      <c r="A309" s="173"/>
      <c r="B309" s="42"/>
      <c r="C309" s="42">
        <v>637015</v>
      </c>
      <c r="D309" s="42" t="s">
        <v>418</v>
      </c>
      <c r="E309" s="121">
        <v>0</v>
      </c>
      <c r="F309" s="92"/>
      <c r="G309" s="70"/>
      <c r="H309" s="93"/>
      <c r="I309" s="121">
        <v>1</v>
      </c>
      <c r="J309" s="70">
        <v>1.5</v>
      </c>
      <c r="K309" s="70">
        <v>1.5</v>
      </c>
      <c r="L309" s="70">
        <v>1.5</v>
      </c>
      <c r="M309" s="70">
        <v>1.5</v>
      </c>
    </row>
    <row r="310" spans="1:13" x14ac:dyDescent="0.2">
      <c r="A310" s="169"/>
      <c r="B310" s="40" t="s">
        <v>160</v>
      </c>
      <c r="C310" s="40"/>
      <c r="D310" s="40" t="s">
        <v>161</v>
      </c>
      <c r="E310" s="123">
        <f t="shared" ref="E310:M310" si="41">SUM(E311:E313)</f>
        <v>835.69999999999982</v>
      </c>
      <c r="F310" s="123">
        <f t="shared" si="41"/>
        <v>0</v>
      </c>
      <c r="G310" s="123">
        <f t="shared" si="41"/>
        <v>0</v>
      </c>
      <c r="H310" s="123">
        <f t="shared" si="41"/>
        <v>0</v>
      </c>
      <c r="I310" s="123">
        <f t="shared" si="41"/>
        <v>171</v>
      </c>
      <c r="J310" s="123">
        <f t="shared" si="41"/>
        <v>226.6</v>
      </c>
      <c r="K310" s="123">
        <f t="shared" si="41"/>
        <v>226.6</v>
      </c>
      <c r="L310" s="123">
        <f t="shared" si="41"/>
        <v>227.89999999999998</v>
      </c>
      <c r="M310" s="123">
        <f t="shared" si="41"/>
        <v>229.2</v>
      </c>
    </row>
    <row r="311" spans="1:13" x14ac:dyDescent="0.2">
      <c r="A311" s="170"/>
      <c r="B311" s="37">
        <v>610</v>
      </c>
      <c r="C311" s="38"/>
      <c r="D311" s="38" t="s">
        <v>115</v>
      </c>
      <c r="E311" s="121">
        <v>89.3</v>
      </c>
      <c r="F311" s="70"/>
      <c r="G311" s="70"/>
      <c r="H311" s="79"/>
      <c r="I311" s="121">
        <v>81.8</v>
      </c>
      <c r="J311" s="70">
        <v>93</v>
      </c>
      <c r="K311" s="70">
        <v>93</v>
      </c>
      <c r="L311" s="68">
        <v>94</v>
      </c>
      <c r="M311" s="68">
        <v>95</v>
      </c>
    </row>
    <row r="312" spans="1:13" x14ac:dyDescent="0.2">
      <c r="A312" s="170"/>
      <c r="B312" s="37">
        <v>620</v>
      </c>
      <c r="C312" s="38"/>
      <c r="D312" s="38" t="s">
        <v>116</v>
      </c>
      <c r="E312" s="121">
        <v>31</v>
      </c>
      <c r="F312" s="61"/>
      <c r="G312" s="70"/>
      <c r="H312" s="89"/>
      <c r="I312" s="121">
        <v>29.4</v>
      </c>
      <c r="J312" s="70">
        <v>32</v>
      </c>
      <c r="K312" s="70">
        <v>32</v>
      </c>
      <c r="L312" s="68">
        <v>32.299999999999997</v>
      </c>
      <c r="M312" s="68">
        <v>32.6</v>
      </c>
    </row>
    <row r="313" spans="1:13" x14ac:dyDescent="0.2">
      <c r="A313" s="169"/>
      <c r="B313" s="37">
        <v>630</v>
      </c>
      <c r="C313" s="37"/>
      <c r="D313" s="37" t="s">
        <v>162</v>
      </c>
      <c r="E313" s="121">
        <f>SUM(E314:E349)</f>
        <v>715.39999999999986</v>
      </c>
      <c r="F313" s="61"/>
      <c r="G313" s="70"/>
      <c r="H313" s="89"/>
      <c r="I313" s="121">
        <f>SUM(I314:I349)</f>
        <v>59.800000000000004</v>
      </c>
      <c r="J313" s="121">
        <f>SUM(J314:J349)</f>
        <v>101.6</v>
      </c>
      <c r="K313" s="121">
        <f>SUM(K314:K349)</f>
        <v>101.6</v>
      </c>
      <c r="L313" s="68">
        <f>SUM(L314:L349)</f>
        <v>101.6</v>
      </c>
      <c r="M313" s="68">
        <f>SUM(M314:M349)</f>
        <v>101.6</v>
      </c>
    </row>
    <row r="314" spans="1:13" x14ac:dyDescent="0.2">
      <c r="A314" s="170"/>
      <c r="B314" s="37"/>
      <c r="C314" s="38">
        <v>6320011</v>
      </c>
      <c r="D314" s="38" t="s">
        <v>56</v>
      </c>
      <c r="E314" s="121">
        <v>3.3</v>
      </c>
      <c r="F314" s="121">
        <v>3.3</v>
      </c>
      <c r="G314" s="121">
        <v>3.3</v>
      </c>
      <c r="H314" s="121">
        <v>3.3</v>
      </c>
      <c r="I314" s="121">
        <v>3.3</v>
      </c>
      <c r="J314" s="70">
        <v>3.6</v>
      </c>
      <c r="K314" s="70">
        <v>3.6</v>
      </c>
      <c r="L314" s="70">
        <v>3.6</v>
      </c>
      <c r="M314" s="70">
        <v>3.6</v>
      </c>
    </row>
    <row r="315" spans="1:13" x14ac:dyDescent="0.2">
      <c r="A315" s="170"/>
      <c r="B315" s="37"/>
      <c r="C315" s="38">
        <v>6320012</v>
      </c>
      <c r="D315" s="38" t="s">
        <v>163</v>
      </c>
      <c r="E315" s="121">
        <v>1.8</v>
      </c>
      <c r="F315" s="61"/>
      <c r="G315" s="70"/>
      <c r="H315" s="89"/>
      <c r="I315" s="121">
        <v>1.6</v>
      </c>
      <c r="J315" s="70">
        <v>2</v>
      </c>
      <c r="K315" s="70">
        <v>2</v>
      </c>
      <c r="L315" s="70">
        <v>2</v>
      </c>
      <c r="M315" s="70">
        <v>2</v>
      </c>
    </row>
    <row r="316" spans="1:13" x14ac:dyDescent="0.2">
      <c r="A316" s="170"/>
      <c r="B316" s="37"/>
      <c r="C316" s="38">
        <v>632002</v>
      </c>
      <c r="D316" s="38" t="s">
        <v>164</v>
      </c>
      <c r="E316" s="121">
        <v>0.3</v>
      </c>
      <c r="F316" s="61"/>
      <c r="G316" s="70"/>
      <c r="H316" s="89"/>
      <c r="I316" s="121">
        <v>0.7</v>
      </c>
      <c r="J316" s="70">
        <v>0.8</v>
      </c>
      <c r="K316" s="70">
        <v>0.8</v>
      </c>
      <c r="L316" s="70">
        <v>0.8</v>
      </c>
      <c r="M316" s="70">
        <v>0.8</v>
      </c>
    </row>
    <row r="317" spans="1:13" x14ac:dyDescent="0.2">
      <c r="A317" s="170"/>
      <c r="B317" s="37"/>
      <c r="C317" s="38">
        <v>632003</v>
      </c>
      <c r="D317" s="38" t="s">
        <v>130</v>
      </c>
      <c r="E317" s="121">
        <v>1</v>
      </c>
      <c r="F317" s="61"/>
      <c r="G317" s="70"/>
      <c r="H317" s="89"/>
      <c r="I317" s="121">
        <v>1.4</v>
      </c>
      <c r="J317" s="70">
        <v>1.5</v>
      </c>
      <c r="K317" s="70">
        <v>1.5</v>
      </c>
      <c r="L317" s="70">
        <v>1.5</v>
      </c>
      <c r="M317" s="70">
        <v>1.5</v>
      </c>
    </row>
    <row r="318" spans="1:13" x14ac:dyDescent="0.2">
      <c r="A318" s="170"/>
      <c r="B318" s="37"/>
      <c r="C318" s="38">
        <v>633006</v>
      </c>
      <c r="D318" s="38" t="s">
        <v>134</v>
      </c>
      <c r="E318" s="121">
        <v>7.1</v>
      </c>
      <c r="F318" s="61"/>
      <c r="G318" s="70"/>
      <c r="H318" s="89"/>
      <c r="I318" s="121">
        <v>1.8</v>
      </c>
      <c r="J318" s="70">
        <v>7</v>
      </c>
      <c r="K318" s="70">
        <v>7</v>
      </c>
      <c r="L318" s="70">
        <v>7</v>
      </c>
      <c r="M318" s="70">
        <v>7</v>
      </c>
    </row>
    <row r="319" spans="1:13" x14ac:dyDescent="0.2">
      <c r="A319" s="170"/>
      <c r="B319" s="37"/>
      <c r="C319" s="38">
        <v>6330064</v>
      </c>
      <c r="D319" s="38" t="s">
        <v>339</v>
      </c>
      <c r="E319" s="121">
        <v>0</v>
      </c>
      <c r="F319" s="70"/>
      <c r="G319" s="70"/>
      <c r="H319" s="79"/>
      <c r="I319" s="121">
        <v>0</v>
      </c>
      <c r="J319" s="70">
        <v>3</v>
      </c>
      <c r="K319" s="70">
        <v>3</v>
      </c>
      <c r="L319" s="70">
        <v>3</v>
      </c>
      <c r="M319" s="70">
        <v>3</v>
      </c>
    </row>
    <row r="320" spans="1:13" x14ac:dyDescent="0.2">
      <c r="A320" s="170"/>
      <c r="B320" s="37"/>
      <c r="C320" s="38">
        <v>63300611</v>
      </c>
      <c r="D320" s="38" t="s">
        <v>165</v>
      </c>
      <c r="E320" s="121">
        <v>7.3</v>
      </c>
      <c r="F320" s="61"/>
      <c r="G320" s="70"/>
      <c r="H320" s="89"/>
      <c r="I320" s="121">
        <v>4.8</v>
      </c>
      <c r="J320" s="70">
        <v>15</v>
      </c>
      <c r="K320" s="70">
        <v>15</v>
      </c>
      <c r="L320" s="70">
        <v>15</v>
      </c>
      <c r="M320" s="70">
        <v>15</v>
      </c>
    </row>
    <row r="321" spans="1:13" x14ac:dyDescent="0.2">
      <c r="A321" s="170"/>
      <c r="B321" s="37"/>
      <c r="C321" s="38">
        <v>63300612</v>
      </c>
      <c r="D321" s="38" t="s">
        <v>293</v>
      </c>
      <c r="E321" s="121">
        <v>0</v>
      </c>
      <c r="F321" s="61"/>
      <c r="G321" s="70"/>
      <c r="H321" s="89"/>
      <c r="I321" s="121">
        <v>0</v>
      </c>
      <c r="J321" s="70">
        <v>3</v>
      </c>
      <c r="K321" s="70">
        <v>3</v>
      </c>
      <c r="L321" s="70">
        <v>3</v>
      </c>
      <c r="M321" s="70">
        <v>3</v>
      </c>
    </row>
    <row r="322" spans="1:13" x14ac:dyDescent="0.2">
      <c r="A322" s="170"/>
      <c r="B322" s="37"/>
      <c r="C322" s="38">
        <v>633004</v>
      </c>
      <c r="D322" s="38" t="s">
        <v>166</v>
      </c>
      <c r="E322" s="121">
        <v>0.2</v>
      </c>
      <c r="F322" s="61"/>
      <c r="G322" s="70"/>
      <c r="H322" s="89"/>
      <c r="I322" s="121">
        <v>0.3</v>
      </c>
      <c r="J322" s="70">
        <v>3</v>
      </c>
      <c r="K322" s="70">
        <v>3</v>
      </c>
      <c r="L322" s="70">
        <v>3</v>
      </c>
      <c r="M322" s="70">
        <v>3</v>
      </c>
    </row>
    <row r="323" spans="1:13" x14ac:dyDescent="0.2">
      <c r="A323" s="170"/>
      <c r="B323" s="37"/>
      <c r="C323" s="38">
        <v>633010</v>
      </c>
      <c r="D323" s="38" t="s">
        <v>299</v>
      </c>
      <c r="E323" s="121">
        <v>0</v>
      </c>
      <c r="F323" s="61"/>
      <c r="G323" s="70"/>
      <c r="H323" s="89"/>
      <c r="I323" s="121">
        <v>0.7</v>
      </c>
      <c r="J323" s="70">
        <v>2</v>
      </c>
      <c r="K323" s="70">
        <v>2</v>
      </c>
      <c r="L323" s="70">
        <v>2</v>
      </c>
      <c r="M323" s="70">
        <v>2</v>
      </c>
    </row>
    <row r="324" spans="1:13" x14ac:dyDescent="0.2">
      <c r="A324" s="170"/>
      <c r="B324" s="37"/>
      <c r="C324" s="38">
        <v>634001</v>
      </c>
      <c r="D324" s="38" t="s">
        <v>137</v>
      </c>
      <c r="E324" s="121">
        <v>15.3</v>
      </c>
      <c r="F324" s="61"/>
      <c r="G324" s="70"/>
      <c r="H324" s="89"/>
      <c r="I324" s="121">
        <v>15.8</v>
      </c>
      <c r="J324" s="70">
        <v>16</v>
      </c>
      <c r="K324" s="70">
        <v>16</v>
      </c>
      <c r="L324" s="70">
        <v>16</v>
      </c>
      <c r="M324" s="70">
        <v>16</v>
      </c>
    </row>
    <row r="325" spans="1:13" x14ac:dyDescent="0.2">
      <c r="A325" s="170"/>
      <c r="B325" s="37"/>
      <c r="C325" s="38">
        <v>634002</v>
      </c>
      <c r="D325" s="38" t="s">
        <v>290</v>
      </c>
      <c r="E325" s="121">
        <v>4.5999999999999996</v>
      </c>
      <c r="F325" s="61"/>
      <c r="G325" s="70"/>
      <c r="H325" s="89"/>
      <c r="I325" s="121">
        <v>4.5</v>
      </c>
      <c r="J325" s="70">
        <v>5</v>
      </c>
      <c r="K325" s="70">
        <v>5</v>
      </c>
      <c r="L325" s="70">
        <v>5</v>
      </c>
      <c r="M325" s="70">
        <v>5</v>
      </c>
    </row>
    <row r="326" spans="1:13" x14ac:dyDescent="0.2">
      <c r="A326" s="170"/>
      <c r="B326" s="37"/>
      <c r="C326" s="38">
        <v>634003</v>
      </c>
      <c r="D326" s="38" t="s">
        <v>264</v>
      </c>
      <c r="E326" s="121">
        <v>2.4</v>
      </c>
      <c r="F326" s="61"/>
      <c r="G326" s="70"/>
      <c r="H326" s="89"/>
      <c r="I326" s="121">
        <v>1.1000000000000001</v>
      </c>
      <c r="J326" s="70">
        <v>2.4</v>
      </c>
      <c r="K326" s="70">
        <v>2.4</v>
      </c>
      <c r="L326" s="70">
        <v>2.4</v>
      </c>
      <c r="M326" s="70">
        <v>2.4</v>
      </c>
    </row>
    <row r="327" spans="1:13" x14ac:dyDescent="0.2">
      <c r="A327" s="170"/>
      <c r="B327" s="37"/>
      <c r="C327" s="38">
        <v>634004</v>
      </c>
      <c r="D327" s="38" t="s">
        <v>80</v>
      </c>
      <c r="E327" s="121">
        <v>8</v>
      </c>
      <c r="F327" s="61"/>
      <c r="G327" s="70"/>
      <c r="H327" s="89"/>
      <c r="I327" s="121">
        <v>0.3</v>
      </c>
      <c r="J327" s="70">
        <v>1</v>
      </c>
      <c r="K327" s="70">
        <v>1</v>
      </c>
      <c r="L327" s="70">
        <v>1</v>
      </c>
      <c r="M327" s="70">
        <v>1</v>
      </c>
    </row>
    <row r="328" spans="1:13" x14ac:dyDescent="0.2">
      <c r="A328" s="170"/>
      <c r="B328" s="37"/>
      <c r="C328" s="38">
        <v>635004</v>
      </c>
      <c r="D328" s="38" t="s">
        <v>362</v>
      </c>
      <c r="E328" s="121">
        <v>0.6</v>
      </c>
      <c r="F328" s="61"/>
      <c r="G328" s="70"/>
      <c r="H328" s="89"/>
      <c r="I328" s="121">
        <v>0.3</v>
      </c>
      <c r="J328" s="70">
        <v>1</v>
      </c>
      <c r="K328" s="70">
        <v>1</v>
      </c>
      <c r="L328" s="70">
        <v>1</v>
      </c>
      <c r="M328" s="70">
        <v>1</v>
      </c>
    </row>
    <row r="329" spans="1:13" x14ac:dyDescent="0.2">
      <c r="A329" s="170"/>
      <c r="B329" s="37"/>
      <c r="C329" s="38">
        <v>6350061</v>
      </c>
      <c r="D329" s="38" t="s">
        <v>167</v>
      </c>
      <c r="E329" s="121">
        <v>0.3</v>
      </c>
      <c r="F329" s="61"/>
      <c r="G329" s="70"/>
      <c r="H329" s="89"/>
      <c r="I329" s="121">
        <v>1.5</v>
      </c>
      <c r="J329" s="70">
        <v>1.8</v>
      </c>
      <c r="K329" s="70">
        <v>1.8</v>
      </c>
      <c r="L329" s="70">
        <v>1.8</v>
      </c>
      <c r="M329" s="70">
        <v>1.8</v>
      </c>
    </row>
    <row r="330" spans="1:13" x14ac:dyDescent="0.2">
      <c r="A330" s="170"/>
      <c r="B330" s="37"/>
      <c r="C330" s="38">
        <v>6350062</v>
      </c>
      <c r="D330" s="38" t="s">
        <v>168</v>
      </c>
      <c r="E330" s="121">
        <v>0.1</v>
      </c>
      <c r="F330" s="61"/>
      <c r="G330" s="70"/>
      <c r="H330" s="89"/>
      <c r="I330" s="121">
        <v>0</v>
      </c>
      <c r="J330" s="70">
        <v>0.5</v>
      </c>
      <c r="K330" s="70">
        <v>0.5</v>
      </c>
      <c r="L330" s="70">
        <v>0.5</v>
      </c>
      <c r="M330" s="70">
        <v>0.5</v>
      </c>
    </row>
    <row r="331" spans="1:13" x14ac:dyDescent="0.2">
      <c r="A331" s="170"/>
      <c r="B331" s="37"/>
      <c r="C331" s="38">
        <v>6350064</v>
      </c>
      <c r="D331" s="38" t="s">
        <v>169</v>
      </c>
      <c r="E331" s="121">
        <v>0</v>
      </c>
      <c r="F331" s="61"/>
      <c r="G331" s="70"/>
      <c r="H331" s="89"/>
      <c r="I331" s="121">
        <v>0.1</v>
      </c>
      <c r="J331" s="70">
        <v>5</v>
      </c>
      <c r="K331" s="70">
        <v>5</v>
      </c>
      <c r="L331" s="70">
        <v>5</v>
      </c>
      <c r="M331" s="70">
        <v>5</v>
      </c>
    </row>
    <row r="332" spans="1:13" x14ac:dyDescent="0.2">
      <c r="A332" s="170"/>
      <c r="B332" s="37"/>
      <c r="C332" s="38">
        <v>6350068</v>
      </c>
      <c r="D332" s="38" t="s">
        <v>170</v>
      </c>
      <c r="E332" s="121">
        <v>0</v>
      </c>
      <c r="F332" s="61"/>
      <c r="G332" s="70"/>
      <c r="H332" s="79"/>
      <c r="I332" s="121">
        <v>0</v>
      </c>
      <c r="J332" s="70">
        <v>3</v>
      </c>
      <c r="K332" s="70">
        <v>3</v>
      </c>
      <c r="L332" s="70">
        <v>3</v>
      </c>
      <c r="M332" s="70">
        <v>3</v>
      </c>
    </row>
    <row r="333" spans="1:13" x14ac:dyDescent="0.2">
      <c r="A333" s="170"/>
      <c r="B333" s="37"/>
      <c r="C333" s="38">
        <v>636001</v>
      </c>
      <c r="D333" s="38" t="s">
        <v>365</v>
      </c>
      <c r="E333" s="121">
        <v>10.6</v>
      </c>
      <c r="F333" s="61"/>
      <c r="G333" s="70"/>
      <c r="H333" s="89"/>
      <c r="I333" s="121">
        <v>0.8</v>
      </c>
      <c r="J333" s="70">
        <v>2</v>
      </c>
      <c r="K333" s="70">
        <v>2</v>
      </c>
      <c r="L333" s="70">
        <v>2</v>
      </c>
      <c r="M333" s="70">
        <v>2</v>
      </c>
    </row>
    <row r="334" spans="1:13" x14ac:dyDescent="0.2">
      <c r="A334" s="170"/>
      <c r="B334" s="37"/>
      <c r="C334" s="38">
        <v>6360011</v>
      </c>
      <c r="D334" s="38" t="s">
        <v>414</v>
      </c>
      <c r="E334" s="121">
        <v>0</v>
      </c>
      <c r="F334" s="61"/>
      <c r="G334" s="70"/>
      <c r="H334" s="89"/>
      <c r="I334" s="121">
        <v>7.2</v>
      </c>
      <c r="J334" s="70">
        <v>7.2</v>
      </c>
      <c r="K334" s="70">
        <v>7.2</v>
      </c>
      <c r="L334" s="70">
        <v>7.2</v>
      </c>
      <c r="M334" s="70">
        <v>7.2</v>
      </c>
    </row>
    <row r="335" spans="1:13" x14ac:dyDescent="0.2">
      <c r="A335" s="170"/>
      <c r="B335" s="37"/>
      <c r="C335" s="38">
        <v>637004</v>
      </c>
      <c r="D335" s="38" t="s">
        <v>545</v>
      </c>
      <c r="E335" s="121">
        <v>633</v>
      </c>
      <c r="F335" s="61"/>
      <c r="G335" s="70"/>
      <c r="H335" s="89"/>
      <c r="I335" s="121">
        <v>0</v>
      </c>
      <c r="J335" s="70">
        <v>1.4</v>
      </c>
      <c r="K335" s="70">
        <v>1.4</v>
      </c>
      <c r="L335" s="70">
        <v>1.4</v>
      </c>
      <c r="M335" s="70">
        <v>1.4</v>
      </c>
    </row>
    <row r="336" spans="1:13" x14ac:dyDescent="0.2">
      <c r="A336" s="170"/>
      <c r="B336" s="37"/>
      <c r="C336" s="38">
        <v>637004</v>
      </c>
      <c r="D336" s="38" t="s">
        <v>91</v>
      </c>
      <c r="E336" s="121">
        <v>0</v>
      </c>
      <c r="F336" s="61"/>
      <c r="G336" s="70"/>
      <c r="H336" s="89"/>
      <c r="I336" s="121">
        <v>2.2000000000000002</v>
      </c>
      <c r="J336" s="70">
        <v>1.5</v>
      </c>
      <c r="K336" s="70">
        <v>1.5</v>
      </c>
      <c r="L336" s="70">
        <v>1.5</v>
      </c>
      <c r="M336" s="70">
        <v>1.5</v>
      </c>
    </row>
    <row r="337" spans="1:13" x14ac:dyDescent="0.2">
      <c r="A337" s="170"/>
      <c r="B337" s="37"/>
      <c r="C337" s="38">
        <v>637004</v>
      </c>
      <c r="D337" s="38" t="s">
        <v>298</v>
      </c>
      <c r="E337" s="121">
        <v>1.5</v>
      </c>
      <c r="F337" s="70"/>
      <c r="G337" s="70"/>
      <c r="H337" s="79"/>
      <c r="I337" s="121">
        <v>0.6</v>
      </c>
      <c r="J337" s="70">
        <v>1.3</v>
      </c>
      <c r="K337" s="70">
        <v>1.3</v>
      </c>
      <c r="L337" s="70">
        <v>1.3</v>
      </c>
      <c r="M337" s="70">
        <v>1.3</v>
      </c>
    </row>
    <row r="338" spans="1:13" x14ac:dyDescent="0.2">
      <c r="A338" s="170"/>
      <c r="B338" s="37"/>
      <c r="C338" s="38">
        <v>637005</v>
      </c>
      <c r="D338" s="38" t="s">
        <v>141</v>
      </c>
      <c r="E338" s="121">
        <v>0</v>
      </c>
      <c r="F338" s="70"/>
      <c r="G338" s="70"/>
      <c r="H338" s="79"/>
      <c r="I338" s="121">
        <v>0.1</v>
      </c>
      <c r="J338" s="70">
        <v>0.2</v>
      </c>
      <c r="K338" s="70">
        <v>0.2</v>
      </c>
      <c r="L338" s="70">
        <v>0.2</v>
      </c>
      <c r="M338" s="70">
        <v>0.2</v>
      </c>
    </row>
    <row r="339" spans="1:13" x14ac:dyDescent="0.2">
      <c r="A339" s="170"/>
      <c r="B339" s="37"/>
      <c r="C339" s="38">
        <v>637011</v>
      </c>
      <c r="D339" s="38" t="s">
        <v>357</v>
      </c>
      <c r="E339" s="121">
        <v>8</v>
      </c>
      <c r="F339" s="70"/>
      <c r="G339" s="70"/>
      <c r="H339" s="79"/>
      <c r="I339" s="121">
        <v>0</v>
      </c>
      <c r="J339" s="70">
        <v>2</v>
      </c>
      <c r="K339" s="70">
        <v>2</v>
      </c>
      <c r="L339" s="70">
        <v>2</v>
      </c>
      <c r="M339" s="70">
        <v>2</v>
      </c>
    </row>
    <row r="340" spans="1:13" x14ac:dyDescent="0.2">
      <c r="A340" s="170"/>
      <c r="B340" s="37"/>
      <c r="C340" s="38">
        <v>637014</v>
      </c>
      <c r="D340" s="38" t="s">
        <v>101</v>
      </c>
      <c r="E340" s="121">
        <v>5.0999999999999996</v>
      </c>
      <c r="F340" s="70"/>
      <c r="G340" s="70"/>
      <c r="H340" s="79"/>
      <c r="I340" s="121">
        <v>5.3</v>
      </c>
      <c r="J340" s="70">
        <v>5.5</v>
      </c>
      <c r="K340" s="70">
        <v>5.5</v>
      </c>
      <c r="L340" s="70">
        <v>5.5</v>
      </c>
      <c r="M340" s="70">
        <v>5.5</v>
      </c>
    </row>
    <row r="341" spans="1:13" x14ac:dyDescent="0.2">
      <c r="A341" s="170"/>
      <c r="B341" s="37"/>
      <c r="C341" s="38">
        <v>637016</v>
      </c>
      <c r="D341" s="38" t="s">
        <v>103</v>
      </c>
      <c r="E341" s="121">
        <v>1</v>
      </c>
      <c r="F341" s="70"/>
      <c r="G341" s="70"/>
      <c r="H341" s="79"/>
      <c r="I341" s="121">
        <v>0.9</v>
      </c>
      <c r="J341" s="70">
        <v>1.3</v>
      </c>
      <c r="K341" s="70">
        <v>1.3</v>
      </c>
      <c r="L341" s="70">
        <v>1.3</v>
      </c>
      <c r="M341" s="70">
        <v>1.3</v>
      </c>
    </row>
    <row r="342" spans="1:13" x14ac:dyDescent="0.2">
      <c r="A342" s="170"/>
      <c r="B342" s="37"/>
      <c r="C342" s="38">
        <v>637023</v>
      </c>
      <c r="D342" s="38" t="s">
        <v>492</v>
      </c>
      <c r="E342" s="121">
        <v>0</v>
      </c>
      <c r="F342" s="70"/>
      <c r="G342" s="70"/>
      <c r="H342" s="79"/>
      <c r="I342" s="121">
        <v>0</v>
      </c>
      <c r="J342" s="68">
        <v>0</v>
      </c>
      <c r="K342" s="68">
        <v>0</v>
      </c>
      <c r="L342" s="68">
        <v>0</v>
      </c>
      <c r="M342" s="68">
        <v>0</v>
      </c>
    </row>
    <row r="343" spans="1:13" x14ac:dyDescent="0.2">
      <c r="A343" s="170"/>
      <c r="B343" s="37"/>
      <c r="C343" s="38">
        <v>637027</v>
      </c>
      <c r="D343" s="38" t="s">
        <v>171</v>
      </c>
      <c r="E343" s="121">
        <v>0.8</v>
      </c>
      <c r="F343" s="70"/>
      <c r="G343" s="70"/>
      <c r="H343" s="79"/>
      <c r="I343" s="121">
        <v>0.3</v>
      </c>
      <c r="J343" s="70">
        <v>1</v>
      </c>
      <c r="K343" s="70">
        <v>1</v>
      </c>
      <c r="L343" s="70">
        <v>1</v>
      </c>
      <c r="M343" s="70">
        <v>1</v>
      </c>
    </row>
    <row r="344" spans="1:13" x14ac:dyDescent="0.2">
      <c r="A344" s="170"/>
      <c r="B344" s="37"/>
      <c r="C344" s="38">
        <v>637031</v>
      </c>
      <c r="D344" s="38" t="s">
        <v>94</v>
      </c>
      <c r="E344" s="121">
        <v>0</v>
      </c>
      <c r="F344" s="70"/>
      <c r="G344" s="70"/>
      <c r="H344" s="79"/>
      <c r="I344" s="121">
        <v>0</v>
      </c>
      <c r="J344" s="70">
        <v>0.6</v>
      </c>
      <c r="K344" s="70">
        <v>0.6</v>
      </c>
      <c r="L344" s="70">
        <v>0.6</v>
      </c>
      <c r="M344" s="70">
        <v>0.6</v>
      </c>
    </row>
    <row r="345" spans="1:13" x14ac:dyDescent="0.2">
      <c r="A345" s="170"/>
      <c r="B345" s="37"/>
      <c r="C345" s="38">
        <v>637035</v>
      </c>
      <c r="D345" s="38" t="s">
        <v>106</v>
      </c>
      <c r="E345" s="121">
        <v>1.5</v>
      </c>
      <c r="F345" s="70"/>
      <c r="G345" s="70"/>
      <c r="H345" s="79"/>
      <c r="I345" s="121">
        <v>0.8</v>
      </c>
      <c r="J345" s="70">
        <v>0</v>
      </c>
      <c r="K345" s="70">
        <v>0</v>
      </c>
      <c r="L345" s="70">
        <v>0</v>
      </c>
      <c r="M345" s="70">
        <v>0</v>
      </c>
    </row>
    <row r="346" spans="1:13" x14ac:dyDescent="0.2">
      <c r="A346" s="170"/>
      <c r="B346" s="37"/>
      <c r="C346" s="38">
        <v>642012</v>
      </c>
      <c r="D346" s="38" t="s">
        <v>447</v>
      </c>
      <c r="E346" s="121">
        <v>0</v>
      </c>
      <c r="F346" s="70"/>
      <c r="G346" s="70"/>
      <c r="H346" s="79"/>
      <c r="I346" s="121">
        <v>2.2000000000000002</v>
      </c>
      <c r="J346" s="70">
        <v>0</v>
      </c>
      <c r="K346" s="70">
        <v>0</v>
      </c>
      <c r="L346" s="70">
        <v>0</v>
      </c>
      <c r="M346" s="70">
        <v>0</v>
      </c>
    </row>
    <row r="347" spans="1:13" x14ac:dyDescent="0.2">
      <c r="A347" s="170"/>
      <c r="B347" s="37"/>
      <c r="C347" s="38">
        <v>642015</v>
      </c>
      <c r="D347" s="38" t="s">
        <v>111</v>
      </c>
      <c r="E347" s="121">
        <v>0.8</v>
      </c>
      <c r="F347" s="70"/>
      <c r="G347" s="70"/>
      <c r="H347" s="79"/>
      <c r="I347" s="121">
        <v>1</v>
      </c>
      <c r="J347" s="70">
        <v>1</v>
      </c>
      <c r="K347" s="70">
        <v>1</v>
      </c>
      <c r="L347" s="70">
        <v>1</v>
      </c>
      <c r="M347" s="70">
        <v>1</v>
      </c>
    </row>
    <row r="348" spans="1:13" x14ac:dyDescent="0.2">
      <c r="A348" s="170"/>
      <c r="B348" s="37"/>
      <c r="C348" s="38">
        <v>651004</v>
      </c>
      <c r="D348" s="38" t="s">
        <v>112</v>
      </c>
      <c r="E348" s="121">
        <v>0.8</v>
      </c>
      <c r="F348" s="70"/>
      <c r="G348" s="70"/>
      <c r="H348" s="79"/>
      <c r="I348" s="121">
        <v>0.1</v>
      </c>
      <c r="J348" s="70">
        <v>0</v>
      </c>
      <c r="K348" s="70">
        <v>0</v>
      </c>
      <c r="L348" s="70">
        <v>0</v>
      </c>
      <c r="M348" s="70">
        <v>0</v>
      </c>
    </row>
    <row r="349" spans="1:13" x14ac:dyDescent="0.2">
      <c r="A349" s="169"/>
      <c r="B349" s="37"/>
      <c r="C349" s="38">
        <v>653001</v>
      </c>
      <c r="D349" s="38" t="s">
        <v>172</v>
      </c>
      <c r="E349" s="121">
        <v>0</v>
      </c>
      <c r="F349" s="77"/>
      <c r="G349" s="77"/>
      <c r="H349" s="78"/>
      <c r="I349" s="121">
        <v>0.1</v>
      </c>
      <c r="J349" s="70">
        <v>0</v>
      </c>
      <c r="K349" s="70">
        <v>0</v>
      </c>
      <c r="L349" s="70">
        <v>0</v>
      </c>
      <c r="M349" s="70">
        <v>0</v>
      </c>
    </row>
    <row r="350" spans="1:13" x14ac:dyDescent="0.2">
      <c r="A350" s="170"/>
      <c r="B350" s="40" t="s">
        <v>173</v>
      </c>
      <c r="C350" s="40"/>
      <c r="D350" s="40" t="s">
        <v>174</v>
      </c>
      <c r="E350" s="123">
        <f t="shared" ref="E350:M350" si="42">SUM(E351:E355)</f>
        <v>43.5</v>
      </c>
      <c r="F350" s="123">
        <f t="shared" si="42"/>
        <v>0</v>
      </c>
      <c r="G350" s="123">
        <f t="shared" si="42"/>
        <v>0</v>
      </c>
      <c r="H350" s="123">
        <f t="shared" si="42"/>
        <v>0</v>
      </c>
      <c r="I350" s="123">
        <f t="shared" si="42"/>
        <v>40.1</v>
      </c>
      <c r="J350" s="123">
        <f t="shared" si="42"/>
        <v>45.8</v>
      </c>
      <c r="K350" s="123">
        <f t="shared" si="42"/>
        <v>45.8</v>
      </c>
      <c r="L350" s="123">
        <f t="shared" si="42"/>
        <v>45.8</v>
      </c>
      <c r="M350" s="123">
        <f t="shared" si="42"/>
        <v>45.8</v>
      </c>
    </row>
    <row r="351" spans="1:13" x14ac:dyDescent="0.2">
      <c r="A351" s="170"/>
      <c r="B351" s="37"/>
      <c r="C351" s="38">
        <v>632001</v>
      </c>
      <c r="D351" s="38" t="s">
        <v>175</v>
      </c>
      <c r="E351" s="121">
        <v>36.6</v>
      </c>
      <c r="F351" s="70"/>
      <c r="G351" s="70"/>
      <c r="H351" s="79"/>
      <c r="I351" s="121">
        <v>37.5</v>
      </c>
      <c r="J351" s="70">
        <v>39</v>
      </c>
      <c r="K351" s="70">
        <v>39</v>
      </c>
      <c r="L351" s="70">
        <v>39</v>
      </c>
      <c r="M351" s="70">
        <v>39</v>
      </c>
    </row>
    <row r="352" spans="1:13" x14ac:dyDescent="0.2">
      <c r="A352" s="170"/>
      <c r="B352" s="37"/>
      <c r="C352" s="38">
        <v>63300614</v>
      </c>
      <c r="D352" s="38" t="s">
        <v>435</v>
      </c>
      <c r="E352" s="121">
        <v>2.4</v>
      </c>
      <c r="F352" s="70"/>
      <c r="G352" s="70"/>
      <c r="H352" s="79"/>
      <c r="I352" s="121">
        <v>0.2</v>
      </c>
      <c r="J352" s="70">
        <v>2</v>
      </c>
      <c r="K352" s="70">
        <v>2</v>
      </c>
      <c r="L352" s="70">
        <v>2</v>
      </c>
      <c r="M352" s="70">
        <v>2</v>
      </c>
    </row>
    <row r="353" spans="1:13" x14ac:dyDescent="0.2">
      <c r="A353" s="170"/>
      <c r="B353" s="37"/>
      <c r="C353" s="38">
        <v>6330065</v>
      </c>
      <c r="D353" s="38" t="s">
        <v>134</v>
      </c>
      <c r="E353" s="121">
        <v>2.4</v>
      </c>
      <c r="F353" s="70"/>
      <c r="G353" s="70"/>
      <c r="H353" s="79"/>
      <c r="I353" s="121">
        <v>1.9</v>
      </c>
      <c r="J353" s="70">
        <v>3</v>
      </c>
      <c r="K353" s="70">
        <v>3</v>
      </c>
      <c r="L353" s="70">
        <v>3</v>
      </c>
      <c r="M353" s="70">
        <v>3</v>
      </c>
    </row>
    <row r="354" spans="1:13" x14ac:dyDescent="0.2">
      <c r="A354" s="170"/>
      <c r="B354" s="37"/>
      <c r="C354" s="38">
        <v>635006</v>
      </c>
      <c r="D354" s="38" t="s">
        <v>176</v>
      </c>
      <c r="E354" s="121">
        <v>2.1</v>
      </c>
      <c r="F354" s="70"/>
      <c r="G354" s="70"/>
      <c r="H354" s="79"/>
      <c r="I354" s="121">
        <v>0.3</v>
      </c>
      <c r="J354" s="70">
        <v>1.5</v>
      </c>
      <c r="K354" s="70">
        <v>1.5</v>
      </c>
      <c r="L354" s="70">
        <v>1.5</v>
      </c>
      <c r="M354" s="70">
        <v>1.5</v>
      </c>
    </row>
    <row r="355" spans="1:13" x14ac:dyDescent="0.2">
      <c r="A355" s="169"/>
      <c r="B355" s="37"/>
      <c r="C355" s="38">
        <v>637004</v>
      </c>
      <c r="D355" s="38" t="s">
        <v>419</v>
      </c>
      <c r="E355" s="121">
        <v>0</v>
      </c>
      <c r="F355" s="77"/>
      <c r="G355" s="77"/>
      <c r="H355" s="78"/>
      <c r="I355" s="121">
        <v>0.2</v>
      </c>
      <c r="J355" s="70">
        <v>0.3</v>
      </c>
      <c r="K355" s="70">
        <v>0.3</v>
      </c>
      <c r="L355" s="70">
        <v>0.3</v>
      </c>
      <c r="M355" s="70">
        <v>0.3</v>
      </c>
    </row>
    <row r="356" spans="1:13" x14ac:dyDescent="0.2">
      <c r="A356" s="169"/>
      <c r="B356" s="473" t="s">
        <v>232</v>
      </c>
      <c r="C356" s="474"/>
      <c r="D356" s="161" t="s">
        <v>505</v>
      </c>
      <c r="E356" s="123">
        <f>SUM(E357:E374)</f>
        <v>0</v>
      </c>
      <c r="F356" s="123"/>
      <c r="G356" s="123"/>
      <c r="H356" s="123"/>
      <c r="I356" s="123">
        <f>SUM(I357:I374)</f>
        <v>0</v>
      </c>
      <c r="J356" s="123">
        <f>SUM(J357:J359)</f>
        <v>315.60000000000008</v>
      </c>
      <c r="K356" s="123">
        <f>SUM(K357:K359)</f>
        <v>315.60000000000008</v>
      </c>
      <c r="L356" s="123">
        <f>SUM(L357:L359)</f>
        <v>324.40000000000009</v>
      </c>
      <c r="M356" s="123">
        <f>SUM(M357:M359)</f>
        <v>336.90000000000009</v>
      </c>
    </row>
    <row r="357" spans="1:13" x14ac:dyDescent="0.2">
      <c r="A357" s="169"/>
      <c r="B357" s="37">
        <v>610</v>
      </c>
      <c r="C357" s="38"/>
      <c r="D357" s="38" t="s">
        <v>461</v>
      </c>
      <c r="E357" s="121"/>
      <c r="F357" s="121"/>
      <c r="G357" s="121"/>
      <c r="H357" s="139"/>
      <c r="I357" s="121"/>
      <c r="J357" s="121">
        <v>58.7</v>
      </c>
      <c r="K357" s="121">
        <v>58.7</v>
      </c>
      <c r="L357" s="68">
        <v>59</v>
      </c>
      <c r="M357" s="68">
        <v>60</v>
      </c>
    </row>
    <row r="358" spans="1:13" x14ac:dyDescent="0.2">
      <c r="A358" s="169"/>
      <c r="B358" s="37">
        <v>620</v>
      </c>
      <c r="C358" s="38"/>
      <c r="D358" s="38" t="s">
        <v>459</v>
      </c>
      <c r="E358" s="121"/>
      <c r="F358" s="121"/>
      <c r="G358" s="121"/>
      <c r="H358" s="139"/>
      <c r="I358" s="121"/>
      <c r="J358" s="121">
        <v>21.5</v>
      </c>
      <c r="K358" s="121">
        <v>21.5</v>
      </c>
      <c r="L358" s="68">
        <v>22</v>
      </c>
      <c r="M358" s="68">
        <v>22.5</v>
      </c>
    </row>
    <row r="359" spans="1:13" x14ac:dyDescent="0.2">
      <c r="A359" s="169"/>
      <c r="B359" s="37">
        <v>630</v>
      </c>
      <c r="C359" s="91"/>
      <c r="D359" s="163" t="s">
        <v>507</v>
      </c>
      <c r="E359" s="70"/>
      <c r="F359" s="70"/>
      <c r="G359" s="70"/>
      <c r="H359" s="70"/>
      <c r="I359" s="70"/>
      <c r="J359" s="96">
        <f>SUM(J360:J374)</f>
        <v>235.40000000000006</v>
      </c>
      <c r="K359" s="96">
        <f>SUM(K360:K374)</f>
        <v>235.40000000000006</v>
      </c>
      <c r="L359" s="68">
        <f>SUM(L360:L374)</f>
        <v>243.40000000000006</v>
      </c>
      <c r="M359" s="68">
        <f>SUM(M360:M374)</f>
        <v>254.40000000000006</v>
      </c>
    </row>
    <row r="360" spans="1:13" x14ac:dyDescent="0.2">
      <c r="A360" s="169"/>
      <c r="B360" s="37"/>
      <c r="C360" s="91">
        <v>632001</v>
      </c>
      <c r="D360" s="91" t="s">
        <v>508</v>
      </c>
      <c r="E360" s="70"/>
      <c r="F360" s="70"/>
      <c r="G360" s="70"/>
      <c r="H360" s="70"/>
      <c r="I360" s="70"/>
      <c r="J360" s="70">
        <v>11.9</v>
      </c>
      <c r="K360" s="70">
        <v>11.9</v>
      </c>
      <c r="L360" s="68">
        <v>11.9</v>
      </c>
      <c r="M360" s="68">
        <v>11.9</v>
      </c>
    </row>
    <row r="361" spans="1:13" x14ac:dyDescent="0.2">
      <c r="A361" s="169"/>
      <c r="B361" s="37"/>
      <c r="C361" s="91">
        <v>632002</v>
      </c>
      <c r="D361" s="91" t="s">
        <v>509</v>
      </c>
      <c r="E361" s="70"/>
      <c r="F361" s="70"/>
      <c r="G361" s="70"/>
      <c r="H361" s="70"/>
      <c r="I361" s="70"/>
      <c r="J361" s="70">
        <v>46.5</v>
      </c>
      <c r="K361" s="70">
        <v>46.5</v>
      </c>
      <c r="L361" s="68">
        <v>46.5</v>
      </c>
      <c r="M361" s="68">
        <v>46.5</v>
      </c>
    </row>
    <row r="362" spans="1:13" x14ac:dyDescent="0.2">
      <c r="A362" s="169"/>
      <c r="B362" s="37"/>
      <c r="C362" s="38">
        <v>632000</v>
      </c>
      <c r="D362" s="38" t="s">
        <v>513</v>
      </c>
      <c r="E362" s="121"/>
      <c r="F362" s="123"/>
      <c r="G362" s="123"/>
      <c r="H362" s="160"/>
      <c r="I362" s="121"/>
      <c r="J362" s="121">
        <v>120</v>
      </c>
      <c r="K362" s="121">
        <v>120</v>
      </c>
      <c r="L362" s="68">
        <v>130</v>
      </c>
      <c r="M362" s="68">
        <v>140</v>
      </c>
    </row>
    <row r="363" spans="1:13" x14ac:dyDescent="0.2">
      <c r="A363" s="169"/>
      <c r="B363" s="37"/>
      <c r="C363" s="38">
        <v>633006</v>
      </c>
      <c r="D363" s="38" t="s">
        <v>284</v>
      </c>
      <c r="E363" s="121"/>
      <c r="F363" s="92"/>
      <c r="G363" s="70"/>
      <c r="H363" s="79"/>
      <c r="I363" s="121"/>
      <c r="J363" s="70">
        <v>10.8</v>
      </c>
      <c r="K363" s="70">
        <v>10.8</v>
      </c>
      <c r="L363" s="68">
        <v>10.8</v>
      </c>
      <c r="M363" s="68">
        <v>10.8</v>
      </c>
    </row>
    <row r="364" spans="1:13" x14ac:dyDescent="0.2">
      <c r="A364" s="169"/>
      <c r="B364" s="37"/>
      <c r="C364" s="38">
        <v>634001</v>
      </c>
      <c r="D364" s="38" t="s">
        <v>510</v>
      </c>
      <c r="E364" s="121"/>
      <c r="F364" s="92"/>
      <c r="G364" s="70"/>
      <c r="H364" s="79"/>
      <c r="I364" s="121"/>
      <c r="J364" s="70">
        <v>3</v>
      </c>
      <c r="K364" s="70">
        <v>3</v>
      </c>
      <c r="L364" s="68">
        <v>3</v>
      </c>
      <c r="M364" s="68">
        <v>3</v>
      </c>
    </row>
    <row r="365" spans="1:13" x14ac:dyDescent="0.2">
      <c r="A365" s="169"/>
      <c r="B365" s="37"/>
      <c r="C365" s="38">
        <v>6340021</v>
      </c>
      <c r="D365" s="38" t="s">
        <v>78</v>
      </c>
      <c r="E365" s="121"/>
      <c r="F365" s="92"/>
      <c r="G365" s="70"/>
      <c r="H365" s="79"/>
      <c r="I365" s="121"/>
      <c r="J365" s="70">
        <v>0.7</v>
      </c>
      <c r="K365" s="70">
        <v>0.7</v>
      </c>
      <c r="L365" s="68">
        <v>0.7</v>
      </c>
      <c r="M365" s="68">
        <v>0.7</v>
      </c>
    </row>
    <row r="366" spans="1:13" x14ac:dyDescent="0.2">
      <c r="A366" s="169"/>
      <c r="B366" s="37"/>
      <c r="C366" s="38">
        <v>6340022</v>
      </c>
      <c r="D366" s="38" t="s">
        <v>79</v>
      </c>
      <c r="E366" s="121"/>
      <c r="F366" s="92"/>
      <c r="G366" s="70"/>
      <c r="H366" s="79"/>
      <c r="I366" s="121"/>
      <c r="J366" s="70">
        <v>1.3</v>
      </c>
      <c r="K366" s="70">
        <v>1.3</v>
      </c>
      <c r="L366" s="68">
        <v>1.3</v>
      </c>
      <c r="M366" s="68">
        <v>1.3</v>
      </c>
    </row>
    <row r="367" spans="1:13" x14ac:dyDescent="0.2">
      <c r="A367" s="169"/>
      <c r="B367" s="37"/>
      <c r="C367" s="38">
        <v>634003</v>
      </c>
      <c r="D367" s="38" t="s">
        <v>511</v>
      </c>
      <c r="E367" s="121"/>
      <c r="F367" s="92"/>
      <c r="G367" s="70"/>
      <c r="H367" s="79"/>
      <c r="I367" s="121"/>
      <c r="J367" s="70">
        <v>1.3</v>
      </c>
      <c r="K367" s="70">
        <v>1.3</v>
      </c>
      <c r="L367" s="68">
        <v>1.3</v>
      </c>
      <c r="M367" s="68">
        <v>1.3</v>
      </c>
    </row>
    <row r="368" spans="1:13" x14ac:dyDescent="0.2">
      <c r="A368" s="169"/>
      <c r="B368" s="37"/>
      <c r="C368" s="38">
        <v>635002</v>
      </c>
      <c r="D368" s="38" t="s">
        <v>83</v>
      </c>
      <c r="E368" s="121"/>
      <c r="F368" s="92"/>
      <c r="G368" s="70"/>
      <c r="H368" s="79"/>
      <c r="I368" s="121"/>
      <c r="J368" s="70">
        <v>3</v>
      </c>
      <c r="K368" s="70">
        <v>3</v>
      </c>
      <c r="L368" s="68">
        <v>3</v>
      </c>
      <c r="M368" s="68">
        <v>3</v>
      </c>
    </row>
    <row r="369" spans="1:13" x14ac:dyDescent="0.2">
      <c r="A369" s="169"/>
      <c r="B369" s="37"/>
      <c r="C369" s="38">
        <v>63500610</v>
      </c>
      <c r="D369" s="38" t="s">
        <v>337</v>
      </c>
      <c r="E369" s="121"/>
      <c r="F369" s="92"/>
      <c r="G369" s="70"/>
      <c r="H369" s="79"/>
      <c r="I369" s="121"/>
      <c r="J369" s="70">
        <v>11</v>
      </c>
      <c r="K369" s="70">
        <v>11</v>
      </c>
      <c r="L369" s="68">
        <v>12</v>
      </c>
      <c r="M369" s="68">
        <v>13</v>
      </c>
    </row>
    <row r="370" spans="1:13" x14ac:dyDescent="0.2">
      <c r="A370" s="169"/>
      <c r="B370" s="37"/>
      <c r="C370" s="38">
        <v>637015</v>
      </c>
      <c r="D370" s="38" t="s">
        <v>102</v>
      </c>
      <c r="E370" s="121"/>
      <c r="F370" s="92"/>
      <c r="G370" s="70"/>
      <c r="H370" s="79"/>
      <c r="I370" s="121"/>
      <c r="J370" s="70">
        <v>4.8</v>
      </c>
      <c r="K370" s="70">
        <v>4.8</v>
      </c>
      <c r="L370" s="68">
        <v>4.8</v>
      </c>
      <c r="M370" s="68">
        <v>4.8</v>
      </c>
    </row>
    <row r="371" spans="1:13" x14ac:dyDescent="0.2">
      <c r="A371" s="169"/>
      <c r="B371" s="37"/>
      <c r="C371" s="42">
        <v>637055</v>
      </c>
      <c r="D371" s="42" t="s">
        <v>98</v>
      </c>
      <c r="E371" s="121"/>
      <c r="F371" s="92"/>
      <c r="G371" s="70"/>
      <c r="H371" s="93"/>
      <c r="I371" s="121"/>
      <c r="J371" s="70">
        <v>1.3</v>
      </c>
      <c r="K371" s="70">
        <v>1.3</v>
      </c>
      <c r="L371" s="68">
        <v>1.3</v>
      </c>
      <c r="M371" s="68">
        <v>1.3</v>
      </c>
    </row>
    <row r="372" spans="1:13" x14ac:dyDescent="0.2">
      <c r="A372" s="169"/>
      <c r="B372" s="37"/>
      <c r="C372" s="42">
        <v>637004</v>
      </c>
      <c r="D372" s="42" t="s">
        <v>456</v>
      </c>
      <c r="E372" s="121"/>
      <c r="F372" s="92"/>
      <c r="G372" s="70"/>
      <c r="H372" s="93"/>
      <c r="I372" s="121"/>
      <c r="J372" s="70">
        <v>1.5</v>
      </c>
      <c r="K372" s="70">
        <v>1.5</v>
      </c>
      <c r="L372" s="70">
        <v>1.5</v>
      </c>
      <c r="M372" s="70">
        <v>1.5</v>
      </c>
    </row>
    <row r="373" spans="1:13" x14ac:dyDescent="0.2">
      <c r="A373" s="169"/>
      <c r="B373" s="37"/>
      <c r="C373" s="42">
        <v>6370052</v>
      </c>
      <c r="D373" s="42" t="s">
        <v>95</v>
      </c>
      <c r="E373" s="121"/>
      <c r="F373" s="92"/>
      <c r="G373" s="70"/>
      <c r="H373" s="93"/>
      <c r="I373" s="121"/>
      <c r="J373" s="192">
        <v>8</v>
      </c>
      <c r="K373" s="192">
        <v>8</v>
      </c>
      <c r="L373" s="192">
        <v>5</v>
      </c>
      <c r="M373" s="192">
        <v>5</v>
      </c>
    </row>
    <row r="374" spans="1:13" x14ac:dyDescent="0.2">
      <c r="A374" s="169"/>
      <c r="B374" s="37"/>
      <c r="C374" s="42">
        <v>637041</v>
      </c>
      <c r="D374" s="42" t="s">
        <v>91</v>
      </c>
      <c r="E374" s="121"/>
      <c r="F374" s="92"/>
      <c r="G374" s="70"/>
      <c r="H374" s="93"/>
      <c r="I374" s="121"/>
      <c r="J374" s="70">
        <v>10.3</v>
      </c>
      <c r="K374" s="70">
        <v>10.3</v>
      </c>
      <c r="L374" s="70">
        <v>10.3</v>
      </c>
      <c r="M374" s="70">
        <v>10.3</v>
      </c>
    </row>
    <row r="375" spans="1:13" x14ac:dyDescent="0.2">
      <c r="A375" s="169"/>
      <c r="B375" s="40" t="s">
        <v>178</v>
      </c>
      <c r="C375" s="40"/>
      <c r="D375" s="40" t="s">
        <v>179</v>
      </c>
      <c r="E375" s="123">
        <f t="shared" ref="E375:M375" si="43">SUM(E376+E388+E404)</f>
        <v>139.19999999999999</v>
      </c>
      <c r="F375" s="123">
        <f t="shared" si="43"/>
        <v>0</v>
      </c>
      <c r="G375" s="123">
        <f t="shared" si="43"/>
        <v>0</v>
      </c>
      <c r="H375" s="123">
        <f t="shared" si="43"/>
        <v>0</v>
      </c>
      <c r="I375" s="123">
        <f t="shared" si="43"/>
        <v>162</v>
      </c>
      <c r="J375" s="123">
        <f t="shared" si="43"/>
        <v>228.4</v>
      </c>
      <c r="K375" s="123">
        <f t="shared" si="43"/>
        <v>228.4</v>
      </c>
      <c r="L375" s="123">
        <f t="shared" si="43"/>
        <v>237.60000000000002</v>
      </c>
      <c r="M375" s="123">
        <f t="shared" si="43"/>
        <v>248.90000000000003</v>
      </c>
    </row>
    <row r="376" spans="1:13" x14ac:dyDescent="0.2">
      <c r="A376" s="170"/>
      <c r="B376" s="37">
        <v>630</v>
      </c>
      <c r="C376" s="37"/>
      <c r="D376" s="37" t="s">
        <v>162</v>
      </c>
      <c r="E376" s="125">
        <f t="shared" ref="E376:M376" si="44">SUM(E377:E387)</f>
        <v>44.3</v>
      </c>
      <c r="F376" s="125">
        <f t="shared" si="44"/>
        <v>0</v>
      </c>
      <c r="G376" s="125">
        <f t="shared" si="44"/>
        <v>0</v>
      </c>
      <c r="H376" s="125">
        <f t="shared" si="44"/>
        <v>0</v>
      </c>
      <c r="I376" s="125">
        <f t="shared" si="44"/>
        <v>59.8</v>
      </c>
      <c r="J376" s="125">
        <f t="shared" si="44"/>
        <v>71.8</v>
      </c>
      <c r="K376" s="125">
        <f t="shared" si="44"/>
        <v>71.8</v>
      </c>
      <c r="L376" s="125">
        <f t="shared" si="44"/>
        <v>72.8</v>
      </c>
      <c r="M376" s="125">
        <f t="shared" si="44"/>
        <v>73</v>
      </c>
    </row>
    <row r="377" spans="1:13" x14ac:dyDescent="0.2">
      <c r="A377" s="170"/>
      <c r="B377" s="37"/>
      <c r="C377" s="38">
        <v>6320011</v>
      </c>
      <c r="D377" s="38" t="s">
        <v>310</v>
      </c>
      <c r="E377" s="121">
        <v>2</v>
      </c>
      <c r="F377" s="70"/>
      <c r="G377" s="70"/>
      <c r="H377" s="79"/>
      <c r="I377" s="121">
        <v>1.7</v>
      </c>
      <c r="J377" s="70">
        <v>1.8</v>
      </c>
      <c r="K377" s="70">
        <v>1.8</v>
      </c>
      <c r="L377" s="70">
        <v>1.8</v>
      </c>
      <c r="M377" s="70">
        <v>1.8</v>
      </c>
    </row>
    <row r="378" spans="1:13" x14ac:dyDescent="0.2">
      <c r="A378" s="170"/>
      <c r="B378" s="37"/>
      <c r="C378" s="38">
        <v>6320012</v>
      </c>
      <c r="D378" s="38" t="s">
        <v>312</v>
      </c>
      <c r="E378" s="121">
        <v>2.8</v>
      </c>
      <c r="F378" s="70"/>
      <c r="G378" s="70"/>
      <c r="H378" s="79"/>
      <c r="I378" s="121">
        <v>4.2</v>
      </c>
      <c r="J378" s="70">
        <v>4.2</v>
      </c>
      <c r="K378" s="70">
        <v>4.2</v>
      </c>
      <c r="L378" s="70">
        <v>4.2</v>
      </c>
      <c r="M378" s="70">
        <v>4.2</v>
      </c>
    </row>
    <row r="379" spans="1:13" x14ac:dyDescent="0.2">
      <c r="A379" s="170"/>
      <c r="B379" s="37"/>
      <c r="C379" s="38">
        <v>632002</v>
      </c>
      <c r="D379" s="38" t="s">
        <v>311</v>
      </c>
      <c r="E379" s="121">
        <v>0.3</v>
      </c>
      <c r="F379" s="70"/>
      <c r="G379" s="70"/>
      <c r="H379" s="79"/>
      <c r="I379" s="121">
        <v>0.5</v>
      </c>
      <c r="J379" s="70">
        <v>0.5</v>
      </c>
      <c r="K379" s="70">
        <v>0.5</v>
      </c>
      <c r="L379" s="70">
        <v>0.5</v>
      </c>
      <c r="M379" s="70">
        <v>0.5</v>
      </c>
    </row>
    <row r="380" spans="1:13" x14ac:dyDescent="0.2">
      <c r="A380" s="170"/>
      <c r="B380" s="37"/>
      <c r="C380" s="38">
        <v>6330061</v>
      </c>
      <c r="D380" s="38" t="s">
        <v>180</v>
      </c>
      <c r="E380" s="121">
        <v>1.5</v>
      </c>
      <c r="F380" s="70"/>
      <c r="G380" s="70"/>
      <c r="H380" s="79"/>
      <c r="I380" s="121">
        <v>0.3</v>
      </c>
      <c r="J380" s="70">
        <v>0.3</v>
      </c>
      <c r="K380" s="70">
        <v>0.3</v>
      </c>
      <c r="L380" s="70">
        <v>0.3</v>
      </c>
      <c r="M380" s="70">
        <v>0.3</v>
      </c>
    </row>
    <row r="381" spans="1:13" x14ac:dyDescent="0.2">
      <c r="A381" s="170"/>
      <c r="B381" s="37"/>
      <c r="C381" s="38">
        <v>6330062</v>
      </c>
      <c r="D381" s="38" t="s">
        <v>181</v>
      </c>
      <c r="E381" s="121">
        <v>14.4</v>
      </c>
      <c r="F381" s="70"/>
      <c r="G381" s="70"/>
      <c r="H381" s="79"/>
      <c r="I381" s="121">
        <v>22</v>
      </c>
      <c r="J381" s="70">
        <v>22</v>
      </c>
      <c r="K381" s="70">
        <v>22</v>
      </c>
      <c r="L381" s="70">
        <v>22</v>
      </c>
      <c r="M381" s="70">
        <v>22</v>
      </c>
    </row>
    <row r="382" spans="1:13" x14ac:dyDescent="0.2">
      <c r="A382" s="170"/>
      <c r="B382" s="37"/>
      <c r="C382" s="38">
        <v>634001</v>
      </c>
      <c r="D382" s="38" t="s">
        <v>534</v>
      </c>
      <c r="E382" s="121">
        <v>0</v>
      </c>
      <c r="F382" s="70"/>
      <c r="G382" s="70"/>
      <c r="H382" s="79"/>
      <c r="I382" s="121">
        <v>0.5</v>
      </c>
      <c r="J382" s="70">
        <v>0.5</v>
      </c>
      <c r="K382" s="70">
        <v>0.5</v>
      </c>
      <c r="L382" s="68">
        <v>0.7</v>
      </c>
      <c r="M382" s="68">
        <v>0.9</v>
      </c>
    </row>
    <row r="383" spans="1:13" x14ac:dyDescent="0.2">
      <c r="A383" s="170"/>
      <c r="B383" s="37"/>
      <c r="C383" s="38">
        <v>63500617</v>
      </c>
      <c r="D383" s="38" t="s">
        <v>358</v>
      </c>
      <c r="E383" s="121">
        <v>0</v>
      </c>
      <c r="F383" s="61"/>
      <c r="G383" s="70"/>
      <c r="H383" s="89"/>
      <c r="I383" s="121">
        <v>0.9</v>
      </c>
      <c r="J383" s="70">
        <v>0.9</v>
      </c>
      <c r="K383" s="70">
        <v>0.9</v>
      </c>
      <c r="L383" s="68">
        <v>0.9</v>
      </c>
      <c r="M383" s="68">
        <v>0.9</v>
      </c>
    </row>
    <row r="384" spans="1:13" x14ac:dyDescent="0.2">
      <c r="A384" s="170"/>
      <c r="B384" s="37"/>
      <c r="C384" s="38">
        <v>637004</v>
      </c>
      <c r="D384" s="38" t="s">
        <v>94</v>
      </c>
      <c r="E384" s="121">
        <v>0.1</v>
      </c>
      <c r="F384" s="61"/>
      <c r="G384" s="70"/>
      <c r="H384" s="89"/>
      <c r="I384" s="121">
        <v>0</v>
      </c>
      <c r="J384" s="70">
        <v>0.4</v>
      </c>
      <c r="K384" s="70">
        <v>0.4</v>
      </c>
      <c r="L384" s="68">
        <v>0.4</v>
      </c>
      <c r="M384" s="68">
        <v>0.4</v>
      </c>
    </row>
    <row r="385" spans="1:13" x14ac:dyDescent="0.2">
      <c r="A385" s="170"/>
      <c r="B385" s="37"/>
      <c r="C385" s="38">
        <v>642001</v>
      </c>
      <c r="D385" s="38" t="s">
        <v>313</v>
      </c>
      <c r="E385" s="121">
        <v>19.899999999999999</v>
      </c>
      <c r="F385" s="70"/>
      <c r="G385" s="70"/>
      <c r="H385" s="79"/>
      <c r="I385" s="121">
        <v>27.2</v>
      </c>
      <c r="J385" s="70">
        <v>36</v>
      </c>
      <c r="K385" s="70">
        <v>36</v>
      </c>
      <c r="L385" s="68">
        <v>36</v>
      </c>
      <c r="M385" s="68">
        <v>36</v>
      </c>
    </row>
    <row r="386" spans="1:13" hidden="1" x14ac:dyDescent="0.2">
      <c r="A386" s="170"/>
      <c r="B386" s="37"/>
      <c r="C386" s="38"/>
      <c r="D386" s="38"/>
      <c r="E386" s="121"/>
      <c r="F386" s="70"/>
      <c r="G386" s="70"/>
      <c r="H386" s="79"/>
      <c r="I386" s="121"/>
      <c r="J386" s="70"/>
      <c r="K386" s="70"/>
      <c r="L386" s="68"/>
      <c r="M386" s="68"/>
    </row>
    <row r="387" spans="1:13" x14ac:dyDescent="0.2">
      <c r="A387" s="169"/>
      <c r="B387" s="37"/>
      <c r="C387" s="38">
        <v>6420012</v>
      </c>
      <c r="D387" s="38" t="s">
        <v>182</v>
      </c>
      <c r="E387" s="121">
        <v>3.3</v>
      </c>
      <c r="F387" s="94"/>
      <c r="G387" s="70"/>
      <c r="H387" s="95"/>
      <c r="I387" s="121">
        <v>2.5</v>
      </c>
      <c r="J387" s="192">
        <v>5.2</v>
      </c>
      <c r="K387" s="192">
        <v>5.2</v>
      </c>
      <c r="L387" s="190">
        <v>6</v>
      </c>
      <c r="M387" s="190">
        <v>6</v>
      </c>
    </row>
    <row r="388" spans="1:13" x14ac:dyDescent="0.2">
      <c r="A388" s="174"/>
      <c r="B388" s="37" t="s">
        <v>183</v>
      </c>
      <c r="C388" s="37"/>
      <c r="D388" s="37" t="s">
        <v>484</v>
      </c>
      <c r="E388" s="125">
        <f t="shared" ref="E388:M388" si="45">SUM(E389:E392)</f>
        <v>11.3</v>
      </c>
      <c r="F388" s="125">
        <f t="shared" si="45"/>
        <v>0</v>
      </c>
      <c r="G388" s="125">
        <f t="shared" si="45"/>
        <v>0</v>
      </c>
      <c r="H388" s="125">
        <f t="shared" si="45"/>
        <v>0</v>
      </c>
      <c r="I388" s="125">
        <f t="shared" si="45"/>
        <v>13.3</v>
      </c>
      <c r="J388" s="125">
        <f t="shared" si="45"/>
        <v>19.100000000000001</v>
      </c>
      <c r="K388" s="125">
        <f t="shared" si="45"/>
        <v>19.100000000000001</v>
      </c>
      <c r="L388" s="125">
        <f t="shared" si="45"/>
        <v>17.7</v>
      </c>
      <c r="M388" s="125">
        <f t="shared" si="45"/>
        <v>17.7</v>
      </c>
    </row>
    <row r="389" spans="1:13" x14ac:dyDescent="0.2">
      <c r="A389" s="170"/>
      <c r="B389" s="37">
        <v>610</v>
      </c>
      <c r="C389" s="38"/>
      <c r="D389" s="38" t="s">
        <v>184</v>
      </c>
      <c r="E389" s="121">
        <v>7.9</v>
      </c>
      <c r="F389" s="70"/>
      <c r="G389" s="70"/>
      <c r="H389" s="79"/>
      <c r="I389" s="121">
        <v>6.9</v>
      </c>
      <c r="J389" s="70">
        <v>8</v>
      </c>
      <c r="K389" s="70">
        <v>8</v>
      </c>
      <c r="L389" s="70">
        <v>8</v>
      </c>
      <c r="M389" s="70">
        <v>8</v>
      </c>
    </row>
    <row r="390" spans="1:13" x14ac:dyDescent="0.2">
      <c r="A390" s="169"/>
      <c r="B390" s="37">
        <v>620</v>
      </c>
      <c r="C390" s="38"/>
      <c r="D390" s="38" t="s">
        <v>116</v>
      </c>
      <c r="E390" s="121">
        <v>2.4</v>
      </c>
      <c r="F390" s="94"/>
      <c r="G390" s="70"/>
      <c r="H390" s="95"/>
      <c r="I390" s="121">
        <v>2.4</v>
      </c>
      <c r="J390" s="70">
        <v>3.3</v>
      </c>
      <c r="K390" s="70">
        <v>3.3</v>
      </c>
      <c r="L390" s="70">
        <v>3.3</v>
      </c>
      <c r="M390" s="70">
        <v>3.3</v>
      </c>
    </row>
    <row r="391" spans="1:13" x14ac:dyDescent="0.2">
      <c r="A391" s="175"/>
      <c r="B391" s="37"/>
      <c r="C391" s="38"/>
      <c r="D391" s="38" t="s">
        <v>287</v>
      </c>
      <c r="E391" s="121"/>
      <c r="F391" s="121"/>
      <c r="G391" s="121"/>
      <c r="H391" s="121"/>
      <c r="I391" s="121"/>
      <c r="J391" s="121">
        <v>1.4</v>
      </c>
      <c r="K391" s="121">
        <v>1.4</v>
      </c>
      <c r="L391" s="121">
        <v>0</v>
      </c>
      <c r="M391" s="121">
        <v>0</v>
      </c>
    </row>
    <row r="392" spans="1:13" x14ac:dyDescent="0.2">
      <c r="A392" s="170"/>
      <c r="B392" s="37">
        <v>630</v>
      </c>
      <c r="C392" s="37"/>
      <c r="D392" s="37" t="s">
        <v>162</v>
      </c>
      <c r="E392" s="125">
        <f>SUM(E393:E402)</f>
        <v>0.99999999999999989</v>
      </c>
      <c r="F392" s="125">
        <f>SUM(F393:F402)</f>
        <v>0</v>
      </c>
      <c r="G392" s="125">
        <f>SUM(G393:G402)</f>
        <v>0</v>
      </c>
      <c r="H392" s="125">
        <f>SUM(H393:H402)</f>
        <v>0</v>
      </c>
      <c r="I392" s="125">
        <f>SUM(I393:I403)</f>
        <v>4</v>
      </c>
      <c r="J392" s="125">
        <f>SUM(J393:J403)</f>
        <v>6.3999999999999995</v>
      </c>
      <c r="K392" s="125">
        <f>SUM(K393:K403)</f>
        <v>6.3999999999999995</v>
      </c>
      <c r="L392" s="125">
        <f>SUM(L393:L403)</f>
        <v>6.3999999999999995</v>
      </c>
      <c r="M392" s="125">
        <f>SUM(M393:M403)</f>
        <v>6.3999999999999995</v>
      </c>
    </row>
    <row r="393" spans="1:13" x14ac:dyDescent="0.2">
      <c r="A393" s="170"/>
      <c r="B393" s="37"/>
      <c r="C393" s="38">
        <v>6320011</v>
      </c>
      <c r="D393" s="38" t="s">
        <v>56</v>
      </c>
      <c r="E393" s="121">
        <v>0.1</v>
      </c>
      <c r="F393" s="70"/>
      <c r="G393" s="70"/>
      <c r="H393" s="79"/>
      <c r="I393" s="121">
        <v>1</v>
      </c>
      <c r="J393" s="70">
        <v>1</v>
      </c>
      <c r="K393" s="70">
        <v>1</v>
      </c>
      <c r="L393" s="70">
        <v>1</v>
      </c>
      <c r="M393" s="70">
        <v>1</v>
      </c>
    </row>
    <row r="394" spans="1:13" x14ac:dyDescent="0.2">
      <c r="A394" s="170"/>
      <c r="B394" s="37"/>
      <c r="C394" s="38">
        <v>6320012</v>
      </c>
      <c r="D394" s="38" t="s">
        <v>163</v>
      </c>
      <c r="E394" s="121">
        <v>0.4</v>
      </c>
      <c r="F394" s="70"/>
      <c r="G394" s="70"/>
      <c r="H394" s="79"/>
      <c r="I394" s="121">
        <v>1.6</v>
      </c>
      <c r="J394" s="70">
        <v>1.6</v>
      </c>
      <c r="K394" s="70">
        <v>1.6</v>
      </c>
      <c r="L394" s="70">
        <v>1.6</v>
      </c>
      <c r="M394" s="70">
        <v>1.6</v>
      </c>
    </row>
    <row r="395" spans="1:13" x14ac:dyDescent="0.2">
      <c r="A395" s="170"/>
      <c r="B395" s="37"/>
      <c r="C395" s="38">
        <v>632002</v>
      </c>
      <c r="D395" s="38" t="s">
        <v>185</v>
      </c>
      <c r="E395" s="121">
        <v>0</v>
      </c>
      <c r="F395" s="70"/>
      <c r="G395" s="70"/>
      <c r="H395" s="79"/>
      <c r="I395" s="121">
        <v>0</v>
      </c>
      <c r="J395" s="70">
        <v>0</v>
      </c>
      <c r="K395" s="70">
        <v>0</v>
      </c>
      <c r="L395" s="70">
        <v>0</v>
      </c>
      <c r="M395" s="70">
        <v>0</v>
      </c>
    </row>
    <row r="396" spans="1:13" x14ac:dyDescent="0.2">
      <c r="A396" s="170"/>
      <c r="B396" s="37"/>
      <c r="C396" s="38">
        <v>6320031</v>
      </c>
      <c r="D396" s="38" t="s">
        <v>130</v>
      </c>
      <c r="E396" s="121">
        <v>0</v>
      </c>
      <c r="F396" s="70"/>
      <c r="G396" s="70"/>
      <c r="H396" s="79"/>
      <c r="I396" s="121">
        <v>0.1</v>
      </c>
      <c r="J396" s="70">
        <v>0.1</v>
      </c>
      <c r="K396" s="70">
        <v>0.1</v>
      </c>
      <c r="L396" s="70">
        <v>0.1</v>
      </c>
      <c r="M396" s="70">
        <v>0.1</v>
      </c>
    </row>
    <row r="397" spans="1:13" x14ac:dyDescent="0.2">
      <c r="A397" s="170"/>
      <c r="B397" s="37"/>
      <c r="C397" s="38">
        <v>637004</v>
      </c>
      <c r="D397" s="38" t="s">
        <v>483</v>
      </c>
      <c r="E397" s="121">
        <v>0</v>
      </c>
      <c r="F397" s="70"/>
      <c r="G397" s="70"/>
      <c r="H397" s="79"/>
      <c r="I397" s="121">
        <v>0</v>
      </c>
      <c r="J397" s="70">
        <v>3</v>
      </c>
      <c r="K397" s="70">
        <v>3</v>
      </c>
      <c r="L397" s="70">
        <v>3</v>
      </c>
      <c r="M397" s="70">
        <v>3</v>
      </c>
    </row>
    <row r="398" spans="1:13" x14ac:dyDescent="0.2">
      <c r="A398" s="170"/>
      <c r="B398" s="37"/>
      <c r="C398" s="38">
        <v>637005</v>
      </c>
      <c r="D398" s="38" t="s">
        <v>98</v>
      </c>
      <c r="E398" s="121">
        <v>0.1</v>
      </c>
      <c r="F398" s="70"/>
      <c r="G398" s="70"/>
      <c r="H398" s="79"/>
      <c r="I398" s="121">
        <v>0.1</v>
      </c>
      <c r="J398" s="70">
        <v>0.1</v>
      </c>
      <c r="K398" s="70">
        <v>0.1</v>
      </c>
      <c r="L398" s="70">
        <v>0.1</v>
      </c>
      <c r="M398" s="70">
        <v>0.1</v>
      </c>
    </row>
    <row r="399" spans="1:13" x14ac:dyDescent="0.2">
      <c r="A399" s="170"/>
      <c r="B399" s="37"/>
      <c r="C399" s="38">
        <v>637014</v>
      </c>
      <c r="D399" s="38" t="s">
        <v>101</v>
      </c>
      <c r="E399" s="121">
        <v>0.3</v>
      </c>
      <c r="F399" s="70"/>
      <c r="G399" s="70"/>
      <c r="H399" s="79"/>
      <c r="I399" s="121">
        <v>0.4</v>
      </c>
      <c r="J399" s="70">
        <v>0.4</v>
      </c>
      <c r="K399" s="70">
        <v>0.4</v>
      </c>
      <c r="L399" s="70">
        <v>0.4</v>
      </c>
      <c r="M399" s="70">
        <v>0.4</v>
      </c>
    </row>
    <row r="400" spans="1:13" x14ac:dyDescent="0.2">
      <c r="A400" s="170"/>
      <c r="B400" s="37"/>
      <c r="C400" s="38">
        <v>637016</v>
      </c>
      <c r="D400" s="38" t="s">
        <v>103</v>
      </c>
      <c r="E400" s="121">
        <v>0.1</v>
      </c>
      <c r="F400" s="70"/>
      <c r="G400" s="70"/>
      <c r="H400" s="79"/>
      <c r="I400" s="121">
        <v>0.1</v>
      </c>
      <c r="J400" s="70">
        <v>0.1</v>
      </c>
      <c r="K400" s="70">
        <v>0.1</v>
      </c>
      <c r="L400" s="70">
        <v>0.1</v>
      </c>
      <c r="M400" s="70">
        <v>0.1</v>
      </c>
    </row>
    <row r="401" spans="1:13" x14ac:dyDescent="0.2">
      <c r="A401" s="170"/>
      <c r="B401" s="37"/>
      <c r="C401" s="38">
        <v>642015</v>
      </c>
      <c r="D401" s="38" t="s">
        <v>111</v>
      </c>
      <c r="E401" s="121">
        <v>0</v>
      </c>
      <c r="F401" s="70"/>
      <c r="G401" s="70"/>
      <c r="H401" s="79"/>
      <c r="I401" s="121">
        <v>0.1</v>
      </c>
      <c r="J401" s="70">
        <v>0.1</v>
      </c>
      <c r="K401" s="70">
        <v>0.1</v>
      </c>
      <c r="L401" s="70">
        <v>0.1</v>
      </c>
      <c r="M401" s="70">
        <v>0.1</v>
      </c>
    </row>
    <row r="402" spans="1:13" x14ac:dyDescent="0.2">
      <c r="A402" s="169"/>
      <c r="B402" s="37"/>
      <c r="C402" s="38">
        <v>637027</v>
      </c>
      <c r="D402" s="38" t="s">
        <v>171</v>
      </c>
      <c r="E402" s="121">
        <v>0</v>
      </c>
      <c r="F402" s="94"/>
      <c r="G402" s="70"/>
      <c r="H402" s="95"/>
      <c r="I402" s="121">
        <v>0.6</v>
      </c>
      <c r="J402" s="70">
        <v>0</v>
      </c>
      <c r="K402" s="70">
        <v>0</v>
      </c>
      <c r="L402" s="70">
        <v>0</v>
      </c>
      <c r="M402" s="70">
        <v>0</v>
      </c>
    </row>
    <row r="403" spans="1:13" x14ac:dyDescent="0.2">
      <c r="A403" s="169"/>
      <c r="B403" s="37"/>
      <c r="C403" s="38"/>
      <c r="D403" s="38" t="s">
        <v>462</v>
      </c>
      <c r="E403" s="121">
        <v>0</v>
      </c>
      <c r="F403" s="140"/>
      <c r="G403" s="121"/>
      <c r="H403" s="141"/>
      <c r="I403" s="121">
        <v>0</v>
      </c>
      <c r="J403" s="121">
        <v>0</v>
      </c>
      <c r="K403" s="121">
        <v>0</v>
      </c>
      <c r="L403" s="121">
        <v>0</v>
      </c>
      <c r="M403" s="121">
        <v>0</v>
      </c>
    </row>
    <row r="404" spans="1:13" x14ac:dyDescent="0.2">
      <c r="A404" s="170"/>
      <c r="B404" s="37" t="s">
        <v>186</v>
      </c>
      <c r="C404" s="37"/>
      <c r="D404" s="37" t="s">
        <v>518</v>
      </c>
      <c r="E404" s="125">
        <f t="shared" ref="E404:M404" si="46">SUM(E405:E407)</f>
        <v>83.6</v>
      </c>
      <c r="F404" s="125">
        <f t="shared" si="46"/>
        <v>0</v>
      </c>
      <c r="G404" s="125">
        <f t="shared" si="46"/>
        <v>0</v>
      </c>
      <c r="H404" s="125">
        <f t="shared" si="46"/>
        <v>0</v>
      </c>
      <c r="I404" s="125">
        <f t="shared" si="46"/>
        <v>88.9</v>
      </c>
      <c r="J404" s="125">
        <f t="shared" si="46"/>
        <v>137.5</v>
      </c>
      <c r="K404" s="125">
        <f t="shared" si="46"/>
        <v>137.5</v>
      </c>
      <c r="L404" s="125">
        <f t="shared" si="46"/>
        <v>147.10000000000002</v>
      </c>
      <c r="M404" s="125">
        <f t="shared" si="46"/>
        <v>158.20000000000002</v>
      </c>
    </row>
    <row r="405" spans="1:13" x14ac:dyDescent="0.2">
      <c r="A405" s="170"/>
      <c r="B405" s="37">
        <v>610</v>
      </c>
      <c r="C405" s="38"/>
      <c r="D405" s="38" t="s">
        <v>188</v>
      </c>
      <c r="E405" s="121">
        <v>31.6</v>
      </c>
      <c r="F405" s="70"/>
      <c r="G405" s="70"/>
      <c r="H405" s="89"/>
      <c r="I405" s="121">
        <v>30</v>
      </c>
      <c r="J405" s="70">
        <v>31.8</v>
      </c>
      <c r="K405" s="70">
        <v>31.8</v>
      </c>
      <c r="L405" s="68">
        <v>32</v>
      </c>
      <c r="M405" s="68">
        <v>33</v>
      </c>
    </row>
    <row r="406" spans="1:13" x14ac:dyDescent="0.2">
      <c r="A406" s="169"/>
      <c r="B406" s="37">
        <v>620</v>
      </c>
      <c r="C406" s="38"/>
      <c r="D406" s="38" t="s">
        <v>116</v>
      </c>
      <c r="E406" s="121">
        <v>10.9</v>
      </c>
      <c r="F406" s="94"/>
      <c r="G406" s="70"/>
      <c r="H406" s="95"/>
      <c r="I406" s="121">
        <v>11.7</v>
      </c>
      <c r="J406" s="70">
        <v>11.7</v>
      </c>
      <c r="K406" s="70">
        <v>11.7</v>
      </c>
      <c r="L406" s="68">
        <v>11.8</v>
      </c>
      <c r="M406" s="68">
        <v>11.9</v>
      </c>
    </row>
    <row r="407" spans="1:13" x14ac:dyDescent="0.2">
      <c r="A407" s="170"/>
      <c r="B407" s="37">
        <v>630</v>
      </c>
      <c r="C407" s="37"/>
      <c r="D407" s="37" t="s">
        <v>162</v>
      </c>
      <c r="E407" s="125">
        <f t="shared" ref="E407:M407" si="47">SUM(E408:E440)</f>
        <v>41.099999999999994</v>
      </c>
      <c r="F407" s="125">
        <f t="shared" si="47"/>
        <v>0</v>
      </c>
      <c r="G407" s="125">
        <f t="shared" si="47"/>
        <v>0</v>
      </c>
      <c r="H407" s="125">
        <f t="shared" si="47"/>
        <v>0</v>
      </c>
      <c r="I407" s="125">
        <f t="shared" si="47"/>
        <v>47.2</v>
      </c>
      <c r="J407" s="125">
        <f t="shared" si="47"/>
        <v>94.000000000000014</v>
      </c>
      <c r="K407" s="125">
        <f t="shared" si="47"/>
        <v>94.000000000000014</v>
      </c>
      <c r="L407" s="125">
        <f t="shared" si="47"/>
        <v>103.30000000000001</v>
      </c>
      <c r="M407" s="125">
        <f t="shared" si="47"/>
        <v>113.30000000000001</v>
      </c>
    </row>
    <row r="408" spans="1:13" x14ac:dyDescent="0.2">
      <c r="A408" s="170"/>
      <c r="B408" s="37"/>
      <c r="C408" s="38">
        <v>631001</v>
      </c>
      <c r="D408" s="38" t="s">
        <v>129</v>
      </c>
      <c r="E408" s="121">
        <v>0</v>
      </c>
      <c r="F408" s="70"/>
      <c r="G408" s="70"/>
      <c r="H408" s="79"/>
      <c r="I408" s="121">
        <v>0</v>
      </c>
      <c r="J408" s="70">
        <v>0</v>
      </c>
      <c r="K408" s="70">
        <v>0</v>
      </c>
      <c r="L408" s="70">
        <v>0</v>
      </c>
      <c r="M408" s="70">
        <v>0</v>
      </c>
    </row>
    <row r="409" spans="1:13" x14ac:dyDescent="0.2">
      <c r="A409" s="170"/>
      <c r="B409" s="37"/>
      <c r="C409" s="38">
        <v>6320011</v>
      </c>
      <c r="D409" s="38" t="s">
        <v>56</v>
      </c>
      <c r="E409" s="121">
        <v>6.4</v>
      </c>
      <c r="F409" s="70"/>
      <c r="G409" s="70"/>
      <c r="H409" s="79"/>
      <c r="I409" s="121">
        <v>4.0999999999999996</v>
      </c>
      <c r="J409" s="70">
        <v>4.2</v>
      </c>
      <c r="K409" s="70">
        <v>4.2</v>
      </c>
      <c r="L409" s="70">
        <v>4.2</v>
      </c>
      <c r="M409" s="70">
        <v>4.2</v>
      </c>
    </row>
    <row r="410" spans="1:13" x14ac:dyDescent="0.2">
      <c r="A410" s="170"/>
      <c r="B410" s="37"/>
      <c r="C410" s="38">
        <v>6320012</v>
      </c>
      <c r="D410" s="38" t="s">
        <v>163</v>
      </c>
      <c r="E410" s="121">
        <v>6.6</v>
      </c>
      <c r="F410" s="70"/>
      <c r="G410" s="70"/>
      <c r="H410" s="79"/>
      <c r="I410" s="121">
        <v>17.3</v>
      </c>
      <c r="J410" s="70">
        <v>17.2</v>
      </c>
      <c r="K410" s="70">
        <v>17.2</v>
      </c>
      <c r="L410" s="70">
        <v>17.2</v>
      </c>
      <c r="M410" s="70">
        <v>17.2</v>
      </c>
    </row>
    <row r="411" spans="1:13" x14ac:dyDescent="0.2">
      <c r="A411" s="170"/>
      <c r="B411" s="37"/>
      <c r="C411" s="38">
        <v>632002</v>
      </c>
      <c r="D411" s="38" t="s">
        <v>164</v>
      </c>
      <c r="E411" s="121">
        <v>0.6</v>
      </c>
      <c r="F411" s="70"/>
      <c r="G411" s="70"/>
      <c r="H411" s="79"/>
      <c r="I411" s="121">
        <v>0.8</v>
      </c>
      <c r="J411" s="70">
        <v>0.8</v>
      </c>
      <c r="K411" s="70">
        <v>0.8</v>
      </c>
      <c r="L411" s="70">
        <v>0.8</v>
      </c>
      <c r="M411" s="70">
        <v>0.8</v>
      </c>
    </row>
    <row r="412" spans="1:13" x14ac:dyDescent="0.2">
      <c r="A412" s="170"/>
      <c r="B412" s="37"/>
      <c r="C412" s="38">
        <v>632003</v>
      </c>
      <c r="D412" s="38" t="s">
        <v>369</v>
      </c>
      <c r="E412" s="121">
        <v>0.8</v>
      </c>
      <c r="F412" s="70"/>
      <c r="G412" s="70"/>
      <c r="H412" s="79"/>
      <c r="I412" s="121">
        <v>1</v>
      </c>
      <c r="J412" s="70">
        <v>1</v>
      </c>
      <c r="K412" s="70">
        <v>1</v>
      </c>
      <c r="L412" s="70">
        <v>1</v>
      </c>
      <c r="M412" s="70">
        <v>1</v>
      </c>
    </row>
    <row r="413" spans="1:13" x14ac:dyDescent="0.2">
      <c r="A413" s="170"/>
      <c r="B413" s="37"/>
      <c r="C413" s="38">
        <v>633002</v>
      </c>
      <c r="D413" s="38" t="s">
        <v>132</v>
      </c>
      <c r="E413" s="121">
        <v>0.2</v>
      </c>
      <c r="F413" s="70"/>
      <c r="G413" s="70"/>
      <c r="H413" s="79"/>
      <c r="I413" s="121">
        <v>0.1</v>
      </c>
      <c r="J413" s="70">
        <v>0.1</v>
      </c>
      <c r="K413" s="70">
        <v>0.1</v>
      </c>
      <c r="L413" s="70">
        <v>0.1</v>
      </c>
      <c r="M413" s="70">
        <v>0.1</v>
      </c>
    </row>
    <row r="414" spans="1:13" x14ac:dyDescent="0.2">
      <c r="A414" s="170"/>
      <c r="B414" s="37"/>
      <c r="C414" s="38">
        <v>633004</v>
      </c>
      <c r="D414" s="38" t="s">
        <v>189</v>
      </c>
      <c r="E414" s="121">
        <v>0.2</v>
      </c>
      <c r="F414" s="70"/>
      <c r="G414" s="70"/>
      <c r="H414" s="79"/>
      <c r="I414" s="121">
        <v>0</v>
      </c>
      <c r="J414" s="70">
        <v>0</v>
      </c>
      <c r="K414" s="70">
        <v>0</v>
      </c>
      <c r="L414" s="70">
        <v>0</v>
      </c>
      <c r="M414" s="70">
        <v>0</v>
      </c>
    </row>
    <row r="415" spans="1:13" x14ac:dyDescent="0.2">
      <c r="A415" s="170"/>
      <c r="B415" s="37"/>
      <c r="C415" s="38">
        <v>633004</v>
      </c>
      <c r="D415" s="38" t="s">
        <v>471</v>
      </c>
      <c r="E415" s="121">
        <v>0</v>
      </c>
      <c r="F415" s="70"/>
      <c r="G415" s="70"/>
      <c r="H415" s="79"/>
      <c r="I415" s="121">
        <v>0</v>
      </c>
      <c r="J415" s="70">
        <v>3.5</v>
      </c>
      <c r="K415" s="70">
        <v>3.5</v>
      </c>
      <c r="L415" s="70">
        <v>3.5</v>
      </c>
      <c r="M415" s="70">
        <v>3.5</v>
      </c>
    </row>
    <row r="416" spans="1:13" x14ac:dyDescent="0.2">
      <c r="A416" s="170"/>
      <c r="B416" s="37"/>
      <c r="C416" s="38">
        <v>633006</v>
      </c>
      <c r="D416" s="38" t="s">
        <v>472</v>
      </c>
      <c r="E416" s="121">
        <v>0</v>
      </c>
      <c r="F416" s="70"/>
      <c r="G416" s="70"/>
      <c r="H416" s="79"/>
      <c r="I416" s="121">
        <v>0</v>
      </c>
      <c r="J416" s="70">
        <v>4.3</v>
      </c>
      <c r="K416" s="70">
        <v>4.3</v>
      </c>
      <c r="L416" s="70">
        <v>4.3</v>
      </c>
      <c r="M416" s="70">
        <v>4.3</v>
      </c>
    </row>
    <row r="417" spans="1:13" x14ac:dyDescent="0.2">
      <c r="A417" s="170"/>
      <c r="B417" s="37"/>
      <c r="C417" s="38">
        <v>633004</v>
      </c>
      <c r="D417" s="38" t="s">
        <v>473</v>
      </c>
      <c r="E417" s="121">
        <v>0</v>
      </c>
      <c r="F417" s="70"/>
      <c r="G417" s="70"/>
      <c r="H417" s="79"/>
      <c r="I417" s="121">
        <v>0</v>
      </c>
      <c r="J417" s="70">
        <v>0.6</v>
      </c>
      <c r="K417" s="70">
        <v>0.6</v>
      </c>
      <c r="L417" s="70">
        <v>0.6</v>
      </c>
      <c r="M417" s="70">
        <v>0.6</v>
      </c>
    </row>
    <row r="418" spans="1:13" x14ac:dyDescent="0.2">
      <c r="A418" s="170"/>
      <c r="B418" s="37"/>
      <c r="C418" s="38">
        <v>633001</v>
      </c>
      <c r="D418" s="38" t="s">
        <v>474</v>
      </c>
      <c r="E418" s="121">
        <v>0</v>
      </c>
      <c r="F418" s="70"/>
      <c r="G418" s="70"/>
      <c r="H418" s="79"/>
      <c r="I418" s="121">
        <v>0</v>
      </c>
      <c r="J418" s="70">
        <v>0.6</v>
      </c>
      <c r="K418" s="70">
        <v>0.6</v>
      </c>
      <c r="L418" s="70">
        <v>0.6</v>
      </c>
      <c r="M418" s="70">
        <v>0.6</v>
      </c>
    </row>
    <row r="419" spans="1:13" x14ac:dyDescent="0.2">
      <c r="A419" s="170"/>
      <c r="B419" s="37"/>
      <c r="C419" s="38">
        <v>633006</v>
      </c>
      <c r="D419" s="38" t="s">
        <v>134</v>
      </c>
      <c r="E419" s="121">
        <v>1.6</v>
      </c>
      <c r="F419" s="70"/>
      <c r="G419" s="70"/>
      <c r="H419" s="79"/>
      <c r="I419" s="121">
        <v>5.9</v>
      </c>
      <c r="J419" s="70">
        <v>6</v>
      </c>
      <c r="K419" s="70">
        <v>6</v>
      </c>
      <c r="L419" s="70">
        <v>6</v>
      </c>
      <c r="M419" s="70">
        <v>6</v>
      </c>
    </row>
    <row r="420" spans="1:13" x14ac:dyDescent="0.2">
      <c r="A420" s="170"/>
      <c r="B420" s="37"/>
      <c r="C420" s="38">
        <v>6330066</v>
      </c>
      <c r="D420" s="38" t="s">
        <v>301</v>
      </c>
      <c r="E420" s="121">
        <v>0.5</v>
      </c>
      <c r="F420" s="70"/>
      <c r="G420" s="70"/>
      <c r="H420" s="79"/>
      <c r="I420" s="121">
        <v>0.1</v>
      </c>
      <c r="J420" s="70">
        <v>0.1</v>
      </c>
      <c r="K420" s="70">
        <v>0.1</v>
      </c>
      <c r="L420" s="70">
        <v>0.1</v>
      </c>
      <c r="M420" s="70">
        <v>0.1</v>
      </c>
    </row>
    <row r="421" spans="1:13" x14ac:dyDescent="0.2">
      <c r="A421" s="170"/>
      <c r="B421" s="37"/>
      <c r="C421" s="38">
        <v>6330061</v>
      </c>
      <c r="D421" s="38" t="s">
        <v>190</v>
      </c>
      <c r="E421" s="121">
        <v>0.3</v>
      </c>
      <c r="F421" s="70"/>
      <c r="G421" s="70"/>
      <c r="H421" s="79"/>
      <c r="I421" s="121">
        <v>0.2</v>
      </c>
      <c r="J421" s="70">
        <v>0.2</v>
      </c>
      <c r="K421" s="70">
        <v>0.2</v>
      </c>
      <c r="L421" s="70">
        <v>0.2</v>
      </c>
      <c r="M421" s="70">
        <v>0.2</v>
      </c>
    </row>
    <row r="422" spans="1:13" x14ac:dyDescent="0.2">
      <c r="A422" s="170"/>
      <c r="B422" s="37"/>
      <c r="C422" s="38">
        <v>6330062</v>
      </c>
      <c r="D422" s="38" t="s">
        <v>191</v>
      </c>
      <c r="E422" s="121">
        <v>0.3</v>
      </c>
      <c r="F422" s="70"/>
      <c r="G422" s="70"/>
      <c r="H422" s="79"/>
      <c r="I422" s="121">
        <v>0.2</v>
      </c>
      <c r="J422" s="70">
        <v>0.2</v>
      </c>
      <c r="K422" s="70">
        <v>0.2</v>
      </c>
      <c r="L422" s="70">
        <v>0.2</v>
      </c>
      <c r="M422" s="70">
        <v>0.2</v>
      </c>
    </row>
    <row r="423" spans="1:13" x14ac:dyDescent="0.2">
      <c r="A423" s="170"/>
      <c r="B423" s="37"/>
      <c r="C423" s="38">
        <v>633013</v>
      </c>
      <c r="D423" s="38" t="s">
        <v>74</v>
      </c>
      <c r="E423" s="121">
        <v>0</v>
      </c>
      <c r="F423" s="70"/>
      <c r="G423" s="70"/>
      <c r="H423" s="79"/>
      <c r="I423" s="121">
        <v>0</v>
      </c>
      <c r="J423" s="70">
        <v>0</v>
      </c>
      <c r="K423" s="70">
        <v>0</v>
      </c>
      <c r="L423" s="70">
        <v>0</v>
      </c>
      <c r="M423" s="70">
        <v>0</v>
      </c>
    </row>
    <row r="424" spans="1:13" x14ac:dyDescent="0.2">
      <c r="A424" s="170"/>
      <c r="B424" s="37"/>
      <c r="C424" s="38">
        <v>633016</v>
      </c>
      <c r="D424" s="38" t="s">
        <v>192</v>
      </c>
      <c r="E424" s="121">
        <v>3.4</v>
      </c>
      <c r="F424" s="70"/>
      <c r="G424" s="70"/>
      <c r="H424" s="89"/>
      <c r="I424" s="121">
        <v>3.5</v>
      </c>
      <c r="J424" s="70">
        <v>3.5</v>
      </c>
      <c r="K424" s="70">
        <v>3.5</v>
      </c>
      <c r="L424" s="70">
        <v>3.5</v>
      </c>
      <c r="M424" s="70">
        <v>3.5</v>
      </c>
    </row>
    <row r="425" spans="1:13" x14ac:dyDescent="0.2">
      <c r="A425" s="170"/>
      <c r="B425" s="37"/>
      <c r="C425" s="38">
        <v>634004</v>
      </c>
      <c r="D425" s="38" t="s">
        <v>80</v>
      </c>
      <c r="E425" s="121">
        <v>0.5</v>
      </c>
      <c r="F425" s="70"/>
      <c r="G425" s="70"/>
      <c r="H425" s="89"/>
      <c r="I425" s="121">
        <v>0</v>
      </c>
      <c r="J425" s="70">
        <v>0</v>
      </c>
      <c r="K425" s="70">
        <v>0</v>
      </c>
      <c r="L425" s="70">
        <v>0</v>
      </c>
      <c r="M425" s="70">
        <v>0</v>
      </c>
    </row>
    <row r="426" spans="1:13" x14ac:dyDescent="0.2">
      <c r="A426" s="170"/>
      <c r="B426" s="37"/>
      <c r="C426" s="38">
        <v>635006</v>
      </c>
      <c r="D426" s="38" t="s">
        <v>193</v>
      </c>
      <c r="E426" s="121">
        <v>0.3</v>
      </c>
      <c r="F426" s="70"/>
      <c r="G426" s="70"/>
      <c r="H426" s="79"/>
      <c r="I426" s="121">
        <v>0.2</v>
      </c>
      <c r="J426" s="70">
        <v>5</v>
      </c>
      <c r="K426" s="70">
        <v>5</v>
      </c>
      <c r="L426" s="70">
        <v>5</v>
      </c>
      <c r="M426" s="70">
        <v>5</v>
      </c>
    </row>
    <row r="427" spans="1:13" x14ac:dyDescent="0.2">
      <c r="A427" s="170"/>
      <c r="B427" s="37"/>
      <c r="C427" s="38">
        <v>637002</v>
      </c>
      <c r="D427" s="38" t="s">
        <v>547</v>
      </c>
      <c r="E427" s="121">
        <v>13</v>
      </c>
      <c r="F427" s="70"/>
      <c r="G427" s="70"/>
      <c r="H427" s="89"/>
      <c r="I427" s="121">
        <v>7</v>
      </c>
      <c r="J427" s="70">
        <v>37.700000000000003</v>
      </c>
      <c r="K427" s="70">
        <v>37.700000000000003</v>
      </c>
      <c r="L427" s="68">
        <v>47</v>
      </c>
      <c r="M427" s="68">
        <v>57</v>
      </c>
    </row>
    <row r="428" spans="1:13" x14ac:dyDescent="0.2">
      <c r="A428" s="170"/>
      <c r="B428" s="37"/>
      <c r="C428" s="38">
        <v>637003</v>
      </c>
      <c r="D428" s="38" t="s">
        <v>90</v>
      </c>
      <c r="E428" s="121">
        <v>0.4</v>
      </c>
      <c r="F428" s="70"/>
      <c r="G428" s="70"/>
      <c r="H428" s="79"/>
      <c r="I428" s="121">
        <v>0</v>
      </c>
      <c r="J428" s="70">
        <v>0</v>
      </c>
      <c r="K428" s="70">
        <v>0</v>
      </c>
      <c r="L428" s="70">
        <v>0</v>
      </c>
      <c r="M428" s="70">
        <v>0</v>
      </c>
    </row>
    <row r="429" spans="1:13" x14ac:dyDescent="0.2">
      <c r="A429" s="170"/>
      <c r="B429" s="37"/>
      <c r="C429" s="38">
        <v>637004</v>
      </c>
      <c r="D429" s="38" t="s">
        <v>194</v>
      </c>
      <c r="E429" s="121">
        <v>0.3</v>
      </c>
      <c r="F429" s="70"/>
      <c r="G429" s="70"/>
      <c r="H429" s="79"/>
      <c r="I429" s="121">
        <v>0</v>
      </c>
      <c r="J429" s="70">
        <v>0</v>
      </c>
      <c r="K429" s="70">
        <v>0</v>
      </c>
      <c r="L429" s="70">
        <v>0</v>
      </c>
      <c r="M429" s="70">
        <v>0</v>
      </c>
    </row>
    <row r="430" spans="1:13" x14ac:dyDescent="0.2">
      <c r="A430" s="170"/>
      <c r="B430" s="37"/>
      <c r="C430" s="38">
        <v>6370045</v>
      </c>
      <c r="D430" s="38" t="s">
        <v>195</v>
      </c>
      <c r="E430" s="121">
        <v>0.8</v>
      </c>
      <c r="F430" s="70"/>
      <c r="G430" s="70"/>
      <c r="H430" s="79"/>
      <c r="I430" s="121">
        <v>0</v>
      </c>
      <c r="J430" s="70">
        <v>0</v>
      </c>
      <c r="K430" s="70">
        <v>0</v>
      </c>
      <c r="L430" s="70">
        <v>0</v>
      </c>
      <c r="M430" s="70">
        <v>0</v>
      </c>
    </row>
    <row r="431" spans="1:13" x14ac:dyDescent="0.2">
      <c r="A431" s="170"/>
      <c r="B431" s="37"/>
      <c r="C431" s="38">
        <v>6370046</v>
      </c>
      <c r="D431" s="38" t="s">
        <v>94</v>
      </c>
      <c r="E431" s="121">
        <v>0.5</v>
      </c>
      <c r="F431" s="70"/>
      <c r="G431" s="70"/>
      <c r="H431" s="79"/>
      <c r="I431" s="121">
        <v>0.1</v>
      </c>
      <c r="J431" s="70">
        <v>1.6</v>
      </c>
      <c r="K431" s="70">
        <v>1.6</v>
      </c>
      <c r="L431" s="70">
        <v>1.6</v>
      </c>
      <c r="M431" s="70">
        <v>1.6</v>
      </c>
    </row>
    <row r="432" spans="1:13" x14ac:dyDescent="0.2">
      <c r="A432" s="170"/>
      <c r="B432" s="37"/>
      <c r="C432" s="38">
        <v>6370047</v>
      </c>
      <c r="D432" s="38" t="s">
        <v>196</v>
      </c>
      <c r="E432" s="121">
        <v>0</v>
      </c>
      <c r="F432" s="70"/>
      <c r="G432" s="70"/>
      <c r="H432" s="79"/>
      <c r="I432" s="121">
        <v>0</v>
      </c>
      <c r="J432" s="70">
        <v>0</v>
      </c>
      <c r="K432" s="70">
        <v>0</v>
      </c>
      <c r="L432" s="70">
        <v>0</v>
      </c>
      <c r="M432" s="70">
        <v>0</v>
      </c>
    </row>
    <row r="433" spans="1:13" x14ac:dyDescent="0.2">
      <c r="A433" s="170"/>
      <c r="B433" s="37"/>
      <c r="C433" s="38">
        <v>637005</v>
      </c>
      <c r="D433" s="38" t="s">
        <v>197</v>
      </c>
      <c r="E433" s="121">
        <v>0.7</v>
      </c>
      <c r="F433" s="70"/>
      <c r="G433" s="70"/>
      <c r="H433" s="79"/>
      <c r="I433" s="121">
        <v>0.4</v>
      </c>
      <c r="J433" s="70">
        <v>0.4</v>
      </c>
      <c r="K433" s="70">
        <v>0.4</v>
      </c>
      <c r="L433" s="70">
        <v>0.4</v>
      </c>
      <c r="M433" s="70">
        <v>0.4</v>
      </c>
    </row>
    <row r="434" spans="1:13" x14ac:dyDescent="0.2">
      <c r="A434" s="170"/>
      <c r="B434" s="37"/>
      <c r="C434" s="38">
        <v>637014</v>
      </c>
      <c r="D434" s="38" t="s">
        <v>101</v>
      </c>
      <c r="E434" s="121">
        <v>2</v>
      </c>
      <c r="F434" s="70"/>
      <c r="G434" s="70"/>
      <c r="H434" s="79"/>
      <c r="I434" s="121">
        <v>2.1</v>
      </c>
      <c r="J434" s="70">
        <v>2.2000000000000002</v>
      </c>
      <c r="K434" s="70">
        <v>2.2000000000000002</v>
      </c>
      <c r="L434" s="70">
        <v>2.2000000000000002</v>
      </c>
      <c r="M434" s="70">
        <v>2.2000000000000002</v>
      </c>
    </row>
    <row r="435" spans="1:13" x14ac:dyDescent="0.2">
      <c r="A435" s="170"/>
      <c r="B435" s="37"/>
      <c r="C435" s="38">
        <v>637012</v>
      </c>
      <c r="D435" s="38" t="s">
        <v>103</v>
      </c>
      <c r="E435" s="121">
        <v>0.3</v>
      </c>
      <c r="F435" s="70"/>
      <c r="G435" s="70"/>
      <c r="H435" s="79"/>
      <c r="I435" s="121">
        <v>0.3</v>
      </c>
      <c r="J435" s="70">
        <v>0.5</v>
      </c>
      <c r="K435" s="70">
        <v>0.5</v>
      </c>
      <c r="L435" s="70">
        <v>0.5</v>
      </c>
      <c r="M435" s="70">
        <v>0.5</v>
      </c>
    </row>
    <row r="436" spans="1:13" x14ac:dyDescent="0.2">
      <c r="A436" s="170"/>
      <c r="B436" s="37"/>
      <c r="C436" s="38">
        <v>637027</v>
      </c>
      <c r="D436" s="38" t="s">
        <v>198</v>
      </c>
      <c r="E436" s="121">
        <v>0.5</v>
      </c>
      <c r="F436" s="70"/>
      <c r="G436" s="70"/>
      <c r="H436" s="79"/>
      <c r="I436" s="121">
        <v>0.9</v>
      </c>
      <c r="J436" s="70">
        <v>1</v>
      </c>
      <c r="K436" s="70">
        <v>1</v>
      </c>
      <c r="L436" s="70">
        <v>1</v>
      </c>
      <c r="M436" s="70">
        <v>1</v>
      </c>
    </row>
    <row r="437" spans="1:13" x14ac:dyDescent="0.2">
      <c r="A437" s="170"/>
      <c r="B437" s="37"/>
      <c r="C437" s="38">
        <v>642001</v>
      </c>
      <c r="D437" s="38" t="s">
        <v>199</v>
      </c>
      <c r="E437" s="121">
        <v>0.4</v>
      </c>
      <c r="F437" s="70"/>
      <c r="G437" s="70"/>
      <c r="H437" s="79"/>
      <c r="I437" s="121">
        <v>0.1</v>
      </c>
      <c r="J437" s="70">
        <v>3.2</v>
      </c>
      <c r="K437" s="70">
        <v>3.2</v>
      </c>
      <c r="L437" s="70">
        <v>3.2</v>
      </c>
      <c r="M437" s="70">
        <v>3.2</v>
      </c>
    </row>
    <row r="438" spans="1:13" x14ac:dyDescent="0.2">
      <c r="A438" s="170"/>
      <c r="B438" s="37"/>
      <c r="C438" s="38">
        <v>642001</v>
      </c>
      <c r="D438" s="38" t="s">
        <v>436</v>
      </c>
      <c r="E438" s="121">
        <v>0</v>
      </c>
      <c r="F438" s="70"/>
      <c r="G438" s="70"/>
      <c r="H438" s="79"/>
      <c r="I438" s="121">
        <v>0.5</v>
      </c>
      <c r="J438" s="70">
        <v>0</v>
      </c>
      <c r="K438" s="70">
        <v>0</v>
      </c>
      <c r="L438" s="70">
        <v>0</v>
      </c>
      <c r="M438" s="70">
        <v>0</v>
      </c>
    </row>
    <row r="439" spans="1:13" x14ac:dyDescent="0.2">
      <c r="A439" s="170"/>
      <c r="B439" s="37"/>
      <c r="C439" s="38">
        <v>642012</v>
      </c>
      <c r="D439" s="38" t="s">
        <v>110</v>
      </c>
      <c r="E439" s="121">
        <v>0</v>
      </c>
      <c r="F439" s="70"/>
      <c r="G439" s="70"/>
      <c r="H439" s="79"/>
      <c r="I439" s="121">
        <v>2.2999999999999998</v>
      </c>
      <c r="J439" s="70">
        <v>0</v>
      </c>
      <c r="K439" s="70">
        <v>0</v>
      </c>
      <c r="L439" s="70">
        <v>0</v>
      </c>
      <c r="M439" s="70">
        <v>0</v>
      </c>
    </row>
    <row r="440" spans="1:13" x14ac:dyDescent="0.2">
      <c r="A440" s="169"/>
      <c r="B440" s="37"/>
      <c r="C440" s="38">
        <v>642015</v>
      </c>
      <c r="D440" s="38" t="s">
        <v>519</v>
      </c>
      <c r="E440" s="121">
        <v>0.5</v>
      </c>
      <c r="F440" s="77"/>
      <c r="G440" s="77"/>
      <c r="H440" s="78"/>
      <c r="I440" s="121">
        <v>0.1</v>
      </c>
      <c r="J440" s="70">
        <v>0.1</v>
      </c>
      <c r="K440" s="70">
        <v>0.1</v>
      </c>
      <c r="L440" s="70">
        <v>0.1</v>
      </c>
      <c r="M440" s="70">
        <v>0.1</v>
      </c>
    </row>
    <row r="441" spans="1:13" x14ac:dyDescent="0.2">
      <c r="A441" s="170"/>
      <c r="B441" s="475" t="s">
        <v>506</v>
      </c>
      <c r="C441" s="476"/>
      <c r="D441" s="40" t="s">
        <v>177</v>
      </c>
      <c r="E441" s="123">
        <f t="shared" ref="E441:M441" si="48">SUM(E442:E448)</f>
        <v>5.9</v>
      </c>
      <c r="F441" s="123">
        <f t="shared" si="48"/>
        <v>0</v>
      </c>
      <c r="G441" s="123">
        <f t="shared" si="48"/>
        <v>0</v>
      </c>
      <c r="H441" s="123">
        <f t="shared" si="48"/>
        <v>0</v>
      </c>
      <c r="I441" s="123">
        <f t="shared" si="48"/>
        <v>6</v>
      </c>
      <c r="J441" s="123">
        <f t="shared" si="48"/>
        <v>9.6</v>
      </c>
      <c r="K441" s="123">
        <f t="shared" si="48"/>
        <v>9.6</v>
      </c>
      <c r="L441" s="123">
        <f t="shared" si="48"/>
        <v>9.6999999999999993</v>
      </c>
      <c r="M441" s="123">
        <f t="shared" si="48"/>
        <v>9.7999999999999989</v>
      </c>
    </row>
    <row r="442" spans="1:13" x14ac:dyDescent="0.2">
      <c r="A442" s="170"/>
      <c r="B442" s="37"/>
      <c r="C442" s="38">
        <v>632001</v>
      </c>
      <c r="D442" s="38" t="s">
        <v>56</v>
      </c>
      <c r="E442" s="121">
        <v>2.8</v>
      </c>
      <c r="F442" s="70"/>
      <c r="G442" s="70"/>
      <c r="H442" s="79"/>
      <c r="I442" s="121">
        <v>1.8</v>
      </c>
      <c r="J442" s="70">
        <v>2.2999999999999998</v>
      </c>
      <c r="K442" s="70">
        <v>2.2999999999999998</v>
      </c>
      <c r="L442" s="70">
        <v>2.2999999999999998</v>
      </c>
      <c r="M442" s="70">
        <v>2.2999999999999998</v>
      </c>
    </row>
    <row r="443" spans="1:13" x14ac:dyDescent="0.2">
      <c r="A443" s="170"/>
      <c r="B443" s="37"/>
      <c r="C443" s="38">
        <v>632002</v>
      </c>
      <c r="D443" s="38" t="s">
        <v>164</v>
      </c>
      <c r="E443" s="121">
        <v>0.3</v>
      </c>
      <c r="F443" s="70"/>
      <c r="G443" s="70"/>
      <c r="H443" s="79"/>
      <c r="I443" s="121">
        <v>0.4</v>
      </c>
      <c r="J443" s="70">
        <v>0.6</v>
      </c>
      <c r="K443" s="70">
        <v>0.6</v>
      </c>
      <c r="L443" s="70">
        <v>0.6</v>
      </c>
      <c r="M443" s="70">
        <v>0.6</v>
      </c>
    </row>
    <row r="444" spans="1:13" x14ac:dyDescent="0.2">
      <c r="A444" s="170"/>
      <c r="B444" s="37"/>
      <c r="C444" s="38">
        <v>633006</v>
      </c>
      <c r="D444" s="38" t="s">
        <v>134</v>
      </c>
      <c r="E444" s="121">
        <v>0.7</v>
      </c>
      <c r="F444" s="70"/>
      <c r="G444" s="70"/>
      <c r="H444" s="79"/>
      <c r="I444" s="121">
        <v>0.6</v>
      </c>
      <c r="J444" s="70">
        <v>3</v>
      </c>
      <c r="K444" s="70">
        <v>3</v>
      </c>
      <c r="L444" s="70">
        <v>3</v>
      </c>
      <c r="M444" s="70">
        <v>3</v>
      </c>
    </row>
    <row r="445" spans="1:13" x14ac:dyDescent="0.2">
      <c r="A445" s="170"/>
      <c r="B445" s="37"/>
      <c r="C445" s="38">
        <v>634001</v>
      </c>
      <c r="D445" s="38" t="s">
        <v>535</v>
      </c>
      <c r="E445" s="121">
        <v>0</v>
      </c>
      <c r="F445" s="70"/>
      <c r="G445" s="70"/>
      <c r="H445" s="79"/>
      <c r="I445" s="121">
        <v>0.3</v>
      </c>
      <c r="J445" s="70">
        <v>0.5</v>
      </c>
      <c r="K445" s="70">
        <v>0.5</v>
      </c>
      <c r="L445" s="68">
        <v>0.6</v>
      </c>
      <c r="M445" s="68">
        <v>0.7</v>
      </c>
    </row>
    <row r="446" spans="1:13" x14ac:dyDescent="0.2">
      <c r="A446" s="170"/>
      <c r="B446" s="37"/>
      <c r="C446" s="38">
        <v>637001</v>
      </c>
      <c r="D446" s="38" t="s">
        <v>89</v>
      </c>
      <c r="E446" s="121">
        <v>0</v>
      </c>
      <c r="F446" s="70"/>
      <c r="G446" s="70"/>
      <c r="H446" s="79"/>
      <c r="I446" s="121">
        <v>0</v>
      </c>
      <c r="J446" s="70">
        <v>0.1</v>
      </c>
      <c r="K446" s="70">
        <v>0.1</v>
      </c>
      <c r="L446" s="70">
        <v>0.1</v>
      </c>
      <c r="M446" s="70">
        <v>0.1</v>
      </c>
    </row>
    <row r="447" spans="1:13" x14ac:dyDescent="0.2">
      <c r="A447" s="170"/>
      <c r="B447" s="37"/>
      <c r="C447" s="38">
        <v>637004</v>
      </c>
      <c r="D447" s="38" t="s">
        <v>297</v>
      </c>
      <c r="E447" s="121">
        <v>2.1</v>
      </c>
      <c r="F447" s="70"/>
      <c r="G447" s="70"/>
      <c r="H447" s="79"/>
      <c r="I447" s="121">
        <v>2.9</v>
      </c>
      <c r="J447" s="70">
        <v>2.9</v>
      </c>
      <c r="K447" s="70">
        <v>2.9</v>
      </c>
      <c r="L447" s="70">
        <v>2.9</v>
      </c>
      <c r="M447" s="70">
        <v>2.9</v>
      </c>
    </row>
    <row r="448" spans="1:13" x14ac:dyDescent="0.2">
      <c r="A448" s="169"/>
      <c r="B448" s="37"/>
      <c r="C448" s="38">
        <v>637005</v>
      </c>
      <c r="D448" s="38" t="s">
        <v>482</v>
      </c>
      <c r="E448" s="121">
        <v>0</v>
      </c>
      <c r="F448" s="77"/>
      <c r="G448" s="77"/>
      <c r="H448" s="78"/>
      <c r="I448" s="121">
        <v>0</v>
      </c>
      <c r="J448" s="70">
        <v>0.2</v>
      </c>
      <c r="K448" s="70">
        <v>0.2</v>
      </c>
      <c r="L448" s="70">
        <v>0.2</v>
      </c>
      <c r="M448" s="70">
        <v>0.2</v>
      </c>
    </row>
    <row r="449" spans="1:13" x14ac:dyDescent="0.2">
      <c r="A449" s="169"/>
      <c r="B449" s="40" t="s">
        <v>200</v>
      </c>
      <c r="C449" s="40"/>
      <c r="D449" s="40" t="s">
        <v>201</v>
      </c>
      <c r="E449" s="123">
        <f t="shared" ref="E449:M449" si="49">SUM(E450+E463+E468+E473+E476+E477)</f>
        <v>405.6</v>
      </c>
      <c r="F449" s="123">
        <f t="shared" si="49"/>
        <v>0</v>
      </c>
      <c r="G449" s="123">
        <f t="shared" si="49"/>
        <v>0</v>
      </c>
      <c r="H449" s="123">
        <f t="shared" si="49"/>
        <v>0</v>
      </c>
      <c r="I449" s="123">
        <f t="shared" si="49"/>
        <v>417.40000000000003</v>
      </c>
      <c r="J449" s="123">
        <f t="shared" si="49"/>
        <v>426.34999999999991</v>
      </c>
      <c r="K449" s="123">
        <f t="shared" si="49"/>
        <v>426.34999999999991</v>
      </c>
      <c r="L449" s="123">
        <f t="shared" si="49"/>
        <v>441.34999999999997</v>
      </c>
      <c r="M449" s="123">
        <f t="shared" si="49"/>
        <v>468.34999999999997</v>
      </c>
    </row>
    <row r="450" spans="1:13" x14ac:dyDescent="0.2">
      <c r="A450" s="170"/>
      <c r="B450" s="37" t="s">
        <v>202</v>
      </c>
      <c r="C450" s="37"/>
      <c r="D450" s="37" t="s">
        <v>203</v>
      </c>
      <c r="E450" s="125">
        <f t="shared" ref="E450:J450" si="50">SUM(E451:E462)</f>
        <v>303.7</v>
      </c>
      <c r="F450" s="125">
        <f t="shared" si="50"/>
        <v>0</v>
      </c>
      <c r="G450" s="125">
        <f t="shared" si="50"/>
        <v>0</v>
      </c>
      <c r="H450" s="125">
        <f t="shared" si="50"/>
        <v>0</v>
      </c>
      <c r="I450" s="125">
        <f t="shared" si="50"/>
        <v>304.90000000000003</v>
      </c>
      <c r="J450" s="125">
        <f t="shared" si="50"/>
        <v>327.49999999999994</v>
      </c>
      <c r="K450" s="125">
        <f>SUM(K451:K462)</f>
        <v>327.49999999999994</v>
      </c>
      <c r="L450" s="125">
        <f>SUM(L451:L462)</f>
        <v>340.69999999999993</v>
      </c>
      <c r="M450" s="125">
        <f>SUM(M451:M462)</f>
        <v>364.69999999999993</v>
      </c>
    </row>
    <row r="451" spans="1:13" x14ac:dyDescent="0.2">
      <c r="A451" s="170"/>
      <c r="B451" s="37">
        <v>610</v>
      </c>
      <c r="C451" s="38"/>
      <c r="D451" s="38" t="s">
        <v>184</v>
      </c>
      <c r="E451" s="121">
        <v>168.3</v>
      </c>
      <c r="F451" s="70"/>
      <c r="G451" s="70"/>
      <c r="H451" s="79"/>
      <c r="I451" s="121">
        <v>172.5</v>
      </c>
      <c r="J451" s="70">
        <v>176</v>
      </c>
      <c r="K451" s="70">
        <v>176</v>
      </c>
      <c r="L451" s="68">
        <v>180</v>
      </c>
      <c r="M451" s="68">
        <v>190</v>
      </c>
    </row>
    <row r="452" spans="1:13" x14ac:dyDescent="0.2">
      <c r="A452" s="170"/>
      <c r="B452" s="37">
        <v>620</v>
      </c>
      <c r="C452" s="38"/>
      <c r="D452" s="38" t="s">
        <v>116</v>
      </c>
      <c r="E452" s="121">
        <v>59.7</v>
      </c>
      <c r="F452" s="70"/>
      <c r="G452" s="70"/>
      <c r="H452" s="79"/>
      <c r="I452" s="121">
        <v>62.2</v>
      </c>
      <c r="J452" s="70">
        <v>63.5</v>
      </c>
      <c r="K452" s="70">
        <v>63.5</v>
      </c>
      <c r="L452" s="68">
        <v>65</v>
      </c>
      <c r="M452" s="68">
        <v>68</v>
      </c>
    </row>
    <row r="453" spans="1:13" x14ac:dyDescent="0.2">
      <c r="A453" s="170"/>
      <c r="B453" s="37"/>
      <c r="C453" s="38"/>
      <c r="D453" s="38" t="s">
        <v>287</v>
      </c>
      <c r="E453" s="121"/>
      <c r="F453" s="70"/>
      <c r="G453" s="70"/>
      <c r="H453" s="79"/>
      <c r="I453" s="121"/>
      <c r="J453" s="70">
        <v>0.8</v>
      </c>
      <c r="K453" s="70">
        <v>0.8</v>
      </c>
      <c r="L453" s="68">
        <v>0</v>
      </c>
      <c r="M453" s="68">
        <v>0</v>
      </c>
    </row>
    <row r="454" spans="1:13" x14ac:dyDescent="0.2">
      <c r="A454" s="170"/>
      <c r="B454" s="37"/>
      <c r="C454" s="38"/>
      <c r="D454" s="38" t="s">
        <v>459</v>
      </c>
      <c r="E454" s="121"/>
      <c r="F454" s="70"/>
      <c r="G454" s="70"/>
      <c r="H454" s="79"/>
      <c r="I454" s="121"/>
      <c r="J454" s="70">
        <v>0.3</v>
      </c>
      <c r="K454" s="70">
        <v>0.3</v>
      </c>
      <c r="L454" s="68">
        <v>0</v>
      </c>
      <c r="M454" s="68">
        <v>0</v>
      </c>
    </row>
    <row r="455" spans="1:13" x14ac:dyDescent="0.2">
      <c r="A455" s="170"/>
      <c r="B455" s="37">
        <v>630</v>
      </c>
      <c r="C455" s="38"/>
      <c r="D455" s="38" t="s">
        <v>117</v>
      </c>
      <c r="E455" s="121">
        <v>64</v>
      </c>
      <c r="F455" s="70"/>
      <c r="G455" s="70"/>
      <c r="H455" s="79"/>
      <c r="I455" s="121">
        <v>58.1</v>
      </c>
      <c r="J455" s="70">
        <v>71.7</v>
      </c>
      <c r="K455" s="70">
        <v>71.7</v>
      </c>
      <c r="L455" s="68">
        <v>81</v>
      </c>
      <c r="M455" s="68">
        <v>91</v>
      </c>
    </row>
    <row r="456" spans="1:13" x14ac:dyDescent="0.2">
      <c r="A456" s="170"/>
      <c r="B456" s="37"/>
      <c r="C456" s="38"/>
      <c r="D456" s="38" t="s">
        <v>463</v>
      </c>
      <c r="E456" s="121"/>
      <c r="F456" s="70"/>
      <c r="G456" s="70"/>
      <c r="H456" s="79"/>
      <c r="I456" s="121"/>
      <c r="J456" s="70">
        <v>1.3</v>
      </c>
      <c r="K456" s="70">
        <v>1.3</v>
      </c>
      <c r="L456" s="68">
        <v>0</v>
      </c>
      <c r="M456" s="68">
        <v>0</v>
      </c>
    </row>
    <row r="457" spans="1:13" x14ac:dyDescent="0.2">
      <c r="A457" s="170"/>
      <c r="B457" s="37"/>
      <c r="C457" s="38"/>
      <c r="D457" s="38" t="s">
        <v>464</v>
      </c>
      <c r="E457" s="121"/>
      <c r="F457" s="70"/>
      <c r="G457" s="70"/>
      <c r="H457" s="79"/>
      <c r="I457" s="121"/>
      <c r="J457" s="70">
        <v>0.2</v>
      </c>
      <c r="K457" s="70">
        <v>0.2</v>
      </c>
      <c r="L457" s="68">
        <v>0.2</v>
      </c>
      <c r="M457" s="68">
        <v>0.2</v>
      </c>
    </row>
    <row r="458" spans="1:13" x14ac:dyDescent="0.2">
      <c r="A458" s="170"/>
      <c r="B458" s="37">
        <v>630</v>
      </c>
      <c r="C458" s="38"/>
      <c r="D458" s="38" t="s">
        <v>493</v>
      </c>
      <c r="E458" s="121">
        <v>0</v>
      </c>
      <c r="F458" s="70"/>
      <c r="G458" s="70"/>
      <c r="H458" s="79"/>
      <c r="I458" s="121">
        <v>0</v>
      </c>
      <c r="J458" s="70">
        <v>0.4</v>
      </c>
      <c r="K458" s="70">
        <v>0.4</v>
      </c>
      <c r="L458" s="68">
        <v>0.4</v>
      </c>
      <c r="M458" s="68">
        <v>0.4</v>
      </c>
    </row>
    <row r="459" spans="1:13" x14ac:dyDescent="0.2">
      <c r="A459" s="170"/>
      <c r="B459" s="37">
        <v>630</v>
      </c>
      <c r="C459" s="38"/>
      <c r="D459" s="38" t="s">
        <v>494</v>
      </c>
      <c r="E459" s="121">
        <v>0</v>
      </c>
      <c r="F459" s="70"/>
      <c r="G459" s="70"/>
      <c r="H459" s="79"/>
      <c r="I459" s="121">
        <v>0</v>
      </c>
      <c r="J459" s="70">
        <v>0.5</v>
      </c>
      <c r="K459" s="70">
        <v>0.5</v>
      </c>
      <c r="L459" s="68">
        <v>0.5</v>
      </c>
      <c r="M459" s="68">
        <v>0.5</v>
      </c>
    </row>
    <row r="460" spans="1:13" x14ac:dyDescent="0.2">
      <c r="A460" s="170"/>
      <c r="B460" s="37">
        <v>630</v>
      </c>
      <c r="C460" s="38"/>
      <c r="D460" s="38" t="s">
        <v>495</v>
      </c>
      <c r="E460" s="121">
        <v>0</v>
      </c>
      <c r="F460" s="70"/>
      <c r="G460" s="70"/>
      <c r="H460" s="79"/>
      <c r="I460" s="121">
        <v>0</v>
      </c>
      <c r="J460" s="70">
        <v>0.4</v>
      </c>
      <c r="K460" s="70">
        <v>0.4</v>
      </c>
      <c r="L460" s="68">
        <v>0.4</v>
      </c>
      <c r="M460" s="68">
        <v>0.4</v>
      </c>
    </row>
    <row r="461" spans="1:13" x14ac:dyDescent="0.2">
      <c r="A461" s="170"/>
      <c r="B461" s="37">
        <v>640</v>
      </c>
      <c r="C461" s="38"/>
      <c r="D461" s="38" t="s">
        <v>496</v>
      </c>
      <c r="E461" s="121">
        <v>0</v>
      </c>
      <c r="F461" s="69"/>
      <c r="G461" s="70"/>
      <c r="H461" s="97"/>
      <c r="I461" s="121">
        <v>0</v>
      </c>
      <c r="J461" s="70">
        <v>0.2</v>
      </c>
      <c r="K461" s="70">
        <v>0.2</v>
      </c>
      <c r="L461" s="68">
        <v>0.2</v>
      </c>
      <c r="M461" s="68">
        <v>0.2</v>
      </c>
    </row>
    <row r="462" spans="1:13" x14ac:dyDescent="0.2">
      <c r="A462" s="170"/>
      <c r="B462" s="87"/>
      <c r="C462" s="38"/>
      <c r="D462" s="87" t="s">
        <v>397</v>
      </c>
      <c r="E462" s="121">
        <v>11.7</v>
      </c>
      <c r="F462" s="70"/>
      <c r="G462" s="70"/>
      <c r="H462" s="79"/>
      <c r="I462" s="121">
        <v>12.1</v>
      </c>
      <c r="J462" s="70">
        <v>12.2</v>
      </c>
      <c r="K462" s="70">
        <v>12.2</v>
      </c>
      <c r="L462" s="68">
        <v>13</v>
      </c>
      <c r="M462" s="68">
        <v>14</v>
      </c>
    </row>
    <row r="463" spans="1:13" x14ac:dyDescent="0.2">
      <c r="A463" s="170"/>
      <c r="B463" s="37" t="s">
        <v>305</v>
      </c>
      <c r="C463" s="38"/>
      <c r="D463" s="37" t="s">
        <v>325</v>
      </c>
      <c r="E463" s="125">
        <f t="shared" ref="E463:M463" si="51">SUM(E464:E467)</f>
        <v>32.700000000000003</v>
      </c>
      <c r="F463" s="125">
        <f t="shared" si="51"/>
        <v>0</v>
      </c>
      <c r="G463" s="125">
        <f t="shared" si="51"/>
        <v>0</v>
      </c>
      <c r="H463" s="125">
        <f t="shared" si="51"/>
        <v>0</v>
      </c>
      <c r="I463" s="125">
        <f t="shared" si="51"/>
        <v>33.4</v>
      </c>
      <c r="J463" s="125">
        <f t="shared" si="51"/>
        <v>39.4</v>
      </c>
      <c r="K463" s="125">
        <f t="shared" si="51"/>
        <v>39.4</v>
      </c>
      <c r="L463" s="68">
        <f t="shared" si="51"/>
        <v>40</v>
      </c>
      <c r="M463" s="68">
        <f t="shared" si="51"/>
        <v>41.5</v>
      </c>
    </row>
    <row r="464" spans="1:13" x14ac:dyDescent="0.2">
      <c r="A464" s="170"/>
      <c r="B464" s="37">
        <v>610</v>
      </c>
      <c r="C464" s="38"/>
      <c r="D464" s="38" t="s">
        <v>184</v>
      </c>
      <c r="E464" s="121">
        <v>23.6</v>
      </c>
      <c r="F464" s="70"/>
      <c r="G464" s="70"/>
      <c r="H464" s="79"/>
      <c r="I464" s="121">
        <v>23.5</v>
      </c>
      <c r="J464" s="70">
        <v>25.1</v>
      </c>
      <c r="K464" s="70">
        <v>25.1</v>
      </c>
      <c r="L464" s="68">
        <v>26</v>
      </c>
      <c r="M464" s="68">
        <v>27</v>
      </c>
    </row>
    <row r="465" spans="1:13" x14ac:dyDescent="0.2">
      <c r="A465" s="170"/>
      <c r="B465" s="37">
        <v>620</v>
      </c>
      <c r="C465" s="38"/>
      <c r="D465" s="38" t="s">
        <v>116</v>
      </c>
      <c r="E465" s="121">
        <v>8.1999999999999993</v>
      </c>
      <c r="F465" s="69"/>
      <c r="G465" s="70"/>
      <c r="H465" s="97"/>
      <c r="I465" s="121">
        <v>8.1999999999999993</v>
      </c>
      <c r="J465" s="70">
        <v>9</v>
      </c>
      <c r="K465" s="70">
        <v>9</v>
      </c>
      <c r="L465" s="68">
        <v>9.5</v>
      </c>
      <c r="M465" s="68">
        <v>10</v>
      </c>
    </row>
    <row r="466" spans="1:13" x14ac:dyDescent="0.2">
      <c r="A466" s="170"/>
      <c r="B466" s="37"/>
      <c r="C466" s="38"/>
      <c r="D466" s="38" t="s">
        <v>465</v>
      </c>
      <c r="E466" s="121"/>
      <c r="F466" s="69"/>
      <c r="G466" s="70"/>
      <c r="H466" s="97"/>
      <c r="I466" s="121"/>
      <c r="J466" s="70">
        <v>0.8</v>
      </c>
      <c r="K466" s="70">
        <v>0.8</v>
      </c>
      <c r="L466" s="68">
        <v>0</v>
      </c>
      <c r="M466" s="68">
        <v>0</v>
      </c>
    </row>
    <row r="467" spans="1:13" x14ac:dyDescent="0.2">
      <c r="A467" s="170"/>
      <c r="B467" s="37">
        <v>630</v>
      </c>
      <c r="C467" s="38"/>
      <c r="D467" s="38" t="s">
        <v>117</v>
      </c>
      <c r="E467" s="121">
        <v>0.9</v>
      </c>
      <c r="F467" s="70"/>
      <c r="G467" s="70"/>
      <c r="H467" s="79"/>
      <c r="I467" s="121">
        <v>1.7</v>
      </c>
      <c r="J467" s="70">
        <v>4.5</v>
      </c>
      <c r="K467" s="70">
        <v>4.5</v>
      </c>
      <c r="L467" s="68">
        <v>4.5</v>
      </c>
      <c r="M467" s="68">
        <v>4.5</v>
      </c>
    </row>
    <row r="468" spans="1:13" x14ac:dyDescent="0.2">
      <c r="A468" s="170"/>
      <c r="B468" s="37" t="s">
        <v>303</v>
      </c>
      <c r="C468" s="38"/>
      <c r="D468" s="37" t="s">
        <v>304</v>
      </c>
      <c r="E468" s="125">
        <f t="shared" ref="E468:M468" si="52">SUM(E469:E472)</f>
        <v>51.599999999999994</v>
      </c>
      <c r="F468" s="125">
        <f t="shared" si="52"/>
        <v>0</v>
      </c>
      <c r="G468" s="125">
        <f t="shared" si="52"/>
        <v>0</v>
      </c>
      <c r="H468" s="125">
        <f t="shared" si="52"/>
        <v>0</v>
      </c>
      <c r="I468" s="125">
        <f t="shared" si="52"/>
        <v>55.1</v>
      </c>
      <c r="J468" s="125">
        <f t="shared" si="52"/>
        <v>56.15</v>
      </c>
      <c r="K468" s="125">
        <f t="shared" si="52"/>
        <v>56.15</v>
      </c>
      <c r="L468" s="68">
        <f t="shared" si="52"/>
        <v>57.35</v>
      </c>
      <c r="M468" s="68">
        <f t="shared" si="52"/>
        <v>58.85</v>
      </c>
    </row>
    <row r="469" spans="1:13" x14ac:dyDescent="0.2">
      <c r="A469" s="170"/>
      <c r="B469" s="37">
        <v>610</v>
      </c>
      <c r="C469" s="38"/>
      <c r="D469" s="38" t="s">
        <v>184</v>
      </c>
      <c r="E469" s="121">
        <v>29.8</v>
      </c>
      <c r="F469" s="70"/>
      <c r="G469" s="70"/>
      <c r="H469" s="79"/>
      <c r="I469" s="121">
        <v>31.7</v>
      </c>
      <c r="J469" s="70">
        <v>32.299999999999997</v>
      </c>
      <c r="K469" s="70">
        <v>32.299999999999997</v>
      </c>
      <c r="L469" s="68">
        <v>33</v>
      </c>
      <c r="M469" s="68">
        <v>34</v>
      </c>
    </row>
    <row r="470" spans="1:13" x14ac:dyDescent="0.2">
      <c r="A470" s="170"/>
      <c r="B470" s="37">
        <v>620</v>
      </c>
      <c r="C470" s="38"/>
      <c r="D470" s="38" t="s">
        <v>116</v>
      </c>
      <c r="E470" s="121">
        <v>10.6</v>
      </c>
      <c r="F470" s="69"/>
      <c r="G470" s="70"/>
      <c r="H470" s="97"/>
      <c r="I470" s="121">
        <v>11.3</v>
      </c>
      <c r="J470" s="70">
        <v>11.5</v>
      </c>
      <c r="K470" s="70">
        <v>11.5</v>
      </c>
      <c r="L470" s="68">
        <v>12</v>
      </c>
      <c r="M470" s="68">
        <v>12.5</v>
      </c>
    </row>
    <row r="471" spans="1:13" x14ac:dyDescent="0.2">
      <c r="A471" s="170"/>
      <c r="B471" s="37">
        <v>630</v>
      </c>
      <c r="C471" s="38"/>
      <c r="D471" s="38" t="s">
        <v>497</v>
      </c>
      <c r="E471" s="121">
        <v>11.2</v>
      </c>
      <c r="F471" s="70"/>
      <c r="G471" s="70"/>
      <c r="H471" s="79"/>
      <c r="I471" s="121">
        <v>12.1</v>
      </c>
      <c r="J471" s="70">
        <v>12.35</v>
      </c>
      <c r="K471" s="70">
        <v>12.35</v>
      </c>
      <c r="L471" s="68">
        <v>12.35</v>
      </c>
      <c r="M471" s="68">
        <v>12.35</v>
      </c>
    </row>
    <row r="472" spans="1:13" hidden="1" x14ac:dyDescent="0.2">
      <c r="A472" s="170"/>
      <c r="B472" s="87"/>
      <c r="C472" s="38"/>
      <c r="D472" s="87"/>
      <c r="E472" s="121"/>
      <c r="F472" s="70"/>
      <c r="G472" s="70"/>
      <c r="H472" s="79"/>
      <c r="I472" s="121"/>
      <c r="J472" s="70"/>
      <c r="K472" s="70"/>
      <c r="L472" s="70"/>
      <c r="M472" s="70"/>
    </row>
    <row r="473" spans="1:13" x14ac:dyDescent="0.2">
      <c r="A473" s="169"/>
      <c r="B473" s="37" t="s">
        <v>204</v>
      </c>
      <c r="C473" s="37"/>
      <c r="D473" s="37" t="s">
        <v>205</v>
      </c>
      <c r="E473" s="125">
        <f t="shared" ref="E473:M473" si="53">SUM(E474+E475)</f>
        <v>0</v>
      </c>
      <c r="F473" s="125">
        <f t="shared" si="53"/>
        <v>0</v>
      </c>
      <c r="G473" s="125">
        <f t="shared" si="53"/>
        <v>0</v>
      </c>
      <c r="H473" s="125">
        <f t="shared" si="53"/>
        <v>0</v>
      </c>
      <c r="I473" s="125">
        <f t="shared" si="53"/>
        <v>10.200000000000001</v>
      </c>
      <c r="J473" s="125">
        <f t="shared" si="53"/>
        <v>0</v>
      </c>
      <c r="K473" s="125">
        <f t="shared" si="53"/>
        <v>0</v>
      </c>
      <c r="L473" s="125">
        <f t="shared" si="53"/>
        <v>0</v>
      </c>
      <c r="M473" s="125">
        <f t="shared" si="53"/>
        <v>0</v>
      </c>
    </row>
    <row r="474" spans="1:13" x14ac:dyDescent="0.2">
      <c r="A474" s="169"/>
      <c r="B474" s="37">
        <v>630</v>
      </c>
      <c r="C474" s="37"/>
      <c r="D474" s="87" t="s">
        <v>275</v>
      </c>
      <c r="E474" s="121">
        <v>0</v>
      </c>
      <c r="F474" s="69"/>
      <c r="G474" s="96"/>
      <c r="H474" s="98"/>
      <c r="I474" s="121">
        <v>9.8000000000000007</v>
      </c>
      <c r="J474" s="68">
        <v>0</v>
      </c>
      <c r="K474" s="68">
        <v>0</v>
      </c>
      <c r="L474" s="68">
        <v>0</v>
      </c>
      <c r="M474" s="68">
        <v>0</v>
      </c>
    </row>
    <row r="475" spans="1:13" x14ac:dyDescent="0.2">
      <c r="A475" s="170"/>
      <c r="B475" s="37">
        <v>640</v>
      </c>
      <c r="C475" s="38"/>
      <c r="D475" s="38" t="s">
        <v>372</v>
      </c>
      <c r="E475" s="121">
        <v>0</v>
      </c>
      <c r="F475" s="70"/>
      <c r="G475" s="70"/>
      <c r="H475" s="79"/>
      <c r="I475" s="121">
        <v>0.4</v>
      </c>
      <c r="J475" s="68">
        <v>0</v>
      </c>
      <c r="K475" s="68">
        <v>0</v>
      </c>
      <c r="L475" s="68">
        <v>0</v>
      </c>
      <c r="M475" s="68">
        <v>0</v>
      </c>
    </row>
    <row r="476" spans="1:13" x14ac:dyDescent="0.2">
      <c r="A476" s="170"/>
      <c r="B476" s="37" t="s">
        <v>206</v>
      </c>
      <c r="C476" s="37"/>
      <c r="D476" s="37" t="s">
        <v>498</v>
      </c>
      <c r="E476" s="125">
        <v>3.8</v>
      </c>
      <c r="F476" s="70"/>
      <c r="G476" s="70"/>
      <c r="H476" s="79"/>
      <c r="I476" s="125">
        <v>3</v>
      </c>
      <c r="J476" s="96">
        <v>3.3</v>
      </c>
      <c r="K476" s="96">
        <v>3.3</v>
      </c>
      <c r="L476" s="96">
        <v>3.3</v>
      </c>
      <c r="M476" s="96">
        <v>3.3</v>
      </c>
    </row>
    <row r="477" spans="1:13" x14ac:dyDescent="0.2">
      <c r="A477" s="170"/>
      <c r="B477" s="37" t="s">
        <v>207</v>
      </c>
      <c r="C477" s="37"/>
      <c r="D477" s="37" t="s">
        <v>208</v>
      </c>
      <c r="E477" s="125">
        <f t="shared" ref="E477:M477" si="54">SUM(E478:E480)</f>
        <v>13.8</v>
      </c>
      <c r="F477" s="125">
        <f t="shared" si="54"/>
        <v>0</v>
      </c>
      <c r="G477" s="125">
        <f t="shared" si="54"/>
        <v>0</v>
      </c>
      <c r="H477" s="125">
        <f t="shared" si="54"/>
        <v>0</v>
      </c>
      <c r="I477" s="125">
        <f t="shared" si="54"/>
        <v>10.8</v>
      </c>
      <c r="J477" s="125">
        <f t="shared" si="54"/>
        <v>0</v>
      </c>
      <c r="K477" s="125">
        <f t="shared" si="54"/>
        <v>0</v>
      </c>
      <c r="L477" s="125">
        <f t="shared" si="54"/>
        <v>0</v>
      </c>
      <c r="M477" s="125">
        <f t="shared" si="54"/>
        <v>0</v>
      </c>
    </row>
    <row r="478" spans="1:13" x14ac:dyDescent="0.2">
      <c r="A478" s="169"/>
      <c r="B478" s="37">
        <v>610</v>
      </c>
      <c r="C478" s="38"/>
      <c r="D478" s="38" t="s">
        <v>184</v>
      </c>
      <c r="E478" s="121">
        <v>8.8000000000000007</v>
      </c>
      <c r="F478" s="77"/>
      <c r="G478" s="77"/>
      <c r="H478" s="78"/>
      <c r="I478" s="121">
        <v>5.5</v>
      </c>
      <c r="J478" s="70">
        <v>0</v>
      </c>
      <c r="K478" s="70">
        <v>0</v>
      </c>
      <c r="L478" s="70">
        <v>0</v>
      </c>
      <c r="M478" s="70">
        <v>0</v>
      </c>
    </row>
    <row r="479" spans="1:13" x14ac:dyDescent="0.2">
      <c r="A479" s="170"/>
      <c r="B479" s="37">
        <v>620</v>
      </c>
      <c r="C479" s="38"/>
      <c r="D479" s="38" t="s">
        <v>116</v>
      </c>
      <c r="E479" s="121">
        <v>3.2</v>
      </c>
      <c r="F479" s="70"/>
      <c r="G479" s="70"/>
      <c r="H479" s="79"/>
      <c r="I479" s="121">
        <v>2.2000000000000002</v>
      </c>
      <c r="J479" s="70">
        <v>0</v>
      </c>
      <c r="K479" s="70">
        <v>0</v>
      </c>
      <c r="L479" s="70">
        <v>0</v>
      </c>
      <c r="M479" s="70">
        <v>0</v>
      </c>
    </row>
    <row r="480" spans="1:13" x14ac:dyDescent="0.2">
      <c r="A480" s="170"/>
      <c r="B480" s="37">
        <v>630</v>
      </c>
      <c r="C480" s="38"/>
      <c r="D480" s="38" t="s">
        <v>117</v>
      </c>
      <c r="E480" s="121">
        <v>1.8</v>
      </c>
      <c r="F480" s="70"/>
      <c r="G480" s="70"/>
      <c r="H480" s="79"/>
      <c r="I480" s="121">
        <v>3.1</v>
      </c>
      <c r="J480" s="70">
        <v>0</v>
      </c>
      <c r="K480" s="70">
        <v>0</v>
      </c>
      <c r="L480" s="70">
        <v>0</v>
      </c>
      <c r="M480" s="70">
        <v>0</v>
      </c>
    </row>
    <row r="481" spans="1:13" x14ac:dyDescent="0.2">
      <c r="A481" s="170"/>
      <c r="B481" s="40" t="s">
        <v>209</v>
      </c>
      <c r="C481" s="40"/>
      <c r="D481" s="40" t="s">
        <v>210</v>
      </c>
      <c r="E481" s="123">
        <f t="shared" ref="E481:M481" si="55">SUM(E482:E485)</f>
        <v>30.9</v>
      </c>
      <c r="F481" s="123">
        <f t="shared" si="55"/>
        <v>0</v>
      </c>
      <c r="G481" s="123">
        <f t="shared" si="55"/>
        <v>0</v>
      </c>
      <c r="H481" s="123">
        <f t="shared" si="55"/>
        <v>0</v>
      </c>
      <c r="I481" s="123">
        <f t="shared" si="55"/>
        <v>27.5</v>
      </c>
      <c r="J481" s="123">
        <f t="shared" si="55"/>
        <v>27.5</v>
      </c>
      <c r="K481" s="123">
        <f t="shared" si="55"/>
        <v>27.5</v>
      </c>
      <c r="L481" s="123">
        <f t="shared" si="55"/>
        <v>27.5</v>
      </c>
      <c r="M481" s="123">
        <f t="shared" si="55"/>
        <v>27.5</v>
      </c>
    </row>
    <row r="482" spans="1:13" x14ac:dyDescent="0.2">
      <c r="A482" s="170"/>
      <c r="B482" s="37">
        <v>610</v>
      </c>
      <c r="C482" s="38"/>
      <c r="D482" s="38" t="s">
        <v>115</v>
      </c>
      <c r="E482" s="121">
        <v>21.3</v>
      </c>
      <c r="F482" s="70"/>
      <c r="G482" s="70"/>
      <c r="H482" s="79"/>
      <c r="I482" s="121">
        <v>18.8</v>
      </c>
      <c r="J482" s="70">
        <v>18.8</v>
      </c>
      <c r="K482" s="70">
        <v>18.8</v>
      </c>
      <c r="L482" s="70">
        <v>18.8</v>
      </c>
      <c r="M482" s="70">
        <v>18.8</v>
      </c>
    </row>
    <row r="483" spans="1:13" x14ac:dyDescent="0.2">
      <c r="A483" s="169"/>
      <c r="B483" s="37">
        <v>620</v>
      </c>
      <c r="C483" s="38"/>
      <c r="D483" s="38" t="s">
        <v>116</v>
      </c>
      <c r="E483" s="121">
        <v>7.2</v>
      </c>
      <c r="F483" s="77"/>
      <c r="G483" s="77"/>
      <c r="H483" s="78"/>
      <c r="I483" s="121">
        <v>6.3</v>
      </c>
      <c r="J483" s="70">
        <v>6.3</v>
      </c>
      <c r="K483" s="70">
        <v>6.3</v>
      </c>
      <c r="L483" s="70">
        <v>6.3</v>
      </c>
      <c r="M483" s="70">
        <v>6.3</v>
      </c>
    </row>
    <row r="484" spans="1:13" x14ac:dyDescent="0.2">
      <c r="A484" s="170"/>
      <c r="B484" s="37">
        <v>630</v>
      </c>
      <c r="C484" s="38"/>
      <c r="D484" s="38" t="s">
        <v>117</v>
      </c>
      <c r="E484" s="121">
        <v>2.4</v>
      </c>
      <c r="F484" s="70"/>
      <c r="G484" s="70"/>
      <c r="H484" s="79"/>
      <c r="I484" s="121">
        <v>2.4</v>
      </c>
      <c r="J484" s="70">
        <v>2.4</v>
      </c>
      <c r="K484" s="70">
        <v>2.4</v>
      </c>
      <c r="L484" s="70">
        <v>2.4</v>
      </c>
      <c r="M484" s="70">
        <v>2.4</v>
      </c>
    </row>
    <row r="485" spans="1:13" hidden="1" x14ac:dyDescent="0.2">
      <c r="A485" s="170"/>
      <c r="B485" s="37">
        <v>642</v>
      </c>
      <c r="C485" s="38"/>
      <c r="D485" s="38" t="s">
        <v>111</v>
      </c>
      <c r="E485" s="121">
        <v>0</v>
      </c>
      <c r="F485" s="70"/>
      <c r="G485" s="70"/>
      <c r="H485" s="79"/>
      <c r="I485" s="121">
        <v>0</v>
      </c>
      <c r="J485" s="70">
        <v>0</v>
      </c>
      <c r="K485" s="70">
        <v>0</v>
      </c>
      <c r="L485" s="70">
        <v>0</v>
      </c>
      <c r="M485" s="70">
        <v>0</v>
      </c>
    </row>
    <row r="486" spans="1:13" x14ac:dyDescent="0.2">
      <c r="A486" s="170"/>
      <c r="B486" s="40" t="s">
        <v>211</v>
      </c>
      <c r="C486" s="40"/>
      <c r="D486" s="40" t="s">
        <v>212</v>
      </c>
      <c r="E486" s="123">
        <f t="shared" ref="E486:M486" si="56">SUM(E487:E494)</f>
        <v>252.4</v>
      </c>
      <c r="F486" s="123">
        <f t="shared" si="56"/>
        <v>2.4</v>
      </c>
      <c r="G486" s="123">
        <f t="shared" si="56"/>
        <v>2.4</v>
      </c>
      <c r="H486" s="123">
        <f t="shared" si="56"/>
        <v>2.4</v>
      </c>
      <c r="I486" s="123">
        <f t="shared" si="56"/>
        <v>152.9</v>
      </c>
      <c r="J486" s="123">
        <f t="shared" si="56"/>
        <v>270.10000000000002</v>
      </c>
      <c r="K486" s="123">
        <f t="shared" si="56"/>
        <v>270.10000000000002</v>
      </c>
      <c r="L486" s="123">
        <f t="shared" si="56"/>
        <v>270.10000000000002</v>
      </c>
      <c r="M486" s="123">
        <f t="shared" si="56"/>
        <v>270.10000000000002</v>
      </c>
    </row>
    <row r="487" spans="1:13" x14ac:dyDescent="0.2">
      <c r="A487" s="170"/>
      <c r="B487" s="37">
        <v>640</v>
      </c>
      <c r="C487" s="38"/>
      <c r="D487" s="38" t="s">
        <v>520</v>
      </c>
      <c r="E487" s="121">
        <v>80</v>
      </c>
      <c r="F487" s="70"/>
      <c r="G487" s="99"/>
      <c r="H487" s="100"/>
      <c r="I487" s="121">
        <v>4.5999999999999996</v>
      </c>
      <c r="J487" s="192">
        <v>0</v>
      </c>
      <c r="K487" s="192">
        <v>0</v>
      </c>
      <c r="L487" s="192">
        <v>0</v>
      </c>
      <c r="M487" s="192">
        <v>0</v>
      </c>
    </row>
    <row r="488" spans="1:13" x14ac:dyDescent="0.2">
      <c r="A488" s="170"/>
      <c r="B488" s="37">
        <v>640</v>
      </c>
      <c r="C488" s="38"/>
      <c r="D488" s="38" t="s">
        <v>352</v>
      </c>
      <c r="E488" s="121">
        <v>6</v>
      </c>
      <c r="F488" s="70"/>
      <c r="G488" s="99"/>
      <c r="H488" s="100"/>
      <c r="I488" s="121">
        <v>9.5</v>
      </c>
      <c r="J488" s="70">
        <v>13.5</v>
      </c>
      <c r="K488" s="70">
        <v>13.5</v>
      </c>
      <c r="L488" s="70">
        <v>13.5</v>
      </c>
      <c r="M488" s="70">
        <v>13.5</v>
      </c>
    </row>
    <row r="489" spans="1:13" x14ac:dyDescent="0.2">
      <c r="A489" s="169"/>
      <c r="B489" s="37">
        <v>640</v>
      </c>
      <c r="C489" s="38"/>
      <c r="D489" s="38" t="s">
        <v>485</v>
      </c>
      <c r="E489" s="121">
        <v>0</v>
      </c>
      <c r="F489" s="70"/>
      <c r="G489" s="70"/>
      <c r="H489" s="79"/>
      <c r="I489" s="121">
        <v>0</v>
      </c>
      <c r="J489" s="70">
        <v>102.4</v>
      </c>
      <c r="K489" s="70">
        <v>102.4</v>
      </c>
      <c r="L489" s="70">
        <v>102.4</v>
      </c>
      <c r="M489" s="70">
        <v>102.4</v>
      </c>
    </row>
    <row r="490" spans="1:13" x14ac:dyDescent="0.2">
      <c r="A490" s="169"/>
      <c r="B490" s="37">
        <v>640</v>
      </c>
      <c r="C490" s="38"/>
      <c r="D490" s="38" t="s">
        <v>393</v>
      </c>
      <c r="E490" s="126">
        <v>19.7</v>
      </c>
      <c r="F490" s="70"/>
      <c r="G490" s="70"/>
      <c r="H490" s="79"/>
      <c r="I490" s="126">
        <v>0</v>
      </c>
      <c r="J490" s="99">
        <v>14</v>
      </c>
      <c r="K490" s="99">
        <v>14</v>
      </c>
      <c r="L490" s="99">
        <v>14</v>
      </c>
      <c r="M490" s="99">
        <v>14</v>
      </c>
    </row>
    <row r="491" spans="1:13" x14ac:dyDescent="0.2">
      <c r="A491" s="170"/>
      <c r="B491" s="37">
        <v>640</v>
      </c>
      <c r="C491" s="38"/>
      <c r="D491" s="38" t="s">
        <v>420</v>
      </c>
      <c r="E491" s="126">
        <v>0</v>
      </c>
      <c r="F491" s="126"/>
      <c r="G491" s="126"/>
      <c r="H491" s="126"/>
      <c r="I491" s="126">
        <v>0.7</v>
      </c>
      <c r="J491" s="126">
        <v>0.9</v>
      </c>
      <c r="K491" s="126">
        <v>0.9</v>
      </c>
      <c r="L491" s="126">
        <v>0.9</v>
      </c>
      <c r="M491" s="126">
        <v>0.9</v>
      </c>
    </row>
    <row r="492" spans="1:13" x14ac:dyDescent="0.2">
      <c r="A492" s="169"/>
      <c r="B492" s="37">
        <v>640</v>
      </c>
      <c r="C492" s="38"/>
      <c r="D492" s="38" t="s">
        <v>350</v>
      </c>
      <c r="E492" s="121">
        <v>0.5</v>
      </c>
      <c r="F492" s="77"/>
      <c r="G492" s="77"/>
      <c r="H492" s="78"/>
      <c r="I492" s="121">
        <v>0.8</v>
      </c>
      <c r="J492" s="70">
        <v>2</v>
      </c>
      <c r="K492" s="70">
        <v>2</v>
      </c>
      <c r="L492" s="70">
        <v>2</v>
      </c>
      <c r="M492" s="70">
        <v>2</v>
      </c>
    </row>
    <row r="493" spans="1:13" x14ac:dyDescent="0.2">
      <c r="A493" s="170"/>
      <c r="B493" s="37">
        <v>640</v>
      </c>
      <c r="C493" s="38"/>
      <c r="D493" s="38" t="s">
        <v>272</v>
      </c>
      <c r="E493" s="70">
        <v>2.7</v>
      </c>
      <c r="F493" s="70">
        <v>2.4</v>
      </c>
      <c r="G493" s="70">
        <v>2.4</v>
      </c>
      <c r="H493" s="70">
        <v>2.4</v>
      </c>
      <c r="I493" s="70">
        <v>2.4</v>
      </c>
      <c r="J493" s="70">
        <v>2.4</v>
      </c>
      <c r="K493" s="70">
        <v>2.4</v>
      </c>
      <c r="L493" s="70">
        <v>2.4</v>
      </c>
      <c r="M493" s="70">
        <v>2.4</v>
      </c>
    </row>
    <row r="494" spans="1:13" x14ac:dyDescent="0.2">
      <c r="A494" s="170"/>
      <c r="B494" s="37">
        <v>640</v>
      </c>
      <c r="C494" s="38"/>
      <c r="D494" s="38" t="s">
        <v>213</v>
      </c>
      <c r="E494" s="121">
        <v>143.5</v>
      </c>
      <c r="F494" s="70"/>
      <c r="G494" s="70"/>
      <c r="H494" s="79"/>
      <c r="I494" s="121">
        <v>134.9</v>
      </c>
      <c r="J494" s="70">
        <v>134.9</v>
      </c>
      <c r="K494" s="70">
        <v>134.9</v>
      </c>
      <c r="L494" s="70">
        <v>134.9</v>
      </c>
      <c r="M494" s="70">
        <v>134.9</v>
      </c>
    </row>
    <row r="495" spans="1:13" x14ac:dyDescent="0.2">
      <c r="A495" s="170"/>
      <c r="B495" s="40"/>
      <c r="C495" s="40"/>
      <c r="D495" s="40" t="s">
        <v>40</v>
      </c>
      <c r="E495" s="123">
        <f>SUM(E496)</f>
        <v>101.49999999999999</v>
      </c>
      <c r="F495" s="123">
        <f t="shared" ref="F495:M495" si="57">SUM(F496)</f>
        <v>0</v>
      </c>
      <c r="G495" s="123">
        <f t="shared" si="57"/>
        <v>0</v>
      </c>
      <c r="H495" s="123">
        <f t="shared" si="57"/>
        <v>0</v>
      </c>
      <c r="I495" s="123">
        <f>SUM(I496)</f>
        <v>205.6</v>
      </c>
      <c r="J495" s="123">
        <f t="shared" si="57"/>
        <v>261.5</v>
      </c>
      <c r="K495" s="123">
        <f t="shared" si="57"/>
        <v>261.5</v>
      </c>
      <c r="L495" s="123">
        <f t="shared" si="57"/>
        <v>264.5</v>
      </c>
      <c r="M495" s="123">
        <f t="shared" si="57"/>
        <v>274.5</v>
      </c>
    </row>
    <row r="496" spans="1:13" x14ac:dyDescent="0.2">
      <c r="A496" s="170"/>
      <c r="B496" s="37" t="s">
        <v>214</v>
      </c>
      <c r="C496" s="37"/>
      <c r="D496" s="37" t="s">
        <v>251</v>
      </c>
      <c r="E496" s="125">
        <f t="shared" ref="E496:M496" si="58">SUM(E497:E501)</f>
        <v>101.49999999999999</v>
      </c>
      <c r="F496" s="121">
        <f t="shared" si="58"/>
        <v>0</v>
      </c>
      <c r="G496" s="121">
        <f t="shared" si="58"/>
        <v>0</v>
      </c>
      <c r="H496" s="121">
        <f t="shared" si="58"/>
        <v>0</v>
      </c>
      <c r="I496" s="125">
        <f t="shared" si="58"/>
        <v>205.6</v>
      </c>
      <c r="J496" s="125">
        <f t="shared" si="58"/>
        <v>261.5</v>
      </c>
      <c r="K496" s="125">
        <f t="shared" si="58"/>
        <v>261.5</v>
      </c>
      <c r="L496" s="125">
        <f t="shared" si="58"/>
        <v>264.5</v>
      </c>
      <c r="M496" s="125">
        <f t="shared" si="58"/>
        <v>274.5</v>
      </c>
    </row>
    <row r="497" spans="1:13" x14ac:dyDescent="0.2">
      <c r="A497" s="170"/>
      <c r="B497" s="37"/>
      <c r="C497" s="45">
        <v>821005</v>
      </c>
      <c r="D497" s="38" t="s">
        <v>430</v>
      </c>
      <c r="E497" s="121">
        <v>71.599999999999994</v>
      </c>
      <c r="F497" s="70"/>
      <c r="G497" s="70"/>
      <c r="H497" s="79"/>
      <c r="I497" s="121">
        <v>70.400000000000006</v>
      </c>
      <c r="J497" s="70">
        <v>119.4</v>
      </c>
      <c r="K497" s="70">
        <v>119.4</v>
      </c>
      <c r="L497" s="70">
        <v>119.4</v>
      </c>
      <c r="M497" s="70">
        <v>119.4</v>
      </c>
    </row>
    <row r="498" spans="1:13" x14ac:dyDescent="0.2">
      <c r="A498" s="170"/>
      <c r="B498" s="37"/>
      <c r="C498" s="45">
        <v>821004</v>
      </c>
      <c r="D498" s="38" t="s">
        <v>429</v>
      </c>
      <c r="E498" s="121">
        <v>0</v>
      </c>
      <c r="F498" s="70"/>
      <c r="G498" s="83"/>
      <c r="H498" s="79"/>
      <c r="I498" s="121">
        <v>110.1</v>
      </c>
      <c r="J498" s="70">
        <v>110.4</v>
      </c>
      <c r="K498" s="70">
        <v>110.4</v>
      </c>
      <c r="L498" s="70">
        <v>110.4</v>
      </c>
      <c r="M498" s="70">
        <v>110.4</v>
      </c>
    </row>
    <row r="499" spans="1:13" x14ac:dyDescent="0.2">
      <c r="A499" s="169"/>
      <c r="B499" s="46" t="s">
        <v>262</v>
      </c>
      <c r="C499" s="45">
        <v>8210051</v>
      </c>
      <c r="D499" s="38" t="s">
        <v>260</v>
      </c>
      <c r="E499" s="121">
        <v>13.6</v>
      </c>
      <c r="F499" s="77"/>
      <c r="G499" s="77"/>
      <c r="H499" s="78"/>
      <c r="I499" s="121">
        <v>17</v>
      </c>
      <c r="J499" s="70">
        <v>23.8</v>
      </c>
      <c r="K499" s="70">
        <v>23.8</v>
      </c>
      <c r="L499" s="68">
        <v>30</v>
      </c>
      <c r="M499" s="68">
        <v>40</v>
      </c>
    </row>
    <row r="500" spans="1:13" x14ac:dyDescent="0.2">
      <c r="A500" s="170"/>
      <c r="B500" s="37"/>
      <c r="C500" s="45">
        <v>8210052</v>
      </c>
      <c r="D500" s="38" t="s">
        <v>261</v>
      </c>
      <c r="E500" s="121">
        <v>4.7</v>
      </c>
      <c r="F500" s="69"/>
      <c r="G500" s="70"/>
      <c r="H500" s="97"/>
      <c r="I500" s="121">
        <v>4.7</v>
      </c>
      <c r="J500" s="70">
        <v>4.7</v>
      </c>
      <c r="K500" s="70">
        <v>4.7</v>
      </c>
      <c r="L500" s="68">
        <v>4.7</v>
      </c>
      <c r="M500" s="68">
        <v>4.7</v>
      </c>
    </row>
    <row r="501" spans="1:13" x14ac:dyDescent="0.2">
      <c r="A501" s="170"/>
      <c r="B501" s="37" t="s">
        <v>446</v>
      </c>
      <c r="C501" s="38">
        <v>8411</v>
      </c>
      <c r="D501" s="38" t="s">
        <v>521</v>
      </c>
      <c r="E501" s="121">
        <v>11.6</v>
      </c>
      <c r="F501" s="70"/>
      <c r="G501" s="70"/>
      <c r="H501" s="79"/>
      <c r="I501" s="121">
        <v>3.4</v>
      </c>
      <c r="J501" s="70">
        <v>3.2</v>
      </c>
      <c r="K501" s="70">
        <v>3.2</v>
      </c>
      <c r="L501" s="68">
        <v>0</v>
      </c>
      <c r="M501" s="68">
        <v>0</v>
      </c>
    </row>
    <row r="502" spans="1:13" x14ac:dyDescent="0.2">
      <c r="A502" s="170"/>
      <c r="B502" s="40"/>
      <c r="C502" s="40"/>
      <c r="D502" s="40" t="s">
        <v>215</v>
      </c>
      <c r="E502" s="123">
        <f t="shared" ref="E502:M502" si="59">SUM(E503+E509+E511+E518+E520+E526+E534+E544+E548+E550+E558+E563)</f>
        <v>184.70000000000002</v>
      </c>
      <c r="F502" s="123">
        <f t="shared" si="59"/>
        <v>0</v>
      </c>
      <c r="G502" s="123">
        <f t="shared" si="59"/>
        <v>0</v>
      </c>
      <c r="H502" s="123">
        <f t="shared" si="59"/>
        <v>0</v>
      </c>
      <c r="I502" s="123">
        <f t="shared" si="59"/>
        <v>116.19999999999999</v>
      </c>
      <c r="J502" s="123">
        <f t="shared" si="59"/>
        <v>2828.9</v>
      </c>
      <c r="K502" s="123">
        <f t="shared" si="59"/>
        <v>2828.9</v>
      </c>
      <c r="L502" s="123">
        <f t="shared" si="59"/>
        <v>459.9</v>
      </c>
      <c r="M502" s="123">
        <f t="shared" si="59"/>
        <v>431.9</v>
      </c>
    </row>
    <row r="503" spans="1:13" x14ac:dyDescent="0.2">
      <c r="A503" s="170"/>
      <c r="B503" s="37" t="s">
        <v>216</v>
      </c>
      <c r="C503" s="37"/>
      <c r="D503" s="37" t="s">
        <v>217</v>
      </c>
      <c r="E503" s="96">
        <f t="shared" ref="E503:J503" si="60">SUM(E504:E508)</f>
        <v>0</v>
      </c>
      <c r="F503" s="96">
        <f t="shared" si="60"/>
        <v>0</v>
      </c>
      <c r="G503" s="96">
        <f t="shared" si="60"/>
        <v>0</v>
      </c>
      <c r="H503" s="96">
        <f t="shared" si="60"/>
        <v>0</v>
      </c>
      <c r="I503" s="96">
        <f t="shared" si="60"/>
        <v>0.8</v>
      </c>
      <c r="J503" s="96">
        <f t="shared" si="60"/>
        <v>104.4</v>
      </c>
      <c r="K503" s="96">
        <f>SUM(K504:K508)</f>
        <v>104.4</v>
      </c>
      <c r="L503" s="96">
        <f>SUM(L504:L508)</f>
        <v>44</v>
      </c>
      <c r="M503" s="96">
        <f>SUM(M504:M508)</f>
        <v>24</v>
      </c>
    </row>
    <row r="504" spans="1:13" x14ac:dyDescent="0.2">
      <c r="A504" s="169"/>
      <c r="B504" s="37"/>
      <c r="C504" s="38">
        <v>711003</v>
      </c>
      <c r="D504" s="38" t="s">
        <v>294</v>
      </c>
      <c r="E504" s="121">
        <v>0</v>
      </c>
      <c r="F504" s="70"/>
      <c r="G504" s="70"/>
      <c r="H504" s="79"/>
      <c r="I504" s="121">
        <v>0</v>
      </c>
      <c r="J504" s="70">
        <v>2.9</v>
      </c>
      <c r="K504" s="70">
        <v>2.9</v>
      </c>
      <c r="L504" s="70">
        <v>0</v>
      </c>
      <c r="M504" s="70">
        <v>0</v>
      </c>
    </row>
    <row r="505" spans="1:13" x14ac:dyDescent="0.2">
      <c r="A505" s="170"/>
      <c r="B505" s="37"/>
      <c r="C505" s="38">
        <v>713002</v>
      </c>
      <c r="D505" s="38" t="s">
        <v>218</v>
      </c>
      <c r="E505" s="121">
        <v>0</v>
      </c>
      <c r="F505" s="70"/>
      <c r="G505" s="70"/>
      <c r="H505" s="79"/>
      <c r="I505" s="121">
        <v>0</v>
      </c>
      <c r="J505" s="70">
        <v>0</v>
      </c>
      <c r="K505" s="70">
        <v>0</v>
      </c>
      <c r="L505" s="70">
        <v>2</v>
      </c>
      <c r="M505" s="70">
        <v>2</v>
      </c>
    </row>
    <row r="506" spans="1:13" x14ac:dyDescent="0.2">
      <c r="A506" s="169"/>
      <c r="B506" s="37"/>
      <c r="C506" s="38">
        <v>713004</v>
      </c>
      <c r="D506" s="38" t="s">
        <v>219</v>
      </c>
      <c r="E506" s="121">
        <v>0</v>
      </c>
      <c r="F506" s="70"/>
      <c r="G506" s="70"/>
      <c r="H506" s="79"/>
      <c r="I506" s="121">
        <v>0.8</v>
      </c>
      <c r="J506" s="70">
        <v>0</v>
      </c>
      <c r="K506" s="70">
        <v>0</v>
      </c>
      <c r="L506" s="70">
        <v>2</v>
      </c>
      <c r="M506" s="70">
        <v>2</v>
      </c>
    </row>
    <row r="507" spans="1:13" x14ac:dyDescent="0.2">
      <c r="A507" s="170"/>
      <c r="B507" s="37"/>
      <c r="C507" s="38">
        <v>717003</v>
      </c>
      <c r="D507" s="38" t="s">
        <v>221</v>
      </c>
      <c r="E507" s="121">
        <v>0</v>
      </c>
      <c r="F507" s="70"/>
      <c r="G507" s="70"/>
      <c r="H507" s="79"/>
      <c r="I507" s="121">
        <v>0</v>
      </c>
      <c r="J507" s="192">
        <v>61.5</v>
      </c>
      <c r="K507" s="192">
        <v>61.5</v>
      </c>
      <c r="L507" s="68">
        <v>20</v>
      </c>
      <c r="M507" s="68">
        <v>10</v>
      </c>
    </row>
    <row r="508" spans="1:13" x14ac:dyDescent="0.2">
      <c r="A508" s="170"/>
      <c r="B508" s="37"/>
      <c r="C508" s="38"/>
      <c r="D508" s="38" t="s">
        <v>502</v>
      </c>
      <c r="E508" s="121">
        <v>0</v>
      </c>
      <c r="F508" s="121"/>
      <c r="G508" s="121"/>
      <c r="H508" s="139"/>
      <c r="I508" s="121">
        <v>0</v>
      </c>
      <c r="J508" s="193">
        <v>40</v>
      </c>
      <c r="K508" s="193">
        <v>40</v>
      </c>
      <c r="L508" s="68">
        <v>20</v>
      </c>
      <c r="M508" s="68">
        <v>10</v>
      </c>
    </row>
    <row r="509" spans="1:13" x14ac:dyDescent="0.2">
      <c r="A509" s="170"/>
      <c r="B509" s="37" t="s">
        <v>127</v>
      </c>
      <c r="C509" s="37"/>
      <c r="D509" s="37" t="s">
        <v>222</v>
      </c>
      <c r="E509" s="125">
        <f>SUM(E510)</f>
        <v>0</v>
      </c>
      <c r="F509" s="125">
        <f t="shared" ref="F509:M509" si="61">SUM(F510)</f>
        <v>0</v>
      </c>
      <c r="G509" s="125">
        <f t="shared" si="61"/>
        <v>0</v>
      </c>
      <c r="H509" s="125">
        <f t="shared" si="61"/>
        <v>0</v>
      </c>
      <c r="I509" s="125">
        <f>SUM(I510)</f>
        <v>0</v>
      </c>
      <c r="J509" s="125">
        <f t="shared" si="61"/>
        <v>0</v>
      </c>
      <c r="K509" s="125">
        <f t="shared" si="61"/>
        <v>0</v>
      </c>
      <c r="L509" s="125">
        <f t="shared" si="61"/>
        <v>0</v>
      </c>
      <c r="M509" s="125">
        <f t="shared" si="61"/>
        <v>0</v>
      </c>
    </row>
    <row r="510" spans="1:13" x14ac:dyDescent="0.2">
      <c r="A510" s="170"/>
      <c r="B510" s="37"/>
      <c r="C510" s="38">
        <v>714001</v>
      </c>
      <c r="D510" s="38" t="s">
        <v>220</v>
      </c>
      <c r="E510" s="121">
        <v>0</v>
      </c>
      <c r="F510" s="70"/>
      <c r="G510" s="70"/>
      <c r="H510" s="79"/>
      <c r="I510" s="121">
        <v>0</v>
      </c>
      <c r="J510" s="70">
        <v>0</v>
      </c>
      <c r="K510" s="70">
        <v>0</v>
      </c>
      <c r="L510" s="70">
        <v>0</v>
      </c>
      <c r="M510" s="70">
        <v>0</v>
      </c>
    </row>
    <row r="511" spans="1:13" x14ac:dyDescent="0.2">
      <c r="A511" s="170"/>
      <c r="B511" s="37" t="s">
        <v>223</v>
      </c>
      <c r="C511" s="37"/>
      <c r="D511" s="37" t="s">
        <v>224</v>
      </c>
      <c r="E511" s="125">
        <f t="shared" ref="E511:M511" si="62">SUM(E512:E517)</f>
        <v>73.7</v>
      </c>
      <c r="F511" s="125">
        <f t="shared" si="62"/>
        <v>0</v>
      </c>
      <c r="G511" s="125">
        <f t="shared" si="62"/>
        <v>0</v>
      </c>
      <c r="H511" s="125">
        <f t="shared" si="62"/>
        <v>0</v>
      </c>
      <c r="I511" s="125">
        <f t="shared" si="62"/>
        <v>3</v>
      </c>
      <c r="J511" s="125">
        <f t="shared" si="62"/>
        <v>130</v>
      </c>
      <c r="K511" s="125">
        <f t="shared" si="62"/>
        <v>130</v>
      </c>
      <c r="L511" s="125">
        <f t="shared" si="62"/>
        <v>60</v>
      </c>
      <c r="M511" s="125">
        <f t="shared" si="62"/>
        <v>30</v>
      </c>
    </row>
    <row r="512" spans="1:13" x14ac:dyDescent="0.2">
      <c r="A512" s="170"/>
      <c r="B512" s="37"/>
      <c r="C512" s="38">
        <v>715</v>
      </c>
      <c r="D512" s="38" t="s">
        <v>273</v>
      </c>
      <c r="E512" s="121">
        <v>0</v>
      </c>
      <c r="F512" s="70"/>
      <c r="G512" s="70"/>
      <c r="H512" s="79"/>
      <c r="I512" s="121">
        <v>0</v>
      </c>
      <c r="J512" s="70">
        <v>0</v>
      </c>
      <c r="K512" s="70">
        <v>0</v>
      </c>
      <c r="L512" s="70">
        <v>0</v>
      </c>
      <c r="M512" s="70">
        <v>0</v>
      </c>
    </row>
    <row r="513" spans="1:13" x14ac:dyDescent="0.2">
      <c r="A513" s="170"/>
      <c r="B513" s="37"/>
      <c r="C513" s="38">
        <v>717</v>
      </c>
      <c r="D513" s="38" t="s">
        <v>538</v>
      </c>
      <c r="E513" s="121">
        <v>65.2</v>
      </c>
      <c r="F513" s="70"/>
      <c r="G513" s="70"/>
      <c r="H513" s="79"/>
      <c r="I513" s="121">
        <v>0</v>
      </c>
      <c r="J513" s="70">
        <v>30</v>
      </c>
      <c r="K513" s="70">
        <v>30</v>
      </c>
      <c r="L513" s="70">
        <v>30</v>
      </c>
      <c r="M513" s="70">
        <v>0</v>
      </c>
    </row>
    <row r="514" spans="1:13" x14ac:dyDescent="0.2">
      <c r="A514" s="170"/>
      <c r="B514" s="37"/>
      <c r="C514" s="38">
        <v>716</v>
      </c>
      <c r="D514" s="38" t="s">
        <v>359</v>
      </c>
      <c r="E514" s="121">
        <v>8.5</v>
      </c>
      <c r="F514" s="70"/>
      <c r="G514" s="70"/>
      <c r="H514" s="79"/>
      <c r="I514" s="121">
        <v>3</v>
      </c>
      <c r="J514" s="70">
        <v>0</v>
      </c>
      <c r="K514" s="70">
        <v>0</v>
      </c>
      <c r="L514" s="70">
        <v>0</v>
      </c>
      <c r="M514" s="70">
        <v>0</v>
      </c>
    </row>
    <row r="515" spans="1:13" x14ac:dyDescent="0.2">
      <c r="A515" s="170"/>
      <c r="B515" s="37"/>
      <c r="C515" s="38"/>
      <c r="D515" s="38" t="s">
        <v>529</v>
      </c>
      <c r="E515" s="121">
        <v>0</v>
      </c>
      <c r="F515" s="70"/>
      <c r="G515" s="70"/>
      <c r="H515" s="79"/>
      <c r="I515" s="121">
        <v>0</v>
      </c>
      <c r="J515" s="70">
        <v>5</v>
      </c>
      <c r="K515" s="70">
        <v>5</v>
      </c>
      <c r="L515" s="70">
        <v>30</v>
      </c>
      <c r="M515" s="70">
        <v>30</v>
      </c>
    </row>
    <row r="516" spans="1:13" x14ac:dyDescent="0.2">
      <c r="A516" s="170"/>
      <c r="B516" s="37"/>
      <c r="C516" s="38"/>
      <c r="D516" s="38" t="s">
        <v>466</v>
      </c>
      <c r="E516" s="121">
        <v>0</v>
      </c>
      <c r="F516" s="70"/>
      <c r="G516" s="70"/>
      <c r="H516" s="79"/>
      <c r="I516" s="121">
        <v>0</v>
      </c>
      <c r="J516" s="70">
        <v>10</v>
      </c>
      <c r="K516" s="70">
        <v>10</v>
      </c>
      <c r="L516" s="70">
        <v>0</v>
      </c>
      <c r="M516" s="70">
        <v>0</v>
      </c>
    </row>
    <row r="517" spans="1:13" x14ac:dyDescent="0.2">
      <c r="A517" s="170"/>
      <c r="B517" s="37"/>
      <c r="C517" s="38">
        <v>71700223</v>
      </c>
      <c r="D517" s="38" t="s">
        <v>344</v>
      </c>
      <c r="E517" s="121">
        <v>0</v>
      </c>
      <c r="F517" s="70"/>
      <c r="G517" s="70"/>
      <c r="H517" s="79"/>
      <c r="I517" s="121">
        <v>0</v>
      </c>
      <c r="J517" s="68">
        <v>85</v>
      </c>
      <c r="K517" s="68">
        <v>85</v>
      </c>
      <c r="L517" s="68">
        <v>0</v>
      </c>
      <c r="M517" s="68">
        <v>0</v>
      </c>
    </row>
    <row r="518" spans="1:13" x14ac:dyDescent="0.2">
      <c r="A518" s="170"/>
      <c r="B518" s="37" t="s">
        <v>225</v>
      </c>
      <c r="C518" s="37"/>
      <c r="D518" s="37" t="s">
        <v>226</v>
      </c>
      <c r="E518" s="125">
        <f t="shared" ref="E518:M518" si="63">SUM(E519:E519)</f>
        <v>0</v>
      </c>
      <c r="F518" s="125">
        <f t="shared" si="63"/>
        <v>0</v>
      </c>
      <c r="G518" s="125">
        <f t="shared" si="63"/>
        <v>0</v>
      </c>
      <c r="H518" s="125">
        <f t="shared" si="63"/>
        <v>0</v>
      </c>
      <c r="I518" s="125">
        <f t="shared" si="63"/>
        <v>2.4</v>
      </c>
      <c r="J518" s="125">
        <f t="shared" si="63"/>
        <v>814.2</v>
      </c>
      <c r="K518" s="125">
        <f t="shared" si="63"/>
        <v>814.2</v>
      </c>
      <c r="L518" s="125">
        <f t="shared" si="63"/>
        <v>0</v>
      </c>
      <c r="M518" s="125">
        <f t="shared" si="63"/>
        <v>0</v>
      </c>
    </row>
    <row r="519" spans="1:13" x14ac:dyDescent="0.2">
      <c r="A519" s="170"/>
      <c r="B519" s="37"/>
      <c r="C519" s="38">
        <v>716</v>
      </c>
      <c r="D519" s="38" t="s">
        <v>421</v>
      </c>
      <c r="E519" s="121">
        <v>0</v>
      </c>
      <c r="F519" s="70"/>
      <c r="G519" s="70"/>
      <c r="H519" s="79"/>
      <c r="I519" s="121">
        <v>2.4</v>
      </c>
      <c r="J519" s="70">
        <v>814.2</v>
      </c>
      <c r="K519" s="70">
        <v>814.2</v>
      </c>
      <c r="L519" s="70">
        <v>0</v>
      </c>
      <c r="M519" s="70">
        <v>0</v>
      </c>
    </row>
    <row r="520" spans="1:13" x14ac:dyDescent="0.2">
      <c r="A520" s="170"/>
      <c r="B520" s="37" t="s">
        <v>155</v>
      </c>
      <c r="C520" s="37"/>
      <c r="D520" s="37" t="s">
        <v>277</v>
      </c>
      <c r="E520" s="125">
        <f t="shared" ref="E520:M520" si="64">SUM(E522:E525)</f>
        <v>2.2000000000000002</v>
      </c>
      <c r="F520" s="125">
        <f t="shared" si="64"/>
        <v>0</v>
      </c>
      <c r="G520" s="125">
        <f t="shared" si="64"/>
        <v>0</v>
      </c>
      <c r="H520" s="125">
        <f t="shared" si="64"/>
        <v>0</v>
      </c>
      <c r="I520" s="125">
        <f t="shared" si="64"/>
        <v>0</v>
      </c>
      <c r="J520" s="125">
        <f t="shared" si="64"/>
        <v>5.8</v>
      </c>
      <c r="K520" s="125">
        <f t="shared" si="64"/>
        <v>5.8</v>
      </c>
      <c r="L520" s="125">
        <f t="shared" si="64"/>
        <v>3</v>
      </c>
      <c r="M520" s="125">
        <f t="shared" si="64"/>
        <v>3</v>
      </c>
    </row>
    <row r="521" spans="1:13" hidden="1" x14ac:dyDescent="0.2">
      <c r="A521" s="170"/>
      <c r="B521" s="37"/>
      <c r="C521" s="87">
        <v>713004</v>
      </c>
      <c r="D521" s="87" t="s">
        <v>371</v>
      </c>
      <c r="E521" s="121">
        <v>0</v>
      </c>
      <c r="F521" s="70"/>
      <c r="G521" s="70"/>
      <c r="H521" s="79"/>
      <c r="I521" s="121">
        <v>0</v>
      </c>
      <c r="J521" s="70"/>
      <c r="K521" s="70"/>
      <c r="L521" s="70"/>
      <c r="M521" s="70"/>
    </row>
    <row r="522" spans="1:13" hidden="1" x14ac:dyDescent="0.2">
      <c r="A522" s="170"/>
      <c r="B522" s="37"/>
      <c r="C522" s="38">
        <v>7170011</v>
      </c>
      <c r="D522" s="38" t="s">
        <v>227</v>
      </c>
      <c r="E522" s="121">
        <v>0</v>
      </c>
      <c r="F522" s="70"/>
      <c r="G522" s="70"/>
      <c r="H522" s="79"/>
      <c r="I522" s="121">
        <v>0</v>
      </c>
      <c r="J522" s="70"/>
      <c r="K522" s="70"/>
      <c r="L522" s="70"/>
      <c r="M522" s="70"/>
    </row>
    <row r="523" spans="1:13" hidden="1" x14ac:dyDescent="0.2">
      <c r="A523" s="170"/>
      <c r="B523" s="37"/>
      <c r="C523" s="38">
        <v>7170012</v>
      </c>
      <c r="D523" s="38" t="s">
        <v>274</v>
      </c>
      <c r="E523" s="121">
        <v>0</v>
      </c>
      <c r="F523" s="70"/>
      <c r="G523" s="70"/>
      <c r="H523" s="89"/>
      <c r="I523" s="121">
        <v>0</v>
      </c>
      <c r="J523" s="70"/>
      <c r="K523" s="70"/>
      <c r="L523" s="70"/>
      <c r="M523" s="70"/>
    </row>
    <row r="524" spans="1:13" x14ac:dyDescent="0.2">
      <c r="A524" s="170"/>
      <c r="B524" s="37"/>
      <c r="C524" s="38">
        <v>7170016</v>
      </c>
      <c r="D524" s="38" t="s">
        <v>527</v>
      </c>
      <c r="E524" s="121">
        <v>2.2000000000000002</v>
      </c>
      <c r="F524" s="69"/>
      <c r="G524" s="70"/>
      <c r="H524" s="101"/>
      <c r="I524" s="121">
        <v>0</v>
      </c>
      <c r="J524" s="70">
        <v>3</v>
      </c>
      <c r="K524" s="70">
        <v>3</v>
      </c>
      <c r="L524" s="70">
        <v>3</v>
      </c>
      <c r="M524" s="70">
        <v>3</v>
      </c>
    </row>
    <row r="525" spans="1:13" x14ac:dyDescent="0.2">
      <c r="A525" s="170"/>
      <c r="B525" s="37"/>
      <c r="C525" s="38">
        <v>7170017</v>
      </c>
      <c r="D525" s="38" t="s">
        <v>328</v>
      </c>
      <c r="E525" s="121">
        <v>0</v>
      </c>
      <c r="F525" s="70"/>
      <c r="G525" s="70"/>
      <c r="H525" s="89"/>
      <c r="I525" s="121">
        <v>0</v>
      </c>
      <c r="J525" s="70">
        <v>2.8</v>
      </c>
      <c r="K525" s="70">
        <v>2.8</v>
      </c>
      <c r="L525" s="70">
        <v>0</v>
      </c>
      <c r="M525" s="70">
        <v>0</v>
      </c>
    </row>
    <row r="526" spans="1:13" x14ac:dyDescent="0.2">
      <c r="A526" s="170"/>
      <c r="B526" s="37" t="s">
        <v>267</v>
      </c>
      <c r="C526" s="37"/>
      <c r="D526" s="37" t="s">
        <v>268</v>
      </c>
      <c r="E526" s="125">
        <f t="shared" ref="E526:M526" si="65">SUM(E527:E533)</f>
        <v>3</v>
      </c>
      <c r="F526" s="125">
        <f t="shared" si="65"/>
        <v>0</v>
      </c>
      <c r="G526" s="125">
        <f t="shared" si="65"/>
        <v>0</v>
      </c>
      <c r="H526" s="125">
        <f t="shared" si="65"/>
        <v>0</v>
      </c>
      <c r="I526" s="125">
        <f t="shared" si="65"/>
        <v>21.2</v>
      </c>
      <c r="J526" s="96">
        <f t="shared" si="65"/>
        <v>53.599999999999994</v>
      </c>
      <c r="K526" s="96">
        <f t="shared" si="65"/>
        <v>53.599999999999994</v>
      </c>
      <c r="L526" s="96">
        <f t="shared" si="65"/>
        <v>51</v>
      </c>
      <c r="M526" s="96">
        <f t="shared" si="65"/>
        <v>51</v>
      </c>
    </row>
    <row r="527" spans="1:13" x14ac:dyDescent="0.2">
      <c r="A527" s="170"/>
      <c r="B527" s="37"/>
      <c r="C527" s="38">
        <v>7170011</v>
      </c>
      <c r="D527" s="38" t="s">
        <v>314</v>
      </c>
      <c r="E527" s="121">
        <v>0</v>
      </c>
      <c r="F527" s="121"/>
      <c r="G527" s="121"/>
      <c r="H527" s="121"/>
      <c r="I527" s="121">
        <v>0</v>
      </c>
      <c r="J527" s="121">
        <v>5.5</v>
      </c>
      <c r="K527" s="121">
        <v>5.5</v>
      </c>
      <c r="L527" s="121">
        <v>0</v>
      </c>
      <c r="M527" s="121">
        <v>0</v>
      </c>
    </row>
    <row r="528" spans="1:13" x14ac:dyDescent="0.2">
      <c r="A528" s="170"/>
      <c r="B528" s="37"/>
      <c r="C528" s="38">
        <v>7170012</v>
      </c>
      <c r="D528" s="38" t="s">
        <v>315</v>
      </c>
      <c r="E528" s="121">
        <v>3</v>
      </c>
      <c r="F528" s="121"/>
      <c r="G528" s="121"/>
      <c r="H528" s="121"/>
      <c r="I528" s="121">
        <v>20.399999999999999</v>
      </c>
      <c r="J528" s="121">
        <v>0</v>
      </c>
      <c r="K528" s="121">
        <v>0</v>
      </c>
      <c r="L528" s="121">
        <v>0</v>
      </c>
      <c r="M528" s="121">
        <v>0</v>
      </c>
    </row>
    <row r="529" spans="1:13" x14ac:dyDescent="0.2">
      <c r="A529" s="169"/>
      <c r="B529" s="37"/>
      <c r="C529" s="45">
        <v>717001</v>
      </c>
      <c r="D529" s="38" t="s">
        <v>323</v>
      </c>
      <c r="E529" s="121">
        <v>0</v>
      </c>
      <c r="F529" s="70"/>
      <c r="G529" s="70"/>
      <c r="H529" s="79"/>
      <c r="I529" s="121">
        <v>0</v>
      </c>
      <c r="J529" s="70">
        <v>13.6</v>
      </c>
      <c r="K529" s="70">
        <v>13.6</v>
      </c>
      <c r="L529" s="70">
        <v>27</v>
      </c>
      <c r="M529" s="70">
        <v>27</v>
      </c>
    </row>
    <row r="530" spans="1:13" x14ac:dyDescent="0.2">
      <c r="A530" s="170"/>
      <c r="B530" s="37"/>
      <c r="C530" s="45">
        <v>717001</v>
      </c>
      <c r="D530" s="38" t="s">
        <v>324</v>
      </c>
      <c r="E530" s="121">
        <v>0</v>
      </c>
      <c r="F530" s="69"/>
      <c r="G530" s="70"/>
      <c r="H530" s="97"/>
      <c r="I530" s="121">
        <v>0</v>
      </c>
      <c r="J530" s="70">
        <v>10.7</v>
      </c>
      <c r="K530" s="70">
        <v>10.7</v>
      </c>
      <c r="L530" s="70">
        <v>0</v>
      </c>
      <c r="M530" s="70">
        <v>0</v>
      </c>
    </row>
    <row r="531" spans="1:13" x14ac:dyDescent="0.2">
      <c r="A531" s="170"/>
      <c r="B531" s="37"/>
      <c r="C531" s="45"/>
      <c r="D531" s="38" t="s">
        <v>467</v>
      </c>
      <c r="E531" s="121">
        <v>0</v>
      </c>
      <c r="F531" s="69"/>
      <c r="G531" s="70"/>
      <c r="H531" s="97"/>
      <c r="I531" s="121">
        <v>0</v>
      </c>
      <c r="J531" s="70">
        <v>3</v>
      </c>
      <c r="K531" s="70">
        <v>3</v>
      </c>
      <c r="L531" s="70">
        <v>4</v>
      </c>
      <c r="M531" s="70">
        <v>4</v>
      </c>
    </row>
    <row r="532" spans="1:13" x14ac:dyDescent="0.2">
      <c r="A532" s="170"/>
      <c r="B532" s="37"/>
      <c r="C532" s="38">
        <v>7161</v>
      </c>
      <c r="D532" s="38" t="s">
        <v>341</v>
      </c>
      <c r="E532" s="121">
        <v>0</v>
      </c>
      <c r="F532" s="70"/>
      <c r="G532" s="70"/>
      <c r="H532" s="79"/>
      <c r="I532" s="121">
        <v>0.8</v>
      </c>
      <c r="J532" s="70">
        <v>14.4</v>
      </c>
      <c r="K532" s="70">
        <v>14.4</v>
      </c>
      <c r="L532" s="70">
        <v>20</v>
      </c>
      <c r="M532" s="70">
        <v>20</v>
      </c>
    </row>
    <row r="533" spans="1:13" x14ac:dyDescent="0.2">
      <c r="A533" s="170"/>
      <c r="B533" s="37"/>
      <c r="C533" s="38">
        <v>717</v>
      </c>
      <c r="D533" s="38" t="s">
        <v>373</v>
      </c>
      <c r="E533" s="121">
        <v>0</v>
      </c>
      <c r="F533" s="70"/>
      <c r="G533" s="70"/>
      <c r="H533" s="79"/>
      <c r="I533" s="121">
        <v>0</v>
      </c>
      <c r="J533" s="70">
        <v>6.4</v>
      </c>
      <c r="K533" s="70">
        <v>6.4</v>
      </c>
      <c r="L533" s="70">
        <v>0</v>
      </c>
      <c r="M533" s="70">
        <v>0</v>
      </c>
    </row>
    <row r="534" spans="1:13" x14ac:dyDescent="0.2">
      <c r="A534" s="170"/>
      <c r="B534" s="37" t="s">
        <v>228</v>
      </c>
      <c r="C534" s="37"/>
      <c r="D534" s="37" t="s">
        <v>229</v>
      </c>
      <c r="E534" s="125">
        <f t="shared" ref="E534:M534" si="66">SUM(E535:E543)</f>
        <v>76.599999999999994</v>
      </c>
      <c r="F534" s="125">
        <f t="shared" si="66"/>
        <v>0</v>
      </c>
      <c r="G534" s="125">
        <f t="shared" si="66"/>
        <v>0</v>
      </c>
      <c r="H534" s="125">
        <f t="shared" si="66"/>
        <v>0</v>
      </c>
      <c r="I534" s="125">
        <f t="shared" si="66"/>
        <v>47.2</v>
      </c>
      <c r="J534" s="125">
        <f t="shared" si="66"/>
        <v>89.9</v>
      </c>
      <c r="K534" s="125">
        <f t="shared" si="66"/>
        <v>89.9</v>
      </c>
      <c r="L534" s="125">
        <f t="shared" si="66"/>
        <v>171.9</v>
      </c>
      <c r="M534" s="125">
        <f t="shared" si="66"/>
        <v>203.9</v>
      </c>
    </row>
    <row r="535" spans="1:13" x14ac:dyDescent="0.2">
      <c r="A535" s="170"/>
      <c r="B535" s="37"/>
      <c r="C535" s="38">
        <v>7170024</v>
      </c>
      <c r="D535" s="38" t="s">
        <v>504</v>
      </c>
      <c r="E535" s="121">
        <v>30.3</v>
      </c>
      <c r="F535" s="70"/>
      <c r="G535" s="70"/>
      <c r="H535" s="89"/>
      <c r="I535" s="121">
        <v>47.2</v>
      </c>
      <c r="J535" s="70">
        <v>48.9</v>
      </c>
      <c r="K535" s="70">
        <v>48.9</v>
      </c>
      <c r="L535" s="70">
        <v>48.9</v>
      </c>
      <c r="M535" s="70">
        <v>48.9</v>
      </c>
    </row>
    <row r="536" spans="1:13" x14ac:dyDescent="0.2">
      <c r="A536" s="170"/>
      <c r="B536" s="37"/>
      <c r="C536" s="38">
        <v>713005</v>
      </c>
      <c r="D536" s="38" t="s">
        <v>230</v>
      </c>
      <c r="E536" s="121">
        <v>1.7</v>
      </c>
      <c r="F536" s="70"/>
      <c r="G536" s="70"/>
      <c r="H536" s="79"/>
      <c r="I536" s="121">
        <v>0</v>
      </c>
      <c r="J536" s="70">
        <v>20.8</v>
      </c>
      <c r="K536" s="70">
        <v>20.8</v>
      </c>
      <c r="L536" s="70">
        <v>18</v>
      </c>
      <c r="M536" s="70">
        <v>0</v>
      </c>
    </row>
    <row r="537" spans="1:13" x14ac:dyDescent="0.2">
      <c r="A537" s="170"/>
      <c r="B537" s="37"/>
      <c r="C537" s="38">
        <v>713004</v>
      </c>
      <c r="D537" s="38" t="s">
        <v>499</v>
      </c>
      <c r="E537" s="121">
        <v>0</v>
      </c>
      <c r="F537" s="70"/>
      <c r="G537" s="70"/>
      <c r="H537" s="79"/>
      <c r="I537" s="121">
        <v>0</v>
      </c>
      <c r="J537" s="70">
        <v>3</v>
      </c>
      <c r="K537" s="70">
        <v>3</v>
      </c>
      <c r="L537" s="70">
        <v>0</v>
      </c>
      <c r="M537" s="70">
        <v>0</v>
      </c>
    </row>
    <row r="538" spans="1:13" x14ac:dyDescent="0.2">
      <c r="A538" s="170"/>
      <c r="B538" s="37"/>
      <c r="C538" s="38">
        <v>716</v>
      </c>
      <c r="D538" s="38" t="s">
        <v>366</v>
      </c>
      <c r="E538" s="121">
        <v>0</v>
      </c>
      <c r="F538" s="70"/>
      <c r="G538" s="70"/>
      <c r="H538" s="79"/>
      <c r="I538" s="121">
        <v>0</v>
      </c>
      <c r="J538" s="70">
        <v>5</v>
      </c>
      <c r="K538" s="70">
        <v>5</v>
      </c>
      <c r="L538" s="70">
        <v>5</v>
      </c>
      <c r="M538" s="70">
        <v>5</v>
      </c>
    </row>
    <row r="539" spans="1:13" x14ac:dyDescent="0.2">
      <c r="A539" s="170"/>
      <c r="B539" s="37"/>
      <c r="C539" s="38"/>
      <c r="D539" s="38" t="s">
        <v>468</v>
      </c>
      <c r="E539" s="121">
        <v>0</v>
      </c>
      <c r="F539" s="70"/>
      <c r="G539" s="70"/>
      <c r="H539" s="79"/>
      <c r="I539" s="121">
        <v>0</v>
      </c>
      <c r="J539" s="70">
        <v>10</v>
      </c>
      <c r="K539" s="70">
        <v>10</v>
      </c>
      <c r="L539" s="70">
        <v>0</v>
      </c>
      <c r="M539" s="70">
        <v>0</v>
      </c>
    </row>
    <row r="540" spans="1:13" x14ac:dyDescent="0.2">
      <c r="A540" s="170"/>
      <c r="B540" s="37"/>
      <c r="C540" s="38">
        <v>716</v>
      </c>
      <c r="D540" s="38" t="s">
        <v>276</v>
      </c>
      <c r="E540" s="121">
        <v>3</v>
      </c>
      <c r="F540" s="92"/>
      <c r="G540" s="70"/>
      <c r="H540" s="79"/>
      <c r="I540" s="121">
        <v>0</v>
      </c>
      <c r="J540" s="70">
        <v>2.2000000000000002</v>
      </c>
      <c r="K540" s="70">
        <v>2.2000000000000002</v>
      </c>
      <c r="L540" s="70">
        <v>0</v>
      </c>
      <c r="M540" s="70">
        <v>0</v>
      </c>
    </row>
    <row r="541" spans="1:13" x14ac:dyDescent="0.2">
      <c r="A541" s="169"/>
      <c r="B541" s="37"/>
      <c r="C541" s="38" t="s">
        <v>342</v>
      </c>
      <c r="D541" s="38" t="s">
        <v>231</v>
      </c>
      <c r="E541" s="121">
        <v>7</v>
      </c>
      <c r="F541" s="92"/>
      <c r="G541" s="70"/>
      <c r="H541" s="79"/>
      <c r="I541" s="121">
        <v>0</v>
      </c>
      <c r="J541" s="70">
        <v>0</v>
      </c>
      <c r="K541" s="70">
        <v>0</v>
      </c>
      <c r="L541" s="70">
        <v>0</v>
      </c>
      <c r="M541" s="70">
        <v>0</v>
      </c>
    </row>
    <row r="542" spans="1:13" x14ac:dyDescent="0.2">
      <c r="A542" s="170"/>
      <c r="B542" s="37"/>
      <c r="C542" s="38"/>
      <c r="D542" s="38" t="s">
        <v>522</v>
      </c>
      <c r="E542" s="121">
        <v>30.8</v>
      </c>
      <c r="F542" s="92"/>
      <c r="G542" s="70"/>
      <c r="H542" s="79"/>
      <c r="I542" s="121">
        <v>0</v>
      </c>
      <c r="J542" s="70">
        <v>0</v>
      </c>
      <c r="K542" s="70">
        <v>0</v>
      </c>
      <c r="L542" s="70">
        <v>0</v>
      </c>
      <c r="M542" s="70">
        <v>0</v>
      </c>
    </row>
    <row r="543" spans="1:13" x14ac:dyDescent="0.2">
      <c r="A543" s="169"/>
      <c r="B543" s="37"/>
      <c r="C543" s="38"/>
      <c r="D543" s="38" t="s">
        <v>530</v>
      </c>
      <c r="E543" s="121">
        <v>3.8</v>
      </c>
      <c r="F543" s="69"/>
      <c r="G543" s="70"/>
      <c r="H543" s="97"/>
      <c r="I543" s="121">
        <v>0</v>
      </c>
      <c r="J543" s="70">
        <v>0</v>
      </c>
      <c r="K543" s="70">
        <v>0</v>
      </c>
      <c r="L543" s="68">
        <v>100</v>
      </c>
      <c r="M543" s="68">
        <v>150</v>
      </c>
    </row>
    <row r="544" spans="1:13" x14ac:dyDescent="0.2">
      <c r="A544" s="169"/>
      <c r="B544" s="37" t="s">
        <v>543</v>
      </c>
      <c r="C544" s="37"/>
      <c r="D544" s="37" t="s">
        <v>233</v>
      </c>
      <c r="E544" s="125">
        <f t="shared" ref="E544:M544" si="67">SUM(E545:E547)</f>
        <v>0.8</v>
      </c>
      <c r="F544" s="125">
        <f t="shared" si="67"/>
        <v>0</v>
      </c>
      <c r="G544" s="125">
        <f t="shared" si="67"/>
        <v>0</v>
      </c>
      <c r="H544" s="125">
        <f t="shared" si="67"/>
        <v>0</v>
      </c>
      <c r="I544" s="125">
        <f t="shared" si="67"/>
        <v>16.8</v>
      </c>
      <c r="J544" s="125">
        <f t="shared" si="67"/>
        <v>40</v>
      </c>
      <c r="K544" s="125">
        <f t="shared" si="67"/>
        <v>40</v>
      </c>
      <c r="L544" s="125">
        <f t="shared" si="67"/>
        <v>40</v>
      </c>
      <c r="M544" s="125">
        <f t="shared" si="67"/>
        <v>30</v>
      </c>
    </row>
    <row r="545" spans="1:13" x14ac:dyDescent="0.2">
      <c r="A545" s="170"/>
      <c r="B545" s="82"/>
      <c r="C545" s="38">
        <v>716</v>
      </c>
      <c r="D545" s="38" t="s">
        <v>343</v>
      </c>
      <c r="E545" s="121">
        <v>0</v>
      </c>
      <c r="F545" s="92"/>
      <c r="G545" s="70"/>
      <c r="H545" s="86"/>
      <c r="I545" s="121">
        <v>16.8</v>
      </c>
      <c r="J545" s="70">
        <v>0</v>
      </c>
      <c r="K545" s="70">
        <v>0</v>
      </c>
      <c r="L545" s="70">
        <v>0</v>
      </c>
      <c r="M545" s="70">
        <v>0</v>
      </c>
    </row>
    <row r="546" spans="1:13" x14ac:dyDescent="0.2">
      <c r="A546" s="170"/>
      <c r="B546" s="37"/>
      <c r="C546" s="38">
        <v>7170022</v>
      </c>
      <c r="D546" s="38" t="s">
        <v>234</v>
      </c>
      <c r="E546" s="121">
        <v>0.8</v>
      </c>
      <c r="F546" s="92"/>
      <c r="G546" s="70"/>
      <c r="H546" s="86"/>
      <c r="I546" s="121">
        <v>0</v>
      </c>
      <c r="J546" s="70">
        <v>30</v>
      </c>
      <c r="K546" s="70">
        <v>30</v>
      </c>
      <c r="L546" s="70">
        <v>30</v>
      </c>
      <c r="M546" s="70">
        <v>30</v>
      </c>
    </row>
    <row r="547" spans="1:13" x14ac:dyDescent="0.2">
      <c r="A547" s="170"/>
      <c r="B547" s="37"/>
      <c r="C547" s="38"/>
      <c r="D547" s="38" t="s">
        <v>469</v>
      </c>
      <c r="E547" s="121">
        <v>0</v>
      </c>
      <c r="F547" s="142"/>
      <c r="G547" s="121"/>
      <c r="H547" s="138"/>
      <c r="I547" s="121">
        <v>0</v>
      </c>
      <c r="J547" s="121">
        <v>10</v>
      </c>
      <c r="K547" s="121">
        <v>10</v>
      </c>
      <c r="L547" s="121">
        <v>10</v>
      </c>
      <c r="M547" s="121">
        <v>0</v>
      </c>
    </row>
    <row r="548" spans="1:13" x14ac:dyDescent="0.2">
      <c r="A548" s="170"/>
      <c r="B548" s="37" t="s">
        <v>173</v>
      </c>
      <c r="C548" s="37"/>
      <c r="D548" s="37" t="s">
        <v>235</v>
      </c>
      <c r="E548" s="125">
        <f t="shared" ref="E548:M548" si="68">SUM(E549:E549)</f>
        <v>0</v>
      </c>
      <c r="F548" s="125">
        <f t="shared" si="68"/>
        <v>0</v>
      </c>
      <c r="G548" s="125">
        <f t="shared" si="68"/>
        <v>0</v>
      </c>
      <c r="H548" s="125">
        <f t="shared" si="68"/>
        <v>0</v>
      </c>
      <c r="I548" s="125">
        <f t="shared" si="68"/>
        <v>0</v>
      </c>
      <c r="J548" s="125">
        <f t="shared" si="68"/>
        <v>3</v>
      </c>
      <c r="K548" s="125">
        <f t="shared" si="68"/>
        <v>3</v>
      </c>
      <c r="L548" s="125">
        <f t="shared" si="68"/>
        <v>0</v>
      </c>
      <c r="M548" s="125">
        <f t="shared" si="68"/>
        <v>0</v>
      </c>
    </row>
    <row r="549" spans="1:13" x14ac:dyDescent="0.2">
      <c r="A549" s="170"/>
      <c r="B549" s="37"/>
      <c r="C549" s="38">
        <v>7170021</v>
      </c>
      <c r="D549" s="38" t="s">
        <v>536</v>
      </c>
      <c r="E549" s="121">
        <v>0</v>
      </c>
      <c r="F549" s="92"/>
      <c r="G549" s="70"/>
      <c r="H549" s="86"/>
      <c r="I549" s="121">
        <v>0</v>
      </c>
      <c r="J549" s="124">
        <v>3</v>
      </c>
      <c r="K549" s="124">
        <v>3</v>
      </c>
      <c r="L549" s="124">
        <v>0</v>
      </c>
      <c r="M549" s="124">
        <v>0</v>
      </c>
    </row>
    <row r="550" spans="1:13" x14ac:dyDescent="0.2">
      <c r="A550" s="169"/>
      <c r="B550" s="37" t="s">
        <v>236</v>
      </c>
      <c r="C550" s="37"/>
      <c r="D550" s="37" t="s">
        <v>237</v>
      </c>
      <c r="E550" s="125">
        <f>SUM(E552:E557)</f>
        <v>1.1000000000000001</v>
      </c>
      <c r="F550" s="125">
        <f>SUM(F552:F557)</f>
        <v>0</v>
      </c>
      <c r="G550" s="125">
        <f>SUM(G552:G557)</f>
        <v>0</v>
      </c>
      <c r="H550" s="125">
        <f>SUM(H552:H557)</f>
        <v>0</v>
      </c>
      <c r="I550" s="125">
        <f>SUM(I551:I557)</f>
        <v>15.6</v>
      </c>
      <c r="J550" s="125">
        <f>SUM(J551:J557)</f>
        <v>1008</v>
      </c>
      <c r="K550" s="125">
        <f>SUM(K551:K557)</f>
        <v>1008</v>
      </c>
      <c r="L550" s="125">
        <f>SUM(L551:L557)</f>
        <v>0</v>
      </c>
      <c r="M550" s="125">
        <f>SUM(M551:M557)</f>
        <v>0</v>
      </c>
    </row>
    <row r="551" spans="1:13" x14ac:dyDescent="0.2">
      <c r="A551" s="169"/>
      <c r="B551" s="37"/>
      <c r="C551" s="87">
        <v>712001</v>
      </c>
      <c r="D551" s="87" t="s">
        <v>476</v>
      </c>
      <c r="E551" s="124">
        <v>0</v>
      </c>
      <c r="F551" s="124"/>
      <c r="G551" s="124"/>
      <c r="H551" s="124"/>
      <c r="I551" s="124">
        <v>0</v>
      </c>
      <c r="J551" s="124">
        <v>27.4</v>
      </c>
      <c r="K551" s="124">
        <v>27.4</v>
      </c>
      <c r="L551" s="124">
        <v>0</v>
      </c>
      <c r="M551" s="124">
        <v>0</v>
      </c>
    </row>
    <row r="552" spans="1:13" x14ac:dyDescent="0.2">
      <c r="A552" s="170"/>
      <c r="B552" s="38"/>
      <c r="C552" s="38">
        <v>717</v>
      </c>
      <c r="D552" s="38" t="s">
        <v>367</v>
      </c>
      <c r="E552" s="121">
        <v>0</v>
      </c>
      <c r="F552" s="83"/>
      <c r="G552" s="83"/>
      <c r="H552" s="85"/>
      <c r="I552" s="121">
        <v>0</v>
      </c>
      <c r="J552" s="70">
        <v>220.2</v>
      </c>
      <c r="K552" s="70">
        <v>220.2</v>
      </c>
      <c r="L552" s="124">
        <v>0</v>
      </c>
      <c r="M552" s="124">
        <v>0</v>
      </c>
    </row>
    <row r="553" spans="1:13" x14ac:dyDescent="0.2">
      <c r="A553" s="170"/>
      <c r="B553" s="38"/>
      <c r="C553" s="38"/>
      <c r="D553" s="38" t="s">
        <v>455</v>
      </c>
      <c r="E553" s="121">
        <v>0</v>
      </c>
      <c r="F553" s="83"/>
      <c r="G553" s="83"/>
      <c r="H553" s="85"/>
      <c r="I553" s="121">
        <v>0</v>
      </c>
      <c r="J553" s="70">
        <v>339.2</v>
      </c>
      <c r="K553" s="70">
        <v>339.2</v>
      </c>
      <c r="L553" s="124">
        <v>0</v>
      </c>
      <c r="M553" s="124">
        <v>0</v>
      </c>
    </row>
    <row r="554" spans="1:13" x14ac:dyDescent="0.2">
      <c r="A554" s="170"/>
      <c r="B554" s="38"/>
      <c r="C554" s="38"/>
      <c r="D554" s="38" t="s">
        <v>523</v>
      </c>
      <c r="E554" s="121">
        <v>1.1000000000000001</v>
      </c>
      <c r="F554" s="83"/>
      <c r="G554" s="83"/>
      <c r="H554" s="85">
        <v>0</v>
      </c>
      <c r="I554" s="121">
        <v>0</v>
      </c>
      <c r="J554" s="192">
        <v>0</v>
      </c>
      <c r="K554" s="192">
        <v>0</v>
      </c>
      <c r="L554" s="194">
        <v>0</v>
      </c>
      <c r="M554" s="194">
        <v>0</v>
      </c>
    </row>
    <row r="555" spans="1:13" x14ac:dyDescent="0.2">
      <c r="A555" s="170"/>
      <c r="B555" s="37"/>
      <c r="C555" s="38"/>
      <c r="D555" s="38" t="s">
        <v>470</v>
      </c>
      <c r="E555" s="121">
        <v>0</v>
      </c>
      <c r="F555" s="69"/>
      <c r="G555" s="70"/>
      <c r="H555" s="97"/>
      <c r="I555" s="121">
        <v>0</v>
      </c>
      <c r="J555" s="70">
        <v>421.2</v>
      </c>
      <c r="K555" s="70">
        <v>421.2</v>
      </c>
      <c r="L555" s="124">
        <v>0</v>
      </c>
      <c r="M555" s="124">
        <v>0</v>
      </c>
    </row>
    <row r="556" spans="1:13" x14ac:dyDescent="0.2">
      <c r="A556" s="170"/>
      <c r="B556" s="37"/>
      <c r="C556" s="38">
        <v>716</v>
      </c>
      <c r="D556" s="38" t="s">
        <v>238</v>
      </c>
      <c r="E556" s="121">
        <v>0</v>
      </c>
      <c r="F556" s="69"/>
      <c r="G556" s="70"/>
      <c r="H556" s="97"/>
      <c r="I556" s="121">
        <v>2.1</v>
      </c>
      <c r="J556" s="70">
        <v>0</v>
      </c>
      <c r="K556" s="70">
        <v>0</v>
      </c>
      <c r="L556" s="124">
        <v>0</v>
      </c>
      <c r="M556" s="124">
        <v>0</v>
      </c>
    </row>
    <row r="557" spans="1:13" x14ac:dyDescent="0.2">
      <c r="A557" s="170"/>
      <c r="B557" s="82"/>
      <c r="C557" s="38">
        <v>716</v>
      </c>
      <c r="D557" s="38" t="s">
        <v>409</v>
      </c>
      <c r="E557" s="121">
        <v>0</v>
      </c>
      <c r="F557" s="92"/>
      <c r="G557" s="70"/>
      <c r="H557" s="86"/>
      <c r="I557" s="121">
        <v>13.5</v>
      </c>
      <c r="J557" s="124">
        <v>0</v>
      </c>
      <c r="K557" s="124">
        <v>0</v>
      </c>
      <c r="L557" s="124">
        <v>0</v>
      </c>
      <c r="M557" s="124">
        <v>0</v>
      </c>
    </row>
    <row r="558" spans="1:13" x14ac:dyDescent="0.2">
      <c r="A558" s="170"/>
      <c r="B558" s="37" t="s">
        <v>239</v>
      </c>
      <c r="C558" s="37">
        <v>717</v>
      </c>
      <c r="D558" s="37" t="s">
        <v>240</v>
      </c>
      <c r="E558" s="125">
        <f>SUM(E559:E562)</f>
        <v>27.300000000000004</v>
      </c>
      <c r="F558" s="125">
        <f t="shared" ref="F558:M558" si="69">SUM(F559:F562)</f>
        <v>0</v>
      </c>
      <c r="G558" s="125">
        <f t="shared" si="69"/>
        <v>0</v>
      </c>
      <c r="H558" s="125">
        <f t="shared" si="69"/>
        <v>0</v>
      </c>
      <c r="I558" s="125">
        <f t="shared" si="69"/>
        <v>9.1999999999999993</v>
      </c>
      <c r="J558" s="125">
        <f t="shared" si="69"/>
        <v>580</v>
      </c>
      <c r="K558" s="125">
        <f t="shared" si="69"/>
        <v>580</v>
      </c>
      <c r="L558" s="125">
        <f t="shared" si="69"/>
        <v>90</v>
      </c>
      <c r="M558" s="125">
        <f t="shared" si="69"/>
        <v>90</v>
      </c>
    </row>
    <row r="559" spans="1:13" x14ac:dyDescent="0.2">
      <c r="A559" s="169"/>
      <c r="B559" s="37"/>
      <c r="C559" s="38">
        <v>717</v>
      </c>
      <c r="D559" s="38" t="s">
        <v>524</v>
      </c>
      <c r="E559" s="121">
        <v>16.600000000000001</v>
      </c>
      <c r="F559" s="92"/>
      <c r="G559" s="70"/>
      <c r="H559" s="86"/>
      <c r="I559" s="121">
        <v>6.1</v>
      </c>
      <c r="J559" s="70">
        <v>490</v>
      </c>
      <c r="K559" s="70">
        <v>490</v>
      </c>
      <c r="L559" s="70">
        <v>0</v>
      </c>
      <c r="M559" s="70">
        <v>0</v>
      </c>
    </row>
    <row r="560" spans="1:13" x14ac:dyDescent="0.2">
      <c r="A560" s="170"/>
      <c r="B560" s="37"/>
      <c r="C560" s="38">
        <v>717</v>
      </c>
      <c r="D560" s="38" t="s">
        <v>525</v>
      </c>
      <c r="E560" s="121">
        <v>10.1</v>
      </c>
      <c r="F560" s="92"/>
      <c r="G560" s="70"/>
      <c r="H560" s="86"/>
      <c r="I560" s="121">
        <v>0</v>
      </c>
      <c r="J560" s="70">
        <v>0</v>
      </c>
      <c r="K560" s="70">
        <v>0</v>
      </c>
      <c r="L560" s="70">
        <v>0</v>
      </c>
      <c r="M560" s="70">
        <v>0</v>
      </c>
    </row>
    <row r="561" spans="1:13" x14ac:dyDescent="0.2">
      <c r="A561" s="169"/>
      <c r="B561" s="37"/>
      <c r="C561" s="38">
        <v>717</v>
      </c>
      <c r="D561" s="38" t="s">
        <v>364</v>
      </c>
      <c r="E561" s="121">
        <v>0</v>
      </c>
      <c r="F561" s="77"/>
      <c r="G561" s="77"/>
      <c r="H561" s="78"/>
      <c r="I561" s="121">
        <v>0</v>
      </c>
      <c r="J561" s="70">
        <v>90</v>
      </c>
      <c r="K561" s="70">
        <v>90</v>
      </c>
      <c r="L561" s="70">
        <v>90</v>
      </c>
      <c r="M561" s="70">
        <v>90</v>
      </c>
    </row>
    <row r="562" spans="1:13" x14ac:dyDescent="0.2">
      <c r="A562" s="169"/>
      <c r="B562" s="37"/>
      <c r="C562" s="38">
        <v>716</v>
      </c>
      <c r="D562" s="38" t="s">
        <v>526</v>
      </c>
      <c r="E562" s="121">
        <v>0.6</v>
      </c>
      <c r="F562" s="123"/>
      <c r="G562" s="123"/>
      <c r="H562" s="160">
        <v>0</v>
      </c>
      <c r="I562" s="121">
        <v>3.1</v>
      </c>
      <c r="J562" s="121">
        <v>0</v>
      </c>
      <c r="K562" s="121">
        <v>0</v>
      </c>
      <c r="L562" s="121">
        <v>0</v>
      </c>
      <c r="M562" s="121">
        <v>0</v>
      </c>
    </row>
    <row r="563" spans="1:13" x14ac:dyDescent="0.2">
      <c r="A563" s="170"/>
      <c r="B563" s="102" t="s">
        <v>124</v>
      </c>
      <c r="C563" s="102"/>
      <c r="D563" s="102" t="s">
        <v>125</v>
      </c>
      <c r="E563" s="127">
        <f>SUM(E564)</f>
        <v>0</v>
      </c>
      <c r="F563" s="127">
        <f t="shared" ref="F563:M563" si="70">SUM(F564)</f>
        <v>0</v>
      </c>
      <c r="G563" s="127">
        <f t="shared" si="70"/>
        <v>0</v>
      </c>
      <c r="H563" s="127">
        <f t="shared" si="70"/>
        <v>0</v>
      </c>
      <c r="I563" s="127">
        <f>SUM(I564)</f>
        <v>0</v>
      </c>
      <c r="J563" s="127">
        <f t="shared" si="70"/>
        <v>0</v>
      </c>
      <c r="K563" s="127">
        <f t="shared" si="70"/>
        <v>0</v>
      </c>
      <c r="L563" s="127">
        <f t="shared" si="70"/>
        <v>0</v>
      </c>
      <c r="M563" s="127">
        <f t="shared" si="70"/>
        <v>0</v>
      </c>
    </row>
    <row r="564" spans="1:13" x14ac:dyDescent="0.2">
      <c r="A564" s="176"/>
      <c r="B564" s="37"/>
      <c r="C564" s="38">
        <v>723001</v>
      </c>
      <c r="D564" s="38" t="s">
        <v>351</v>
      </c>
      <c r="E564" s="121">
        <v>0</v>
      </c>
      <c r="F564" s="96"/>
      <c r="G564" s="69"/>
      <c r="H564" s="98"/>
      <c r="I564" s="121">
        <v>0</v>
      </c>
      <c r="J564" s="70">
        <v>0</v>
      </c>
      <c r="K564" s="70">
        <v>0</v>
      </c>
      <c r="L564" s="70">
        <v>0</v>
      </c>
      <c r="M564" s="70">
        <v>0</v>
      </c>
    </row>
    <row r="565" spans="1:13" x14ac:dyDescent="0.2">
      <c r="A565" s="170"/>
      <c r="B565" s="40"/>
      <c r="C565" s="40"/>
      <c r="D565" s="40" t="s">
        <v>395</v>
      </c>
      <c r="E565" s="123">
        <f t="shared" ref="E565:M565" si="71">SUM(E568+E572+E577+E581+E586+E590+E594+E597)</f>
        <v>1418.9</v>
      </c>
      <c r="F565" s="123">
        <f t="shared" si="71"/>
        <v>0</v>
      </c>
      <c r="G565" s="123">
        <f t="shared" si="71"/>
        <v>0</v>
      </c>
      <c r="H565" s="123">
        <f t="shared" si="71"/>
        <v>0</v>
      </c>
      <c r="I565" s="123">
        <f t="shared" si="71"/>
        <v>1533.5000000000002</v>
      </c>
      <c r="J565" s="123">
        <f t="shared" si="71"/>
        <v>1603.4999999999998</v>
      </c>
      <c r="K565" s="123">
        <f t="shared" si="71"/>
        <v>1603.4999999999998</v>
      </c>
      <c r="L565" s="123">
        <f t="shared" si="71"/>
        <v>1667.9999999999998</v>
      </c>
      <c r="M565" s="123">
        <f t="shared" si="71"/>
        <v>1740.9999999999998</v>
      </c>
    </row>
    <row r="566" spans="1:13" x14ac:dyDescent="0.2">
      <c r="A566" s="170"/>
      <c r="B566" s="37"/>
      <c r="C566" s="37"/>
      <c r="D566" s="37" t="s">
        <v>399</v>
      </c>
      <c r="E566" s="125">
        <f t="shared" ref="E566:J566" si="72">SUM(E568 +E577)</f>
        <v>1187.8</v>
      </c>
      <c r="F566" s="125">
        <f t="shared" si="72"/>
        <v>0</v>
      </c>
      <c r="G566" s="125">
        <f t="shared" si="72"/>
        <v>0</v>
      </c>
      <c r="H566" s="125">
        <f t="shared" si="72"/>
        <v>0</v>
      </c>
      <c r="I566" s="125">
        <f t="shared" si="72"/>
        <v>1205</v>
      </c>
      <c r="J566" s="125">
        <f t="shared" si="72"/>
        <v>1240.8</v>
      </c>
      <c r="K566" s="125">
        <f>SUM(K568 +K577)</f>
        <v>1240.8</v>
      </c>
      <c r="L566" s="125">
        <f>SUM(L568 +L577)</f>
        <v>1294.5</v>
      </c>
      <c r="M566" s="125">
        <f>SUM(M568 +M577)</f>
        <v>1354.5</v>
      </c>
    </row>
    <row r="567" spans="1:13" x14ac:dyDescent="0.2">
      <c r="A567" s="170"/>
      <c r="B567" s="37" t="s">
        <v>450</v>
      </c>
      <c r="C567" s="37"/>
      <c r="D567" s="37"/>
      <c r="E567" s="125">
        <f t="shared" ref="E567:M567" si="73">SUM(E572+E581+E597)</f>
        <v>47.400000000000006</v>
      </c>
      <c r="F567" s="125">
        <f t="shared" si="73"/>
        <v>0</v>
      </c>
      <c r="G567" s="125">
        <f t="shared" si="73"/>
        <v>0</v>
      </c>
      <c r="H567" s="125">
        <f t="shared" si="73"/>
        <v>0</v>
      </c>
      <c r="I567" s="125">
        <f t="shared" si="73"/>
        <v>80.3</v>
      </c>
      <c r="J567" s="125">
        <f t="shared" si="73"/>
        <v>69.400000000000006</v>
      </c>
      <c r="K567" s="125">
        <f t="shared" si="73"/>
        <v>69.400000000000006</v>
      </c>
      <c r="L567" s="125">
        <f t="shared" si="73"/>
        <v>73.699999999999989</v>
      </c>
      <c r="M567" s="125">
        <f t="shared" si="73"/>
        <v>79.699999999999989</v>
      </c>
    </row>
    <row r="568" spans="1:13" x14ac:dyDescent="0.2">
      <c r="A568" s="171"/>
      <c r="B568" s="103"/>
      <c r="C568" s="103"/>
      <c r="D568" s="103" t="s">
        <v>389</v>
      </c>
      <c r="E568" s="125">
        <f t="shared" ref="E568:M568" si="74">SUM(E569:E571)</f>
        <v>626</v>
      </c>
      <c r="F568" s="125">
        <f t="shared" si="74"/>
        <v>0</v>
      </c>
      <c r="G568" s="125">
        <f t="shared" si="74"/>
        <v>0</v>
      </c>
      <c r="H568" s="125">
        <f t="shared" si="74"/>
        <v>0</v>
      </c>
      <c r="I568" s="125">
        <f t="shared" si="74"/>
        <v>653.79999999999995</v>
      </c>
      <c r="J568" s="125">
        <f t="shared" si="74"/>
        <v>670.8</v>
      </c>
      <c r="K568" s="125">
        <f t="shared" si="74"/>
        <v>670.8</v>
      </c>
      <c r="L568" s="125">
        <f t="shared" si="74"/>
        <v>694.3</v>
      </c>
      <c r="M568" s="125">
        <f t="shared" si="74"/>
        <v>714.3</v>
      </c>
    </row>
    <row r="569" spans="1:13" x14ac:dyDescent="0.2">
      <c r="A569" s="170"/>
      <c r="B569" s="37"/>
      <c r="C569" s="38">
        <v>610</v>
      </c>
      <c r="D569" s="38" t="s">
        <v>184</v>
      </c>
      <c r="E569" s="121">
        <v>367.3</v>
      </c>
      <c r="F569" s="70"/>
      <c r="G569" s="70"/>
      <c r="H569" s="79"/>
      <c r="I569" s="121">
        <v>388.4</v>
      </c>
      <c r="J569" s="70">
        <v>395.4</v>
      </c>
      <c r="K569" s="70">
        <v>395.4</v>
      </c>
      <c r="L569" s="124">
        <v>410</v>
      </c>
      <c r="M569" s="124">
        <v>420</v>
      </c>
    </row>
    <row r="570" spans="1:13" x14ac:dyDescent="0.2">
      <c r="A570" s="170"/>
      <c r="B570" s="37"/>
      <c r="C570" s="38">
        <v>620</v>
      </c>
      <c r="D570" s="38" t="s">
        <v>116</v>
      </c>
      <c r="E570" s="121">
        <v>136.1</v>
      </c>
      <c r="F570" s="70"/>
      <c r="G570" s="70"/>
      <c r="H570" s="79"/>
      <c r="I570" s="121">
        <v>135.69999999999999</v>
      </c>
      <c r="J570" s="70">
        <v>147.1</v>
      </c>
      <c r="K570" s="70">
        <v>147.1</v>
      </c>
      <c r="L570" s="124">
        <v>156</v>
      </c>
      <c r="M570" s="124">
        <v>166</v>
      </c>
    </row>
    <row r="571" spans="1:13" x14ac:dyDescent="0.2">
      <c r="A571" s="170"/>
      <c r="B571" s="37"/>
      <c r="C571" s="38">
        <v>630</v>
      </c>
      <c r="D571" s="38" t="s">
        <v>117</v>
      </c>
      <c r="E571" s="121">
        <v>122.6</v>
      </c>
      <c r="F571" s="70"/>
      <c r="G571" s="70"/>
      <c r="H571" s="79"/>
      <c r="I571" s="121">
        <v>129.69999999999999</v>
      </c>
      <c r="J571" s="70">
        <v>128.30000000000001</v>
      </c>
      <c r="K571" s="70">
        <v>128.30000000000001</v>
      </c>
      <c r="L571" s="124">
        <v>128.30000000000001</v>
      </c>
      <c r="M571" s="124">
        <v>128.30000000000001</v>
      </c>
    </row>
    <row r="572" spans="1:13" x14ac:dyDescent="0.2">
      <c r="A572" s="170"/>
      <c r="B572" s="103" t="s">
        <v>398</v>
      </c>
      <c r="C572" s="103"/>
      <c r="D572" s="103"/>
      <c r="E572" s="125">
        <f t="shared" ref="E572:M572" si="75">SUM(E573:E576)</f>
        <v>32.300000000000004</v>
      </c>
      <c r="F572" s="125">
        <f t="shared" si="75"/>
        <v>0</v>
      </c>
      <c r="G572" s="125">
        <f t="shared" si="75"/>
        <v>0</v>
      </c>
      <c r="H572" s="125">
        <f t="shared" si="75"/>
        <v>0</v>
      </c>
      <c r="I572" s="125">
        <f t="shared" si="75"/>
        <v>47.4</v>
      </c>
      <c r="J572" s="125">
        <f t="shared" si="75"/>
        <v>40.700000000000003</v>
      </c>
      <c r="K572" s="125">
        <f t="shared" si="75"/>
        <v>40.700000000000003</v>
      </c>
      <c r="L572" s="125">
        <f t="shared" si="75"/>
        <v>44.1</v>
      </c>
      <c r="M572" s="125">
        <f t="shared" si="75"/>
        <v>49.1</v>
      </c>
    </row>
    <row r="573" spans="1:13" x14ac:dyDescent="0.2">
      <c r="A573" s="176"/>
      <c r="B573" s="37"/>
      <c r="C573" s="38">
        <v>630</v>
      </c>
      <c r="D573" s="38" t="s">
        <v>307</v>
      </c>
      <c r="E573" s="121">
        <v>10.6</v>
      </c>
      <c r="F573" s="96"/>
      <c r="G573" s="69"/>
      <c r="H573" s="98"/>
      <c r="I573" s="121">
        <v>10.7</v>
      </c>
      <c r="J573" s="70">
        <v>6.6</v>
      </c>
      <c r="K573" s="70">
        <v>6.6</v>
      </c>
      <c r="L573" s="124">
        <v>10</v>
      </c>
      <c r="M573" s="124">
        <v>15</v>
      </c>
    </row>
    <row r="574" spans="1:13" x14ac:dyDescent="0.2">
      <c r="A574" s="170"/>
      <c r="B574" s="37"/>
      <c r="C574" s="38">
        <v>610</v>
      </c>
      <c r="D574" s="38" t="s">
        <v>308</v>
      </c>
      <c r="E574" s="121">
        <v>6.7</v>
      </c>
      <c r="F574" s="70"/>
      <c r="G574" s="70"/>
      <c r="H574" s="79"/>
      <c r="I574" s="121">
        <v>22.7</v>
      </c>
      <c r="J574" s="70">
        <v>23.5</v>
      </c>
      <c r="K574" s="70">
        <v>23.5</v>
      </c>
      <c r="L574" s="124">
        <v>23.5</v>
      </c>
      <c r="M574" s="124">
        <v>23.5</v>
      </c>
    </row>
    <row r="575" spans="1:13" x14ac:dyDescent="0.2">
      <c r="A575" s="170"/>
      <c r="B575" s="37"/>
      <c r="C575" s="38">
        <v>640</v>
      </c>
      <c r="D575" s="38" t="s">
        <v>390</v>
      </c>
      <c r="E575" s="121">
        <v>13.4</v>
      </c>
      <c r="F575" s="70"/>
      <c r="G575" s="70"/>
      <c r="H575" s="79"/>
      <c r="I575" s="121">
        <v>14</v>
      </c>
      <c r="J575" s="70">
        <v>10.6</v>
      </c>
      <c r="K575" s="70">
        <v>10.6</v>
      </c>
      <c r="L575" s="124">
        <v>10.6</v>
      </c>
      <c r="M575" s="124">
        <v>10.6</v>
      </c>
    </row>
    <row r="576" spans="1:13" x14ac:dyDescent="0.2">
      <c r="A576" s="170"/>
      <c r="B576" s="37"/>
      <c r="C576" s="38">
        <v>640</v>
      </c>
      <c r="D576" s="38" t="s">
        <v>287</v>
      </c>
      <c r="E576" s="121">
        <v>1.6</v>
      </c>
      <c r="F576" s="70"/>
      <c r="G576" s="70"/>
      <c r="H576" s="79"/>
      <c r="I576" s="121">
        <v>0</v>
      </c>
      <c r="J576" s="70">
        <v>0</v>
      </c>
      <c r="K576" s="70">
        <v>0</v>
      </c>
      <c r="L576" s="124">
        <v>0</v>
      </c>
      <c r="M576" s="124">
        <v>0</v>
      </c>
    </row>
    <row r="577" spans="1:13" x14ac:dyDescent="0.2">
      <c r="A577" s="170"/>
      <c r="B577" s="103"/>
      <c r="C577" s="103"/>
      <c r="D577" s="103" t="s">
        <v>391</v>
      </c>
      <c r="E577" s="125">
        <f t="shared" ref="E577:M577" si="76">SUM(E578:E580)</f>
        <v>561.79999999999995</v>
      </c>
      <c r="F577" s="125">
        <f t="shared" si="76"/>
        <v>0</v>
      </c>
      <c r="G577" s="125">
        <f t="shared" si="76"/>
        <v>0</v>
      </c>
      <c r="H577" s="125">
        <f t="shared" si="76"/>
        <v>0</v>
      </c>
      <c r="I577" s="125">
        <f t="shared" si="76"/>
        <v>551.20000000000005</v>
      </c>
      <c r="J577" s="125">
        <f t="shared" si="76"/>
        <v>570</v>
      </c>
      <c r="K577" s="125">
        <f t="shared" si="76"/>
        <v>570</v>
      </c>
      <c r="L577" s="125">
        <f t="shared" si="76"/>
        <v>600.20000000000005</v>
      </c>
      <c r="M577" s="125">
        <f t="shared" si="76"/>
        <v>640.20000000000005</v>
      </c>
    </row>
    <row r="578" spans="1:13" x14ac:dyDescent="0.2">
      <c r="A578" s="170"/>
      <c r="B578" s="37"/>
      <c r="C578" s="38">
        <v>610</v>
      </c>
      <c r="D578" s="38" t="s">
        <v>184</v>
      </c>
      <c r="E578" s="121">
        <v>333.9</v>
      </c>
      <c r="F578" s="70"/>
      <c r="G578" s="70"/>
      <c r="H578" s="79"/>
      <c r="I578" s="121">
        <v>338.8</v>
      </c>
      <c r="J578" s="70">
        <v>372.4</v>
      </c>
      <c r="K578" s="70">
        <v>372.4</v>
      </c>
      <c r="L578" s="124">
        <v>400</v>
      </c>
      <c r="M578" s="124">
        <v>430</v>
      </c>
    </row>
    <row r="579" spans="1:13" x14ac:dyDescent="0.2">
      <c r="A579" s="170"/>
      <c r="B579" s="37"/>
      <c r="C579" s="38">
        <v>620</v>
      </c>
      <c r="D579" s="38" t="s">
        <v>116</v>
      </c>
      <c r="E579" s="121">
        <v>127.2</v>
      </c>
      <c r="F579" s="70"/>
      <c r="G579" s="70"/>
      <c r="H579" s="79"/>
      <c r="I579" s="121">
        <v>118.4</v>
      </c>
      <c r="J579" s="70">
        <v>97.4</v>
      </c>
      <c r="K579" s="70">
        <v>97.4</v>
      </c>
      <c r="L579" s="124">
        <v>100</v>
      </c>
      <c r="M579" s="124">
        <v>110</v>
      </c>
    </row>
    <row r="580" spans="1:13" x14ac:dyDescent="0.2">
      <c r="A580" s="170"/>
      <c r="B580" s="37"/>
      <c r="C580" s="38">
        <v>630</v>
      </c>
      <c r="D580" s="38" t="s">
        <v>117</v>
      </c>
      <c r="E580" s="121">
        <v>100.7</v>
      </c>
      <c r="F580" s="70"/>
      <c r="G580" s="70"/>
      <c r="H580" s="79"/>
      <c r="I580" s="121">
        <v>94</v>
      </c>
      <c r="J580" s="70">
        <v>100.2</v>
      </c>
      <c r="K580" s="70">
        <v>100.2</v>
      </c>
      <c r="L580" s="124">
        <v>100.2</v>
      </c>
      <c r="M580" s="124">
        <v>100.2</v>
      </c>
    </row>
    <row r="581" spans="1:13" x14ac:dyDescent="0.2">
      <c r="A581" s="169"/>
      <c r="B581" s="103" t="s">
        <v>394</v>
      </c>
      <c r="C581" s="103"/>
      <c r="D581" s="103"/>
      <c r="E581" s="125">
        <f t="shared" ref="E581:M581" si="77">SUM(E582:E585)</f>
        <v>13.9</v>
      </c>
      <c r="F581" s="125">
        <f t="shared" si="77"/>
        <v>0</v>
      </c>
      <c r="G581" s="125">
        <f t="shared" si="77"/>
        <v>0</v>
      </c>
      <c r="H581" s="125">
        <f t="shared" si="77"/>
        <v>0</v>
      </c>
      <c r="I581" s="125">
        <f t="shared" si="77"/>
        <v>32.9</v>
      </c>
      <c r="J581" s="125">
        <f t="shared" si="77"/>
        <v>27.6</v>
      </c>
      <c r="K581" s="125">
        <f t="shared" si="77"/>
        <v>27.6</v>
      </c>
      <c r="L581" s="124">
        <f t="shared" si="77"/>
        <v>28.5</v>
      </c>
      <c r="M581" s="124">
        <f t="shared" si="77"/>
        <v>29.5</v>
      </c>
    </row>
    <row r="582" spans="1:13" x14ac:dyDescent="0.2">
      <c r="A582" s="170"/>
      <c r="B582" s="37"/>
      <c r="C582" s="38">
        <v>630</v>
      </c>
      <c r="D582" s="38" t="s">
        <v>307</v>
      </c>
      <c r="E582" s="121">
        <v>10.6</v>
      </c>
      <c r="F582" s="69"/>
      <c r="G582" s="70"/>
      <c r="H582" s="97"/>
      <c r="I582" s="121">
        <v>10.199999999999999</v>
      </c>
      <c r="J582" s="70">
        <v>6.2</v>
      </c>
      <c r="K582" s="70">
        <v>6.2</v>
      </c>
      <c r="L582" s="124">
        <v>6.2</v>
      </c>
      <c r="M582" s="124">
        <v>6.2</v>
      </c>
    </row>
    <row r="583" spans="1:13" x14ac:dyDescent="0.2">
      <c r="A583" s="170"/>
      <c r="B583" s="37"/>
      <c r="C583" s="38">
        <v>610</v>
      </c>
      <c r="D583" s="38" t="s">
        <v>308</v>
      </c>
      <c r="E583" s="121">
        <v>0</v>
      </c>
      <c r="F583" s="70"/>
      <c r="G583" s="70"/>
      <c r="H583" s="79"/>
      <c r="I583" s="121">
        <v>18.100000000000001</v>
      </c>
      <c r="J583" s="70">
        <v>18.100000000000001</v>
      </c>
      <c r="K583" s="70">
        <v>18.100000000000001</v>
      </c>
      <c r="L583" s="124">
        <v>19</v>
      </c>
      <c r="M583" s="124">
        <v>20</v>
      </c>
    </row>
    <row r="584" spans="1:13" x14ac:dyDescent="0.2">
      <c r="A584" s="170"/>
      <c r="B584" s="37"/>
      <c r="C584" s="38">
        <v>640</v>
      </c>
      <c r="D584" s="38" t="s">
        <v>287</v>
      </c>
      <c r="E584" s="121">
        <v>0.9</v>
      </c>
      <c r="F584" s="70"/>
      <c r="G584" s="70"/>
      <c r="H584" s="79"/>
      <c r="I584" s="121">
        <v>0</v>
      </c>
      <c r="J584" s="70">
        <v>0</v>
      </c>
      <c r="K584" s="70">
        <v>0</v>
      </c>
      <c r="L584" s="124">
        <v>0</v>
      </c>
      <c r="M584" s="124">
        <v>0</v>
      </c>
    </row>
    <row r="585" spans="1:13" x14ac:dyDescent="0.2">
      <c r="A585" s="170"/>
      <c r="B585" s="37"/>
      <c r="C585" s="38">
        <v>640</v>
      </c>
      <c r="D585" s="38" t="s">
        <v>392</v>
      </c>
      <c r="E585" s="121">
        <v>2.4</v>
      </c>
      <c r="F585" s="70"/>
      <c r="G585" s="70"/>
      <c r="H585" s="79"/>
      <c r="I585" s="121">
        <v>4.5999999999999996</v>
      </c>
      <c r="J585" s="70">
        <v>3.3</v>
      </c>
      <c r="K585" s="70">
        <v>3.3</v>
      </c>
      <c r="L585" s="124">
        <v>3.3</v>
      </c>
      <c r="M585" s="124">
        <v>3.3</v>
      </c>
    </row>
    <row r="586" spans="1:13" x14ac:dyDescent="0.2">
      <c r="A586" s="170"/>
      <c r="B586" s="37" t="s">
        <v>361</v>
      </c>
      <c r="C586" s="38"/>
      <c r="D586" s="37" t="s">
        <v>363</v>
      </c>
      <c r="E586" s="125">
        <f t="shared" ref="E586:M586" si="78">SUM(E587:E589)</f>
        <v>88.699999999999989</v>
      </c>
      <c r="F586" s="125">
        <f t="shared" si="78"/>
        <v>0</v>
      </c>
      <c r="G586" s="125">
        <f t="shared" si="78"/>
        <v>0</v>
      </c>
      <c r="H586" s="125">
        <f t="shared" si="78"/>
        <v>0</v>
      </c>
      <c r="I586" s="125">
        <f t="shared" si="78"/>
        <v>82</v>
      </c>
      <c r="J586" s="125">
        <f t="shared" si="78"/>
        <v>94</v>
      </c>
      <c r="K586" s="125">
        <f t="shared" si="78"/>
        <v>94</v>
      </c>
      <c r="L586" s="125">
        <f t="shared" si="78"/>
        <v>98</v>
      </c>
      <c r="M586" s="125">
        <f t="shared" si="78"/>
        <v>103</v>
      </c>
    </row>
    <row r="587" spans="1:13" x14ac:dyDescent="0.2">
      <c r="A587" s="170"/>
      <c r="B587" s="43">
        <v>610</v>
      </c>
      <c r="C587" s="44"/>
      <c r="D587" s="38" t="s">
        <v>184</v>
      </c>
      <c r="E587" s="121">
        <v>59.8</v>
      </c>
      <c r="F587" s="70"/>
      <c r="G587" s="70"/>
      <c r="H587" s="79"/>
      <c r="I587" s="121">
        <v>55.2</v>
      </c>
      <c r="J587" s="70">
        <v>61.3</v>
      </c>
      <c r="K587" s="70">
        <v>61.3</v>
      </c>
      <c r="L587" s="124">
        <v>63</v>
      </c>
      <c r="M587" s="124">
        <v>65</v>
      </c>
    </row>
    <row r="588" spans="1:13" x14ac:dyDescent="0.2">
      <c r="A588" s="170"/>
      <c r="B588" s="43">
        <v>620</v>
      </c>
      <c r="C588" s="44"/>
      <c r="D588" s="38" t="s">
        <v>116</v>
      </c>
      <c r="E588" s="121">
        <v>20.9</v>
      </c>
      <c r="F588" s="70"/>
      <c r="G588" s="70"/>
      <c r="H588" s="79"/>
      <c r="I588" s="121">
        <v>19.3</v>
      </c>
      <c r="J588" s="70">
        <v>22.7</v>
      </c>
      <c r="K588" s="70">
        <v>22.7</v>
      </c>
      <c r="L588" s="124">
        <v>25</v>
      </c>
      <c r="M588" s="124">
        <v>28</v>
      </c>
    </row>
    <row r="589" spans="1:13" x14ac:dyDescent="0.2">
      <c r="A589" s="170"/>
      <c r="B589" s="43">
        <v>630</v>
      </c>
      <c r="C589" s="38"/>
      <c r="D589" s="38" t="s">
        <v>117</v>
      </c>
      <c r="E589" s="121">
        <v>8</v>
      </c>
      <c r="F589" s="70"/>
      <c r="G589" s="70"/>
      <c r="H589" s="79"/>
      <c r="I589" s="121">
        <v>7.5</v>
      </c>
      <c r="J589" s="70">
        <v>10</v>
      </c>
      <c r="K589" s="70">
        <v>10</v>
      </c>
      <c r="L589" s="70">
        <v>10</v>
      </c>
      <c r="M589" s="70">
        <v>10</v>
      </c>
    </row>
    <row r="590" spans="1:13" x14ac:dyDescent="0.2">
      <c r="A590" s="177"/>
      <c r="B590" s="37" t="s">
        <v>370</v>
      </c>
      <c r="C590" s="38"/>
      <c r="D590" s="37" t="s">
        <v>306</v>
      </c>
      <c r="E590" s="125">
        <f t="shared" ref="E590:M590" si="79">SUM(E591:E593)</f>
        <v>95</v>
      </c>
      <c r="F590" s="125">
        <f t="shared" si="79"/>
        <v>0</v>
      </c>
      <c r="G590" s="125">
        <f t="shared" si="79"/>
        <v>0</v>
      </c>
      <c r="H590" s="125">
        <f t="shared" si="79"/>
        <v>0</v>
      </c>
      <c r="I590" s="125">
        <f t="shared" si="79"/>
        <v>107</v>
      </c>
      <c r="J590" s="125">
        <f t="shared" si="79"/>
        <v>111</v>
      </c>
      <c r="K590" s="125">
        <f t="shared" si="79"/>
        <v>111</v>
      </c>
      <c r="L590" s="125">
        <f t="shared" si="79"/>
        <v>113.5</v>
      </c>
      <c r="M590" s="125">
        <f t="shared" si="79"/>
        <v>115.5</v>
      </c>
    </row>
    <row r="591" spans="1:13" x14ac:dyDescent="0.2">
      <c r="A591" s="169"/>
      <c r="B591" s="43">
        <v>610</v>
      </c>
      <c r="C591" s="44"/>
      <c r="D591" s="38" t="s">
        <v>184</v>
      </c>
      <c r="E591" s="121">
        <v>50.3</v>
      </c>
      <c r="F591" s="70"/>
      <c r="G591" s="70"/>
      <c r="H591" s="79"/>
      <c r="I591" s="121">
        <v>51.9</v>
      </c>
      <c r="J591" s="70">
        <v>52.9</v>
      </c>
      <c r="K591" s="70">
        <v>52.9</v>
      </c>
      <c r="L591" s="70">
        <v>54</v>
      </c>
      <c r="M591" s="70">
        <v>55</v>
      </c>
    </row>
    <row r="592" spans="1:13" x14ac:dyDescent="0.2">
      <c r="A592" s="169"/>
      <c r="B592" s="43">
        <v>620</v>
      </c>
      <c r="C592" s="44"/>
      <c r="D592" s="38" t="s">
        <v>116</v>
      </c>
      <c r="E592" s="121">
        <v>17.8</v>
      </c>
      <c r="F592" s="70"/>
      <c r="G592" s="70"/>
      <c r="H592" s="79"/>
      <c r="I592" s="121">
        <v>18.100000000000001</v>
      </c>
      <c r="J592" s="70">
        <v>19.600000000000001</v>
      </c>
      <c r="K592" s="70">
        <v>19.600000000000001</v>
      </c>
      <c r="L592" s="70">
        <v>21</v>
      </c>
      <c r="M592" s="70">
        <v>22</v>
      </c>
    </row>
    <row r="593" spans="1:13" x14ac:dyDescent="0.2">
      <c r="A593" s="170"/>
      <c r="B593" s="43">
        <v>630</v>
      </c>
      <c r="C593" s="38"/>
      <c r="D593" s="38" t="s">
        <v>117</v>
      </c>
      <c r="E593" s="121">
        <v>26.9</v>
      </c>
      <c r="F593" s="96"/>
      <c r="G593" s="69"/>
      <c r="H593" s="98"/>
      <c r="I593" s="121">
        <v>37</v>
      </c>
      <c r="J593" s="70">
        <v>38.5</v>
      </c>
      <c r="K593" s="70">
        <v>38.5</v>
      </c>
      <c r="L593" s="70">
        <v>38.5</v>
      </c>
      <c r="M593" s="70">
        <v>38.5</v>
      </c>
    </row>
    <row r="594" spans="1:13" x14ac:dyDescent="0.2">
      <c r="A594" s="171"/>
      <c r="B594" s="103" t="s">
        <v>422</v>
      </c>
      <c r="C594" s="38"/>
      <c r="D594" s="38"/>
      <c r="E594" s="125">
        <f t="shared" ref="E594:M594" si="80">E595+E596</f>
        <v>0</v>
      </c>
      <c r="F594" s="125">
        <f t="shared" si="80"/>
        <v>0</v>
      </c>
      <c r="G594" s="125">
        <f t="shared" si="80"/>
        <v>0</v>
      </c>
      <c r="H594" s="125">
        <f t="shared" si="80"/>
        <v>0</v>
      </c>
      <c r="I594" s="125">
        <f t="shared" si="80"/>
        <v>59.199999999999996</v>
      </c>
      <c r="J594" s="125">
        <f t="shared" si="80"/>
        <v>88.300000000000011</v>
      </c>
      <c r="K594" s="125">
        <f t="shared" si="80"/>
        <v>88.300000000000011</v>
      </c>
      <c r="L594" s="125">
        <f t="shared" si="80"/>
        <v>88.300000000000011</v>
      </c>
      <c r="M594" s="125">
        <f t="shared" si="80"/>
        <v>88.300000000000011</v>
      </c>
    </row>
    <row r="595" spans="1:13" x14ac:dyDescent="0.2">
      <c r="A595" s="171"/>
      <c r="B595" s="37"/>
      <c r="C595" s="38"/>
      <c r="D595" s="38" t="s">
        <v>417</v>
      </c>
      <c r="E595" s="121">
        <v>0</v>
      </c>
      <c r="F595" s="70"/>
      <c r="G595" s="70"/>
      <c r="H595" s="79"/>
      <c r="I595" s="121">
        <v>47.3</v>
      </c>
      <c r="J595" s="70">
        <v>73.400000000000006</v>
      </c>
      <c r="K595" s="70">
        <v>73.400000000000006</v>
      </c>
      <c r="L595" s="70">
        <v>73.400000000000006</v>
      </c>
      <c r="M595" s="70">
        <v>73.400000000000006</v>
      </c>
    </row>
    <row r="596" spans="1:13" x14ac:dyDescent="0.2">
      <c r="A596" s="170"/>
      <c r="B596" s="37"/>
      <c r="C596" s="38"/>
      <c r="D596" s="38" t="s">
        <v>416</v>
      </c>
      <c r="E596" s="121">
        <v>0</v>
      </c>
      <c r="F596" s="105"/>
      <c r="G596" s="106"/>
      <c r="H596" s="107"/>
      <c r="I596" s="121">
        <v>11.9</v>
      </c>
      <c r="J596" s="70">
        <v>14.9</v>
      </c>
      <c r="K596" s="70">
        <v>14.9</v>
      </c>
      <c r="L596" s="70">
        <v>14.9</v>
      </c>
      <c r="M596" s="70">
        <v>14.9</v>
      </c>
    </row>
    <row r="597" spans="1:13" x14ac:dyDescent="0.2">
      <c r="A597" s="170"/>
      <c r="B597" s="103" t="s">
        <v>396</v>
      </c>
      <c r="C597" s="38"/>
      <c r="D597" s="38"/>
      <c r="E597" s="125">
        <f>E598+E599</f>
        <v>1.2</v>
      </c>
      <c r="F597" s="125">
        <f t="shared" ref="F597:M597" si="81">F598+F599</f>
        <v>0</v>
      </c>
      <c r="G597" s="125">
        <f t="shared" si="81"/>
        <v>0</v>
      </c>
      <c r="H597" s="125">
        <f t="shared" si="81"/>
        <v>0</v>
      </c>
      <c r="I597" s="125">
        <f t="shared" si="81"/>
        <v>0</v>
      </c>
      <c r="J597" s="125">
        <f t="shared" si="81"/>
        <v>1.1000000000000001</v>
      </c>
      <c r="K597" s="125">
        <f t="shared" si="81"/>
        <v>1.1000000000000001</v>
      </c>
      <c r="L597" s="125">
        <f t="shared" si="81"/>
        <v>1.1000000000000001</v>
      </c>
      <c r="M597" s="125">
        <f t="shared" si="81"/>
        <v>1.1000000000000001</v>
      </c>
    </row>
    <row r="598" spans="1:13" ht="15" hidden="1" customHeight="1" x14ac:dyDescent="0.2">
      <c r="A598" s="170"/>
      <c r="B598" s="165"/>
      <c r="C598" s="164"/>
      <c r="D598" s="164" t="s">
        <v>448</v>
      </c>
      <c r="E598" s="166">
        <v>0</v>
      </c>
      <c r="F598" s="166"/>
      <c r="G598" s="166"/>
      <c r="H598" s="166"/>
      <c r="I598" s="166"/>
      <c r="J598" s="166"/>
      <c r="K598" s="166"/>
      <c r="L598" s="166"/>
      <c r="M598" s="166"/>
    </row>
    <row r="599" spans="1:13" x14ac:dyDescent="0.2">
      <c r="A599" s="170"/>
      <c r="B599" s="37"/>
      <c r="C599" s="38"/>
      <c r="D599" s="38" t="s">
        <v>449</v>
      </c>
      <c r="E599" s="121">
        <v>1.2</v>
      </c>
      <c r="F599" s="70"/>
      <c r="G599" s="70"/>
      <c r="H599" s="79"/>
      <c r="I599" s="121">
        <v>0</v>
      </c>
      <c r="J599" s="70">
        <v>1.1000000000000001</v>
      </c>
      <c r="K599" s="70">
        <v>1.1000000000000001</v>
      </c>
      <c r="L599" s="70">
        <v>1.1000000000000001</v>
      </c>
      <c r="M599" s="70">
        <v>1.1000000000000001</v>
      </c>
    </row>
    <row r="600" spans="1:13" x14ac:dyDescent="0.2">
      <c r="A600" s="169"/>
      <c r="B600" s="104"/>
      <c r="C600" s="104"/>
      <c r="D600" s="104" t="s">
        <v>241</v>
      </c>
      <c r="E600" s="128">
        <f t="shared" ref="E600:M600" si="82">SUM(E601:E603)</f>
        <v>312</v>
      </c>
      <c r="F600" s="128">
        <f t="shared" si="82"/>
        <v>0</v>
      </c>
      <c r="G600" s="128">
        <f t="shared" si="82"/>
        <v>0</v>
      </c>
      <c r="H600" s="128">
        <f t="shared" si="82"/>
        <v>0</v>
      </c>
      <c r="I600" s="128">
        <f t="shared" si="82"/>
        <v>311</v>
      </c>
      <c r="J600" s="128">
        <f t="shared" si="82"/>
        <v>289</v>
      </c>
      <c r="K600" s="128">
        <f t="shared" si="82"/>
        <v>289</v>
      </c>
      <c r="L600" s="128">
        <f t="shared" si="82"/>
        <v>298.10000000000002</v>
      </c>
      <c r="M600" s="128">
        <f t="shared" si="82"/>
        <v>307.20000000000005</v>
      </c>
    </row>
    <row r="601" spans="1:13" ht="13.5" thickBot="1" x14ac:dyDescent="0.25">
      <c r="A601" s="170"/>
      <c r="B601" s="37"/>
      <c r="C601" s="38">
        <v>610</v>
      </c>
      <c r="D601" s="38" t="s">
        <v>184</v>
      </c>
      <c r="E601" s="121">
        <v>202.5</v>
      </c>
      <c r="F601" s="70"/>
      <c r="G601" s="70"/>
      <c r="H601" s="79"/>
      <c r="I601" s="121">
        <v>202.3</v>
      </c>
      <c r="J601" s="70">
        <v>182.6</v>
      </c>
      <c r="K601" s="70">
        <v>182.6</v>
      </c>
      <c r="L601" s="70">
        <v>191.7</v>
      </c>
      <c r="M601" s="70">
        <v>200.8</v>
      </c>
    </row>
    <row r="602" spans="1:13" ht="13.5" thickBot="1" x14ac:dyDescent="0.25">
      <c r="A602" s="178"/>
      <c r="B602" s="37"/>
      <c r="C602" s="38">
        <v>620</v>
      </c>
      <c r="D602" s="38" t="s">
        <v>116</v>
      </c>
      <c r="E602" s="121">
        <v>68</v>
      </c>
      <c r="F602" s="108"/>
      <c r="G602" s="109"/>
      <c r="H602" s="110"/>
      <c r="I602" s="121">
        <v>70.7</v>
      </c>
      <c r="J602" s="70">
        <v>67.900000000000006</v>
      </c>
      <c r="K602" s="70">
        <v>67.900000000000006</v>
      </c>
      <c r="L602" s="70">
        <v>67.900000000000006</v>
      </c>
      <c r="M602" s="70">
        <v>67.900000000000006</v>
      </c>
    </row>
    <row r="603" spans="1:13" x14ac:dyDescent="0.2">
      <c r="A603" s="179"/>
      <c r="B603" s="37"/>
      <c r="C603" s="38">
        <v>630</v>
      </c>
      <c r="D603" s="38" t="s">
        <v>117</v>
      </c>
      <c r="E603" s="121">
        <v>41.5</v>
      </c>
      <c r="F603" s="111"/>
      <c r="G603" s="111"/>
      <c r="H603" s="112"/>
      <c r="I603" s="121">
        <v>38</v>
      </c>
      <c r="J603" s="70">
        <v>38.5</v>
      </c>
      <c r="K603" s="70">
        <v>38.5</v>
      </c>
      <c r="L603" s="70">
        <v>38.5</v>
      </c>
      <c r="M603" s="70">
        <v>38.5</v>
      </c>
    </row>
    <row r="604" spans="1:13" x14ac:dyDescent="0.2">
      <c r="A604" s="179"/>
      <c r="B604" s="40"/>
      <c r="C604" s="40"/>
      <c r="D604" s="40" t="s">
        <v>242</v>
      </c>
      <c r="E604" s="129">
        <f>E605</f>
        <v>3.9</v>
      </c>
      <c r="F604" s="129">
        <f t="shared" ref="F604:M604" si="83">F605</f>
        <v>0</v>
      </c>
      <c r="G604" s="129">
        <f t="shared" si="83"/>
        <v>0</v>
      </c>
      <c r="H604" s="129">
        <f t="shared" si="83"/>
        <v>0</v>
      </c>
      <c r="I604" s="129">
        <f>I605</f>
        <v>3.9</v>
      </c>
      <c r="J604" s="129">
        <f t="shared" si="83"/>
        <v>0</v>
      </c>
      <c r="K604" s="129">
        <f t="shared" si="83"/>
        <v>0</v>
      </c>
      <c r="L604" s="129">
        <f t="shared" si="83"/>
        <v>0</v>
      </c>
      <c r="M604" s="129">
        <f t="shared" si="83"/>
        <v>0</v>
      </c>
    </row>
    <row r="605" spans="1:13" x14ac:dyDescent="0.2">
      <c r="A605" s="179"/>
      <c r="B605" s="37"/>
      <c r="C605" s="38"/>
      <c r="D605" s="38" t="s">
        <v>407</v>
      </c>
      <c r="E605" s="121">
        <v>3.9</v>
      </c>
      <c r="F605" s="70"/>
      <c r="G605" s="70"/>
      <c r="H605" s="113"/>
      <c r="I605" s="121">
        <v>3.9</v>
      </c>
      <c r="J605" s="70">
        <v>0</v>
      </c>
      <c r="K605" s="70">
        <v>0</v>
      </c>
      <c r="L605" s="70">
        <v>0</v>
      </c>
      <c r="M605" s="70">
        <v>0</v>
      </c>
    </row>
    <row r="606" spans="1:13" x14ac:dyDescent="0.2">
      <c r="A606" s="179"/>
      <c r="B606" s="133"/>
      <c r="C606" s="133"/>
      <c r="D606" s="133" t="s">
        <v>243</v>
      </c>
      <c r="E606" s="130"/>
      <c r="F606" s="70"/>
      <c r="G606" s="70"/>
      <c r="H606" s="113"/>
      <c r="I606" s="130"/>
      <c r="J606" s="109"/>
      <c r="K606" s="109"/>
      <c r="L606" s="109"/>
      <c r="M606" s="109"/>
    </row>
    <row r="607" spans="1:13" x14ac:dyDescent="0.2">
      <c r="A607" s="179"/>
      <c r="B607" s="50"/>
      <c r="C607" s="51"/>
      <c r="D607" s="51" t="s">
        <v>244</v>
      </c>
      <c r="E607" s="121">
        <f t="shared" ref="E607:M607" si="84">SUM(E5)</f>
        <v>4507.8</v>
      </c>
      <c r="F607" s="121">
        <f t="shared" si="84"/>
        <v>333.9</v>
      </c>
      <c r="G607" s="121">
        <f t="shared" si="84"/>
        <v>333.9</v>
      </c>
      <c r="H607" s="121">
        <f t="shared" si="84"/>
        <v>333.9</v>
      </c>
      <c r="I607" s="121">
        <f t="shared" si="84"/>
        <v>4067</v>
      </c>
      <c r="J607" s="121">
        <f t="shared" si="84"/>
        <v>4657.03</v>
      </c>
      <c r="K607" s="121">
        <f t="shared" si="84"/>
        <v>4657.03</v>
      </c>
      <c r="L607" s="121">
        <f t="shared" si="84"/>
        <v>4603.5999999999995</v>
      </c>
      <c r="M607" s="121">
        <f t="shared" si="84"/>
        <v>4649.5999999999995</v>
      </c>
    </row>
    <row r="608" spans="1:13" x14ac:dyDescent="0.2">
      <c r="A608" s="179"/>
      <c r="B608" s="50"/>
      <c r="C608" s="51"/>
      <c r="D608" s="51" t="s">
        <v>245</v>
      </c>
      <c r="E608" s="121">
        <f t="shared" ref="E608:K608" si="85">SUM(E137)</f>
        <v>2763.1</v>
      </c>
      <c r="F608" s="121">
        <f t="shared" si="85"/>
        <v>2.4</v>
      </c>
      <c r="G608" s="121">
        <f t="shared" si="85"/>
        <v>2.4</v>
      </c>
      <c r="H608" s="121">
        <f t="shared" si="85"/>
        <v>2.4</v>
      </c>
      <c r="I608" s="121">
        <f t="shared" si="85"/>
        <v>2047.8</v>
      </c>
      <c r="J608" s="121">
        <f t="shared" si="85"/>
        <v>2847.8499999999995</v>
      </c>
      <c r="K608" s="121">
        <f t="shared" si="85"/>
        <v>2847.8499999999995</v>
      </c>
      <c r="L608" s="121">
        <f>SUM(L137)</f>
        <v>2883.2499999999995</v>
      </c>
      <c r="M608" s="121">
        <f>SUM(M137)</f>
        <v>2949.35</v>
      </c>
    </row>
    <row r="609" spans="1:13" x14ac:dyDescent="0.2">
      <c r="A609" s="179"/>
      <c r="B609" s="50"/>
      <c r="C609" s="51"/>
      <c r="D609" s="51" t="s">
        <v>246</v>
      </c>
      <c r="E609" s="121">
        <f t="shared" ref="E609:M609" si="86">SUM(E607-E608)</f>
        <v>1744.7000000000003</v>
      </c>
      <c r="F609" s="121">
        <f t="shared" si="86"/>
        <v>331.5</v>
      </c>
      <c r="G609" s="121">
        <f t="shared" si="86"/>
        <v>331.5</v>
      </c>
      <c r="H609" s="121">
        <f t="shared" si="86"/>
        <v>331.5</v>
      </c>
      <c r="I609" s="121">
        <f t="shared" si="86"/>
        <v>2019.2</v>
      </c>
      <c r="J609" s="121">
        <f t="shared" si="86"/>
        <v>1809.1800000000003</v>
      </c>
      <c r="K609" s="121">
        <f t="shared" si="86"/>
        <v>1809.1800000000003</v>
      </c>
      <c r="L609" s="121">
        <f t="shared" si="86"/>
        <v>1720.35</v>
      </c>
      <c r="M609" s="121">
        <f t="shared" si="86"/>
        <v>1700.2499999999995</v>
      </c>
    </row>
    <row r="610" spans="1:13" x14ac:dyDescent="0.2">
      <c r="A610" s="179"/>
      <c r="B610" s="50"/>
      <c r="C610" s="51"/>
      <c r="D610" s="51" t="s">
        <v>247</v>
      </c>
      <c r="E610" s="121">
        <f t="shared" ref="E610:K610" si="87">SUM(E121)</f>
        <v>23.5</v>
      </c>
      <c r="F610" s="121">
        <f t="shared" si="87"/>
        <v>0</v>
      </c>
      <c r="G610" s="121">
        <f t="shared" si="87"/>
        <v>0</v>
      </c>
      <c r="H610" s="121">
        <f t="shared" si="87"/>
        <v>0</v>
      </c>
      <c r="I610" s="121">
        <f t="shared" si="87"/>
        <v>68.5</v>
      </c>
      <c r="J610" s="121">
        <f t="shared" si="87"/>
        <v>2239.5299999999997</v>
      </c>
      <c r="K610" s="121">
        <f t="shared" si="87"/>
        <v>2239.5299999999997</v>
      </c>
      <c r="L610" s="121">
        <f>SUM(L121)</f>
        <v>108.19999999999999</v>
      </c>
      <c r="M610" s="121">
        <f>SUM(M121)</f>
        <v>91.6</v>
      </c>
    </row>
    <row r="611" spans="1:13" x14ac:dyDescent="0.2">
      <c r="A611" s="180"/>
      <c r="B611" s="50"/>
      <c r="C611" s="51"/>
      <c r="D611" s="51" t="s">
        <v>248</v>
      </c>
      <c r="E611" s="121">
        <f>SUM(E502)</f>
        <v>184.70000000000002</v>
      </c>
      <c r="F611" s="121">
        <f t="shared" ref="F611:K611" si="88">SUM(F502)</f>
        <v>0</v>
      </c>
      <c r="G611" s="121">
        <f t="shared" si="88"/>
        <v>0</v>
      </c>
      <c r="H611" s="121">
        <f t="shared" si="88"/>
        <v>0</v>
      </c>
      <c r="I611" s="121">
        <f>SUM(I502)</f>
        <v>116.19999999999999</v>
      </c>
      <c r="J611" s="121">
        <f>SUM(J502)</f>
        <v>2828.9</v>
      </c>
      <c r="K611" s="121">
        <f t="shared" si="88"/>
        <v>2828.9</v>
      </c>
      <c r="L611" s="121">
        <f>SUM(L502)</f>
        <v>459.9</v>
      </c>
      <c r="M611" s="121">
        <f>SUM(M502)</f>
        <v>431.9</v>
      </c>
    </row>
    <row r="612" spans="1:13" x14ac:dyDescent="0.2">
      <c r="A612" s="179"/>
      <c r="B612" s="50"/>
      <c r="C612" s="51"/>
      <c r="D612" s="51" t="s">
        <v>249</v>
      </c>
      <c r="E612" s="118">
        <f>SUM(E610-E611)</f>
        <v>-161.20000000000002</v>
      </c>
      <c r="F612" s="118">
        <f t="shared" ref="F612:K612" si="89">SUM(F610-F611)</f>
        <v>0</v>
      </c>
      <c r="G612" s="118">
        <f t="shared" si="89"/>
        <v>0</v>
      </c>
      <c r="H612" s="118">
        <f t="shared" si="89"/>
        <v>0</v>
      </c>
      <c r="I612" s="118">
        <f>SUM(I610-I611)</f>
        <v>-47.699999999999989</v>
      </c>
      <c r="J612" s="118">
        <f>SUM(J610-J611)</f>
        <v>-589.37000000000035</v>
      </c>
      <c r="K612" s="118">
        <f t="shared" si="89"/>
        <v>-589.37000000000035</v>
      </c>
      <c r="L612" s="118">
        <f>SUM(L610-L611)</f>
        <v>-351.7</v>
      </c>
      <c r="M612" s="118">
        <f>SUM(M610-M611)</f>
        <v>-340.29999999999995</v>
      </c>
    </row>
    <row r="613" spans="1:13" x14ac:dyDescent="0.2">
      <c r="A613" s="170"/>
      <c r="B613" s="50"/>
      <c r="C613" s="51"/>
      <c r="D613" s="51" t="s">
        <v>250</v>
      </c>
      <c r="E613" s="121">
        <f t="shared" ref="E613:K613" si="90">SUM(E111)</f>
        <v>480.3</v>
      </c>
      <c r="F613" s="121" t="e">
        <f t="shared" si="90"/>
        <v>#REF!</v>
      </c>
      <c r="G613" s="121" t="e">
        <f t="shared" si="90"/>
        <v>#REF!</v>
      </c>
      <c r="H613" s="121" t="e">
        <f t="shared" si="90"/>
        <v>#REF!</v>
      </c>
      <c r="I613" s="121">
        <f t="shared" si="90"/>
        <v>353.4</v>
      </c>
      <c r="J613" s="121">
        <f t="shared" si="90"/>
        <v>934.2</v>
      </c>
      <c r="K613" s="121">
        <f t="shared" si="90"/>
        <v>934.2</v>
      </c>
      <c r="L613" s="121">
        <f>SUM(L111)</f>
        <v>862</v>
      </c>
      <c r="M613" s="121">
        <f>SUM(M111)</f>
        <v>962.8</v>
      </c>
    </row>
    <row r="614" spans="1:13" x14ac:dyDescent="0.2">
      <c r="A614" s="170"/>
      <c r="B614" s="50"/>
      <c r="C614" s="51"/>
      <c r="D614" s="51" t="s">
        <v>251</v>
      </c>
      <c r="E614" s="121">
        <f>SUM(E495)</f>
        <v>101.49999999999999</v>
      </c>
      <c r="F614" s="121">
        <f t="shared" ref="F614:K614" si="91">SUM(F495)</f>
        <v>0</v>
      </c>
      <c r="G614" s="121">
        <f t="shared" si="91"/>
        <v>0</v>
      </c>
      <c r="H614" s="121">
        <f t="shared" si="91"/>
        <v>0</v>
      </c>
      <c r="I614" s="121">
        <f>SUM(I495)</f>
        <v>205.6</v>
      </c>
      <c r="J614" s="121">
        <f>SUM(J495)</f>
        <v>261.5</v>
      </c>
      <c r="K614" s="121">
        <f t="shared" si="91"/>
        <v>261.5</v>
      </c>
      <c r="L614" s="121">
        <f>SUM(L495)</f>
        <v>264.5</v>
      </c>
      <c r="M614" s="121">
        <f>SUM(M495)</f>
        <v>274.5</v>
      </c>
    </row>
    <row r="615" spans="1:13" ht="13.5" thickBot="1" x14ac:dyDescent="0.25">
      <c r="A615" s="181"/>
      <c r="B615" s="50"/>
      <c r="C615" s="51"/>
      <c r="D615" s="51" t="s">
        <v>252</v>
      </c>
      <c r="E615" s="121">
        <f>SUM(E613-E614)</f>
        <v>378.8</v>
      </c>
      <c r="F615" s="121" t="e">
        <f t="shared" ref="F615:K615" si="92">SUM(F613-F614)</f>
        <v>#REF!</v>
      </c>
      <c r="G615" s="121" t="e">
        <f t="shared" si="92"/>
        <v>#REF!</v>
      </c>
      <c r="H615" s="121" t="e">
        <f t="shared" si="92"/>
        <v>#REF!</v>
      </c>
      <c r="I615" s="121">
        <f>SUM(I613-I614)</f>
        <v>147.79999999999998</v>
      </c>
      <c r="J615" s="125">
        <f>SUM(J613-J614)</f>
        <v>672.7</v>
      </c>
      <c r="K615" s="121">
        <f t="shared" si="92"/>
        <v>672.7</v>
      </c>
      <c r="L615" s="121">
        <f>SUM(L613-L614)</f>
        <v>597.5</v>
      </c>
      <c r="M615" s="121">
        <f>SUM(M613-M614)</f>
        <v>688.3</v>
      </c>
    </row>
    <row r="616" spans="1:13" x14ac:dyDescent="0.2">
      <c r="A616" s="170"/>
      <c r="B616" s="50"/>
      <c r="C616" s="51"/>
      <c r="D616" s="51" t="s">
        <v>253</v>
      </c>
      <c r="E616" s="70">
        <f>SUM(E565 + E600)</f>
        <v>1730.9</v>
      </c>
      <c r="F616" s="70">
        <f t="shared" ref="F616:K616" si="93">SUM(F565 + F600)</f>
        <v>0</v>
      </c>
      <c r="G616" s="70">
        <f t="shared" si="93"/>
        <v>0</v>
      </c>
      <c r="H616" s="70">
        <f t="shared" si="93"/>
        <v>0</v>
      </c>
      <c r="I616" s="70">
        <f>SUM(I565 + I600)</f>
        <v>1844.5000000000002</v>
      </c>
      <c r="J616" s="96">
        <f>SUM(J565 + J600)</f>
        <v>1892.4999999999998</v>
      </c>
      <c r="K616" s="70">
        <f t="shared" si="93"/>
        <v>1892.4999999999998</v>
      </c>
      <c r="L616" s="70">
        <f>SUM(L565 + L600)</f>
        <v>1966.1</v>
      </c>
      <c r="M616" s="70">
        <f>SUM(M565 + M600)</f>
        <v>2048.1999999999998</v>
      </c>
    </row>
    <row r="617" spans="1:13" x14ac:dyDescent="0.2">
      <c r="A617" s="170"/>
      <c r="B617" s="50"/>
      <c r="C617" s="51"/>
      <c r="D617" s="51" t="s">
        <v>269</v>
      </c>
      <c r="E617" s="70">
        <f t="shared" ref="E617:K617" si="94">E134</f>
        <v>0</v>
      </c>
      <c r="F617" s="70" t="e">
        <f t="shared" si="94"/>
        <v>#REF!</v>
      </c>
      <c r="G617" s="70" t="e">
        <f t="shared" si="94"/>
        <v>#REF!</v>
      </c>
      <c r="H617" s="70" t="e">
        <f t="shared" si="94"/>
        <v>#REF!</v>
      </c>
      <c r="I617" s="70">
        <f t="shared" si="94"/>
        <v>0</v>
      </c>
      <c r="J617" s="70">
        <f t="shared" si="94"/>
        <v>0</v>
      </c>
      <c r="K617" s="70">
        <f t="shared" si="94"/>
        <v>0</v>
      </c>
      <c r="L617" s="70">
        <f>L134</f>
        <v>0</v>
      </c>
      <c r="M617" s="70">
        <f>M134</f>
        <v>0</v>
      </c>
    </row>
    <row r="618" spans="1:13" x14ac:dyDescent="0.2">
      <c r="A618" s="170"/>
      <c r="B618" s="53"/>
      <c r="C618" s="54"/>
      <c r="D618" s="54" t="s">
        <v>242</v>
      </c>
      <c r="E618" s="70">
        <f>E604</f>
        <v>3.9</v>
      </c>
      <c r="F618" s="70">
        <f t="shared" ref="F618:K618" si="95">F604</f>
        <v>0</v>
      </c>
      <c r="G618" s="70">
        <f t="shared" si="95"/>
        <v>0</v>
      </c>
      <c r="H618" s="70">
        <f t="shared" si="95"/>
        <v>0</v>
      </c>
      <c r="I618" s="70">
        <f>I604</f>
        <v>3.9</v>
      </c>
      <c r="J618" s="70">
        <f>J604</f>
        <v>0</v>
      </c>
      <c r="K618" s="70">
        <f t="shared" si="95"/>
        <v>0</v>
      </c>
      <c r="L618" s="70">
        <f>L604</f>
        <v>0</v>
      </c>
      <c r="M618" s="70">
        <f>M604</f>
        <v>0</v>
      </c>
    </row>
    <row r="619" spans="1:13" x14ac:dyDescent="0.2">
      <c r="A619" s="170"/>
      <c r="B619" s="50"/>
      <c r="C619" s="51"/>
      <c r="D619" s="51" t="s">
        <v>254</v>
      </c>
      <c r="E619" s="96">
        <f>SUM(E609+E612+E615+E617-E616-E618)</f>
        <v>227.50000000000009</v>
      </c>
      <c r="F619" s="96" t="e">
        <f t="shared" ref="F619:K619" si="96">SUM(F609+F612+F615+F617-F616-F618)</f>
        <v>#REF!</v>
      </c>
      <c r="G619" s="96" t="e">
        <f t="shared" si="96"/>
        <v>#REF!</v>
      </c>
      <c r="H619" s="96" t="e">
        <f t="shared" si="96"/>
        <v>#REF!</v>
      </c>
      <c r="I619" s="96">
        <f>SUM(I609+I612+I615+I617-I616-I618)</f>
        <v>270.89999999999998</v>
      </c>
      <c r="J619" s="96">
        <f>SUM(J609+J612+J615+J617-J616-J618)</f>
        <v>1.0000000000218279E-2</v>
      </c>
      <c r="K619" s="96">
        <f t="shared" si="96"/>
        <v>1.0000000000218279E-2</v>
      </c>
      <c r="L619" s="96">
        <f>SUM(L609+L612+L615+L617-L616-L618)</f>
        <v>4.9999999999954525E-2</v>
      </c>
      <c r="M619" s="96">
        <f>SUM(M609+M612+M615+M617-M616-M618)</f>
        <v>4.9999999999727152E-2</v>
      </c>
    </row>
    <row r="620" spans="1:13" x14ac:dyDescent="0.2">
      <c r="A620" s="170"/>
      <c r="B620" s="187"/>
      <c r="C620" s="2"/>
      <c r="D620" s="2"/>
      <c r="E620" s="2"/>
      <c r="F620" s="4"/>
      <c r="G620" s="4"/>
      <c r="H620" s="4"/>
      <c r="I620" s="2"/>
      <c r="J620" s="2"/>
      <c r="K620" s="2"/>
      <c r="L620" s="2"/>
      <c r="M620" s="2"/>
    </row>
    <row r="621" spans="1:13" x14ac:dyDescent="0.2">
      <c r="A621" s="170"/>
      <c r="B621" s="187"/>
      <c r="C621" s="183" t="s">
        <v>540</v>
      </c>
      <c r="D621" s="2"/>
      <c r="E621" s="2"/>
      <c r="F621" s="4"/>
      <c r="G621" s="4"/>
      <c r="H621" s="4"/>
      <c r="I621" s="2"/>
      <c r="J621" s="2"/>
      <c r="K621" s="2"/>
      <c r="L621" s="143"/>
      <c r="M621" s="2"/>
    </row>
    <row r="622" spans="1:13" x14ac:dyDescent="0.2">
      <c r="C622" t="s">
        <v>544</v>
      </c>
    </row>
  </sheetData>
  <mergeCells count="5">
    <mergeCell ref="C2:E2"/>
    <mergeCell ref="E3:F3"/>
    <mergeCell ref="G3:H3"/>
    <mergeCell ref="B356:C356"/>
    <mergeCell ref="B441:C4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3"/>
  <sheetViews>
    <sheetView topLeftCell="B1" workbookViewId="0">
      <selection activeCell="B12" sqref="B12:F23"/>
    </sheetView>
  </sheetViews>
  <sheetFormatPr defaultRowHeight="11.25" x14ac:dyDescent="0.2"/>
  <cols>
    <col min="1" max="1" width="9.140625" style="2"/>
    <col min="2" max="2" width="26.5703125" style="1" customWidth="1"/>
    <col min="3" max="3" width="11.140625" style="2" customWidth="1"/>
    <col min="4" max="4" width="10.5703125" style="2" customWidth="1"/>
    <col min="5" max="5" width="10.7109375" style="2" customWidth="1"/>
    <col min="6" max="6" width="12.28515625" style="2" customWidth="1"/>
    <col min="7" max="16384" width="9.140625" style="2"/>
  </cols>
  <sheetData>
    <row r="1" spans="2:6" x14ac:dyDescent="0.2">
      <c r="B1" s="477" t="s">
        <v>573</v>
      </c>
      <c r="C1" s="477"/>
      <c r="D1" s="477"/>
      <c r="E1" s="477"/>
      <c r="F1" s="477"/>
    </row>
    <row r="12" spans="2:6" x14ac:dyDescent="0.2">
      <c r="B12" s="195"/>
      <c r="C12" s="204" t="s">
        <v>569</v>
      </c>
      <c r="D12" s="197" t="s">
        <v>570</v>
      </c>
      <c r="E12" s="204" t="s">
        <v>571</v>
      </c>
      <c r="F12" s="197" t="s">
        <v>572</v>
      </c>
    </row>
    <row r="13" spans="2:6" x14ac:dyDescent="0.2">
      <c r="B13" s="196"/>
      <c r="C13" s="205"/>
      <c r="D13" s="198"/>
      <c r="E13" s="205"/>
      <c r="F13" s="198"/>
    </row>
    <row r="14" spans="2:6" x14ac:dyDescent="0.2">
      <c r="B14" s="31" t="s">
        <v>566</v>
      </c>
      <c r="C14" s="200">
        <v>192.2</v>
      </c>
      <c r="D14" s="201">
        <v>246.6</v>
      </c>
      <c r="E14" s="200">
        <v>210.6</v>
      </c>
      <c r="F14" s="201">
        <f>SUM(C14:E14)</f>
        <v>649.4</v>
      </c>
    </row>
    <row r="15" spans="2:6" x14ac:dyDescent="0.2">
      <c r="B15" s="196"/>
      <c r="C15" s="206"/>
      <c r="D15" s="199"/>
      <c r="E15" s="206"/>
      <c r="F15" s="199"/>
    </row>
    <row r="16" spans="2:6" x14ac:dyDescent="0.2">
      <c r="B16" s="31" t="s">
        <v>215</v>
      </c>
      <c r="C16" s="200">
        <v>0.3</v>
      </c>
      <c r="D16" s="201">
        <v>2.9</v>
      </c>
      <c r="E16" s="200">
        <v>1</v>
      </c>
      <c r="F16" s="201">
        <f>SUM(C16:E16)</f>
        <v>4.1999999999999993</v>
      </c>
    </row>
    <row r="17" spans="2:6" x14ac:dyDescent="0.2">
      <c r="B17" s="196"/>
      <c r="C17" s="206"/>
      <c r="D17" s="199"/>
      <c r="E17" s="206"/>
      <c r="F17" s="199"/>
    </row>
    <row r="18" spans="2:6" x14ac:dyDescent="0.2">
      <c r="B18" s="202" t="s">
        <v>567</v>
      </c>
      <c r="C18" s="203">
        <v>12.6</v>
      </c>
      <c r="D18" s="201">
        <v>12.6</v>
      </c>
      <c r="E18" s="200">
        <v>12.8</v>
      </c>
      <c r="F18" s="201">
        <f>SUM(C18:E18)</f>
        <v>38</v>
      </c>
    </row>
    <row r="19" spans="2:6" x14ac:dyDescent="0.2">
      <c r="B19" s="196"/>
      <c r="C19" s="207"/>
      <c r="D19" s="199"/>
      <c r="E19" s="206"/>
      <c r="F19" s="199"/>
    </row>
    <row r="20" spans="2:6" x14ac:dyDescent="0.2">
      <c r="B20" s="202" t="s">
        <v>568</v>
      </c>
      <c r="C20" s="203">
        <v>36</v>
      </c>
      <c r="D20" s="201">
        <v>164.4</v>
      </c>
      <c r="E20" s="200">
        <v>182.5</v>
      </c>
      <c r="F20" s="201">
        <f>SUM(C20:E20)</f>
        <v>382.9</v>
      </c>
    </row>
    <row r="21" spans="2:6" x14ac:dyDescent="0.2">
      <c r="B21" s="196"/>
      <c r="C21" s="206"/>
      <c r="D21" s="199"/>
      <c r="E21" s="206"/>
      <c r="F21" s="199"/>
    </row>
    <row r="22" spans="2:6" x14ac:dyDescent="0.2">
      <c r="B22" s="196"/>
      <c r="C22" s="206"/>
      <c r="D22" s="199"/>
      <c r="E22" s="206"/>
      <c r="F22" s="199"/>
    </row>
    <row r="23" spans="2:6" x14ac:dyDescent="0.2">
      <c r="B23" s="31" t="s">
        <v>565</v>
      </c>
      <c r="C23" s="200">
        <f>SUM(C14:C22)</f>
        <v>241.1</v>
      </c>
      <c r="D23" s="201">
        <f>SUM(D14:D22)</f>
        <v>426.5</v>
      </c>
      <c r="E23" s="200">
        <f>SUM(E14:E22)</f>
        <v>406.9</v>
      </c>
      <c r="F23" s="201">
        <f>SUM(F14:F22)</f>
        <v>1074.5</v>
      </c>
    </row>
  </sheetData>
  <mergeCells count="1">
    <mergeCell ref="B1:F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Rozpočet 2016</vt:lpstr>
      <vt:lpstr>Príloha_2016</vt:lpstr>
      <vt:lpstr>Príloha_2012_1</vt:lpstr>
      <vt:lpstr>Hárok1</vt:lpstr>
      <vt:lpstr>Hárok2</vt:lpstr>
    </vt:vector>
  </TitlesOfParts>
  <Company>MsÚ Kráľovský Chlmec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Švistun Ladislav</dc:creator>
  <cp:lastModifiedBy>TÓTHOVÁ Žaneta</cp:lastModifiedBy>
  <cp:lastPrinted>2016-04-01T08:26:52Z</cp:lastPrinted>
  <dcterms:created xsi:type="dcterms:W3CDTF">2006-12-05T12:07:28Z</dcterms:created>
  <dcterms:modified xsi:type="dcterms:W3CDTF">2016-04-01T08:27:20Z</dcterms:modified>
</cp:coreProperties>
</file>