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v72846\Desktop\Moje dokumenty\MESTSKÝ ÚRAD\Rozpočet\2018\"/>
    </mc:Choice>
  </mc:AlternateContent>
  <bookViews>
    <workbookView xWindow="0" yWindow="11700" windowWidth="15285" windowHeight="11640"/>
  </bookViews>
  <sheets>
    <sheet name="Rozpočet 2016" sheetId="2" r:id="rId1"/>
    <sheet name="Príloha_2016" sheetId="1" r:id="rId2"/>
    <sheet name="Príloha_2012_1" sheetId="5" state="hidden" r:id="rId3"/>
    <sheet name="Hárok1" sheetId="6" state="hidden" r:id="rId4"/>
    <sheet name="Hárok2" sheetId="7" state="hidden" r:id="rId5"/>
  </sheets>
  <calcPr calcId="152511"/>
</workbook>
</file>

<file path=xl/calcChain.xml><?xml version="1.0" encoding="utf-8"?>
<calcChain xmlns="http://schemas.openxmlformats.org/spreadsheetml/2006/main">
  <c r="G299" i="2" l="1"/>
  <c r="H299" i="2"/>
  <c r="I299" i="2"/>
  <c r="J299" i="2"/>
  <c r="K299" i="2"/>
  <c r="L299" i="2"/>
  <c r="F299" i="2"/>
  <c r="G332" i="2"/>
  <c r="H332" i="2"/>
  <c r="I332" i="2"/>
  <c r="J332" i="2"/>
  <c r="K332" i="2"/>
  <c r="L332" i="2"/>
  <c r="F332" i="2"/>
  <c r="G46" i="2" l="1"/>
  <c r="H46" i="2"/>
  <c r="I46" i="2"/>
  <c r="J46" i="2"/>
  <c r="K46" i="2"/>
  <c r="L46" i="2"/>
  <c r="F46" i="2"/>
  <c r="G88" i="2" l="1"/>
  <c r="H88" i="2"/>
  <c r="I88" i="2"/>
  <c r="J88" i="2"/>
  <c r="K88" i="2"/>
  <c r="L88" i="2"/>
  <c r="F88" i="2"/>
  <c r="J636" i="1" l="1"/>
  <c r="J597" i="1"/>
  <c r="G244" i="2" l="1"/>
  <c r="H244" i="2"/>
  <c r="I244" i="2"/>
  <c r="J244" i="2"/>
  <c r="K244" i="2"/>
  <c r="L244" i="2"/>
  <c r="F244" i="2"/>
  <c r="K309" i="2" l="1"/>
  <c r="L309" i="2"/>
  <c r="J309" i="2"/>
  <c r="K293" i="2"/>
  <c r="L293" i="2"/>
  <c r="J293" i="2"/>
  <c r="G20" i="2"/>
  <c r="H20" i="2"/>
  <c r="I20" i="2"/>
  <c r="J20" i="2"/>
  <c r="K20" i="2"/>
  <c r="L20" i="2"/>
  <c r="F20" i="2"/>
  <c r="G345" i="2" l="1"/>
  <c r="H345" i="2"/>
  <c r="I345" i="2"/>
  <c r="J345" i="2"/>
  <c r="K345" i="2"/>
  <c r="L345" i="2"/>
  <c r="F345" i="2"/>
  <c r="G339" i="2"/>
  <c r="H339" i="2"/>
  <c r="I339" i="2"/>
  <c r="J339" i="2"/>
  <c r="K339" i="2"/>
  <c r="L339" i="2"/>
  <c r="F339" i="2"/>
  <c r="G209" i="2" l="1"/>
  <c r="H209" i="2"/>
  <c r="I209" i="2"/>
  <c r="J209" i="2"/>
  <c r="K209" i="2"/>
  <c r="L209" i="2"/>
  <c r="F209" i="2"/>
  <c r="G607" i="1"/>
  <c r="G208" i="2" s="1"/>
  <c r="H607" i="1"/>
  <c r="H208" i="2" s="1"/>
  <c r="I607" i="1"/>
  <c r="I208" i="2" s="1"/>
  <c r="J607" i="1"/>
  <c r="J208" i="2" s="1"/>
  <c r="K607" i="1"/>
  <c r="K208" i="2" s="1"/>
  <c r="L607" i="1"/>
  <c r="L208" i="2" s="1"/>
  <c r="F607" i="1"/>
  <c r="F208" i="2" s="1"/>
  <c r="G261" i="2" l="1"/>
  <c r="H261" i="2"/>
  <c r="I261" i="2"/>
  <c r="J261" i="2"/>
  <c r="K261" i="2"/>
  <c r="L261" i="2"/>
  <c r="F261" i="2"/>
  <c r="H7" i="2" l="1"/>
  <c r="H18" i="2"/>
  <c r="H19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7" i="2"/>
  <c r="H48" i="2"/>
  <c r="H49" i="2"/>
  <c r="H50" i="2"/>
  <c r="H51" i="2"/>
  <c r="H52" i="2"/>
  <c r="H53" i="2"/>
  <c r="H61" i="2"/>
  <c r="H66" i="2"/>
  <c r="H67" i="2"/>
  <c r="H77" i="2"/>
  <c r="H78" i="2"/>
  <c r="H79" i="2"/>
  <c r="H80" i="2"/>
  <c r="H82" i="2"/>
  <c r="H84" i="2"/>
  <c r="H85" i="2"/>
  <c r="H87" i="2"/>
  <c r="H89" i="2"/>
  <c r="H90" i="2"/>
  <c r="H92" i="2"/>
  <c r="H93" i="2"/>
  <c r="H96" i="2"/>
  <c r="H99" i="2"/>
  <c r="H100" i="2"/>
  <c r="H101" i="2"/>
  <c r="H103" i="2"/>
  <c r="H104" i="2"/>
  <c r="H105" i="2"/>
  <c r="H107" i="2"/>
  <c r="H108" i="2"/>
  <c r="H109" i="2"/>
  <c r="H113" i="2"/>
  <c r="H114" i="2"/>
  <c r="H115" i="2"/>
  <c r="H117" i="2"/>
  <c r="H119" i="2"/>
  <c r="H121" i="2"/>
  <c r="H122" i="2"/>
  <c r="H125" i="2"/>
  <c r="H127" i="2"/>
  <c r="H128" i="2"/>
  <c r="H132" i="2"/>
  <c r="H138" i="2"/>
  <c r="H139" i="2"/>
  <c r="H142" i="2"/>
  <c r="H143" i="2"/>
  <c r="H146" i="2"/>
  <c r="H148" i="2"/>
  <c r="H149" i="2"/>
  <c r="H150" i="2"/>
  <c r="H151" i="2"/>
  <c r="H152" i="2"/>
  <c r="H153" i="2"/>
  <c r="H154" i="2"/>
  <c r="H155" i="2"/>
  <c r="H156" i="2"/>
  <c r="H157" i="2"/>
  <c r="H158" i="2"/>
  <c r="H160" i="2"/>
  <c r="H161" i="2"/>
  <c r="H162" i="2"/>
  <c r="H163" i="2"/>
  <c r="H164" i="2"/>
  <c r="H166" i="2"/>
  <c r="H167" i="2"/>
  <c r="H168" i="2"/>
  <c r="H170" i="2"/>
  <c r="H171" i="2"/>
  <c r="H172" i="2"/>
  <c r="H173" i="2"/>
  <c r="H176" i="2"/>
  <c r="H177" i="2"/>
  <c r="H178" i="2"/>
  <c r="H179" i="2"/>
  <c r="H180" i="2"/>
  <c r="H181" i="2"/>
  <c r="H182" i="2"/>
  <c r="H183" i="2"/>
  <c r="H184" i="2"/>
  <c r="H185" i="2"/>
  <c r="H186" i="2"/>
  <c r="H189" i="2"/>
  <c r="H190" i="2"/>
  <c r="H191" i="2"/>
  <c r="H192" i="2"/>
  <c r="H193" i="2"/>
  <c r="H194" i="2"/>
  <c r="H195" i="2"/>
  <c r="H196" i="2"/>
  <c r="H199" i="2"/>
  <c r="H200" i="2"/>
  <c r="H201" i="2"/>
  <c r="H202" i="2"/>
  <c r="H203" i="2"/>
  <c r="H204" i="2"/>
  <c r="H205" i="2"/>
  <c r="H207" i="2"/>
  <c r="H211" i="2"/>
  <c r="H212" i="2"/>
  <c r="H213" i="2"/>
  <c r="H214" i="2"/>
  <c r="H215" i="2"/>
  <c r="H216" i="2"/>
  <c r="H217" i="2"/>
  <c r="H218" i="2"/>
  <c r="H219" i="2"/>
  <c r="H220" i="2"/>
  <c r="H222" i="2"/>
  <c r="H223" i="2"/>
  <c r="H224" i="2"/>
  <c r="H225" i="2"/>
  <c r="H226" i="2"/>
  <c r="H227" i="2"/>
  <c r="H229" i="2"/>
  <c r="H230" i="2"/>
  <c r="H231" i="2"/>
  <c r="H233" i="2"/>
  <c r="H234" i="2"/>
  <c r="H235" i="2"/>
  <c r="H236" i="2"/>
  <c r="H238" i="2"/>
  <c r="H239" i="2"/>
  <c r="H240" i="2"/>
  <c r="H241" i="2"/>
  <c r="H242" i="2"/>
  <c r="H243" i="2"/>
  <c r="H245" i="2"/>
  <c r="H246" i="2"/>
  <c r="H247" i="2"/>
  <c r="H248" i="2"/>
  <c r="H249" i="2"/>
  <c r="H250" i="2"/>
  <c r="H251" i="2"/>
  <c r="H252" i="2"/>
  <c r="H253" i="2"/>
  <c r="H254" i="2"/>
  <c r="H256" i="2"/>
  <c r="H258" i="2"/>
  <c r="H259" i="2"/>
  <c r="H260" i="2"/>
  <c r="H262" i="2"/>
  <c r="H263" i="2"/>
  <c r="H264" i="2"/>
  <c r="H265" i="2"/>
  <c r="H266" i="2"/>
  <c r="H268" i="2"/>
  <c r="H269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5" i="2"/>
  <c r="H287" i="2"/>
  <c r="H291" i="2"/>
  <c r="H292" i="2"/>
  <c r="H293" i="2"/>
  <c r="H294" i="2"/>
  <c r="H296" i="2"/>
  <c r="H297" i="2"/>
  <c r="H298" i="2"/>
  <c r="H300" i="2"/>
  <c r="H301" i="2"/>
  <c r="H302" i="2"/>
  <c r="H303" i="2"/>
  <c r="H304" i="2"/>
  <c r="H305" i="2"/>
  <c r="H307" i="2"/>
  <c r="H308" i="2"/>
  <c r="H309" i="2"/>
  <c r="H310" i="2"/>
  <c r="H312" i="2"/>
  <c r="H313" i="2"/>
  <c r="H314" i="2"/>
  <c r="H315" i="2"/>
  <c r="H316" i="2"/>
  <c r="H317" i="2"/>
  <c r="H318" i="2"/>
  <c r="H319" i="2"/>
  <c r="H320" i="2"/>
  <c r="H321" i="2"/>
  <c r="H324" i="2"/>
  <c r="H325" i="2"/>
  <c r="H326" i="2"/>
  <c r="H327" i="2"/>
  <c r="H329" i="2"/>
  <c r="H330" i="2"/>
  <c r="H331" i="2"/>
  <c r="H333" i="2"/>
  <c r="H335" i="2"/>
  <c r="H336" i="2"/>
  <c r="H337" i="2"/>
  <c r="H338" i="2"/>
  <c r="H340" i="2"/>
  <c r="H341" i="2"/>
  <c r="H342" i="2"/>
  <c r="H343" i="2"/>
  <c r="H344" i="2"/>
  <c r="H346" i="2"/>
  <c r="H349" i="2"/>
  <c r="H350" i="2"/>
  <c r="H351" i="2"/>
  <c r="H352" i="2"/>
  <c r="H354" i="2"/>
  <c r="H355" i="2"/>
  <c r="H356" i="2"/>
  <c r="H357" i="2"/>
  <c r="H358" i="2"/>
  <c r="H359" i="2"/>
  <c r="H360" i="2"/>
  <c r="G375" i="2"/>
  <c r="G374" i="2"/>
  <c r="G355" i="2"/>
  <c r="G356" i="2"/>
  <c r="G357" i="2"/>
  <c r="G358" i="2"/>
  <c r="G359" i="2"/>
  <c r="G360" i="2"/>
  <c r="G354" i="2"/>
  <c r="G352" i="2"/>
  <c r="G351" i="2"/>
  <c r="G350" i="2"/>
  <c r="G349" i="2"/>
  <c r="G346" i="2"/>
  <c r="G344" i="2"/>
  <c r="G343" i="2"/>
  <c r="G342" i="2"/>
  <c r="G341" i="2"/>
  <c r="G340" i="2"/>
  <c r="G338" i="2"/>
  <c r="G337" i="2"/>
  <c r="G336" i="2"/>
  <c r="G335" i="2"/>
  <c r="L333" i="2"/>
  <c r="L331" i="2"/>
  <c r="L330" i="2"/>
  <c r="L329" i="2"/>
  <c r="K333" i="2"/>
  <c r="K331" i="2"/>
  <c r="K330" i="2"/>
  <c r="K329" i="2"/>
  <c r="J330" i="2"/>
  <c r="J331" i="2"/>
  <c r="J333" i="2"/>
  <c r="J329" i="2"/>
  <c r="I329" i="2"/>
  <c r="I333" i="2"/>
  <c r="I331" i="2"/>
  <c r="I330" i="2"/>
  <c r="G333" i="2"/>
  <c r="G331" i="2"/>
  <c r="G330" i="2"/>
  <c r="G329" i="2"/>
  <c r="F331" i="2"/>
  <c r="F329" i="2"/>
  <c r="G325" i="2"/>
  <c r="G326" i="2"/>
  <c r="G327" i="2"/>
  <c r="G324" i="2"/>
  <c r="F731" i="1"/>
  <c r="F328" i="2" s="1"/>
  <c r="G731" i="1"/>
  <c r="G328" i="2" s="1"/>
  <c r="H731" i="1"/>
  <c r="H328" i="2" s="1"/>
  <c r="I731" i="1"/>
  <c r="I328" i="2" s="1"/>
  <c r="K731" i="1"/>
  <c r="K328" i="2" s="1"/>
  <c r="L731" i="1"/>
  <c r="L328" i="2" s="1"/>
  <c r="J731" i="1"/>
  <c r="J328" i="2" s="1"/>
  <c r="F726" i="1"/>
  <c r="H726" i="1"/>
  <c r="I726" i="1"/>
  <c r="J726" i="1"/>
  <c r="J725" i="1" s="1"/>
  <c r="K726" i="1"/>
  <c r="L726" i="1"/>
  <c r="G726" i="1"/>
  <c r="G725" i="1" s="1"/>
  <c r="G322" i="2" s="1"/>
  <c r="G321" i="2"/>
  <c r="G320" i="2"/>
  <c r="G319" i="2"/>
  <c r="G318" i="2"/>
  <c r="G317" i="2"/>
  <c r="G316" i="2"/>
  <c r="I316" i="2"/>
  <c r="J316" i="2"/>
  <c r="K316" i="2"/>
  <c r="L316" i="2"/>
  <c r="F316" i="2"/>
  <c r="G315" i="2"/>
  <c r="G314" i="2"/>
  <c r="G313" i="2"/>
  <c r="G312" i="2"/>
  <c r="G308" i="2"/>
  <c r="G309" i="2"/>
  <c r="G310" i="2"/>
  <c r="G307" i="2"/>
  <c r="G297" i="2"/>
  <c r="G298" i="2"/>
  <c r="G300" i="2"/>
  <c r="G301" i="2"/>
  <c r="G302" i="2"/>
  <c r="G303" i="2"/>
  <c r="G304" i="2"/>
  <c r="G305" i="2"/>
  <c r="G296" i="2"/>
  <c r="G292" i="2"/>
  <c r="G293" i="2"/>
  <c r="G294" i="2"/>
  <c r="G291" i="2"/>
  <c r="G287" i="2"/>
  <c r="G285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71" i="2"/>
  <c r="G269" i="2"/>
  <c r="G268" i="2"/>
  <c r="G259" i="2"/>
  <c r="G260" i="2"/>
  <c r="G262" i="2"/>
  <c r="G263" i="2"/>
  <c r="G264" i="2"/>
  <c r="G265" i="2"/>
  <c r="G266" i="2"/>
  <c r="G258" i="2"/>
  <c r="G256" i="2"/>
  <c r="G254" i="2"/>
  <c r="G253" i="2"/>
  <c r="G252" i="2"/>
  <c r="G251" i="2"/>
  <c r="G250" i="2"/>
  <c r="G249" i="2"/>
  <c r="G248" i="2"/>
  <c r="G247" i="2"/>
  <c r="G246" i="2"/>
  <c r="G245" i="2"/>
  <c r="G243" i="2"/>
  <c r="G242" i="2"/>
  <c r="G241" i="2"/>
  <c r="G240" i="2"/>
  <c r="G239" i="2"/>
  <c r="G238" i="2"/>
  <c r="G234" i="2"/>
  <c r="G235" i="2"/>
  <c r="G236" i="2"/>
  <c r="G233" i="2"/>
  <c r="G230" i="2"/>
  <c r="G231" i="2"/>
  <c r="G229" i="2"/>
  <c r="G223" i="2"/>
  <c r="G224" i="2"/>
  <c r="G225" i="2"/>
  <c r="G226" i="2"/>
  <c r="G227" i="2"/>
  <c r="G222" i="2"/>
  <c r="G212" i="2"/>
  <c r="G213" i="2"/>
  <c r="G214" i="2"/>
  <c r="G215" i="2"/>
  <c r="G216" i="2"/>
  <c r="G217" i="2"/>
  <c r="G218" i="2"/>
  <c r="G219" i="2"/>
  <c r="G220" i="2"/>
  <c r="G211" i="2"/>
  <c r="G207" i="2"/>
  <c r="G200" i="2"/>
  <c r="G201" i="2"/>
  <c r="G202" i="2"/>
  <c r="G203" i="2"/>
  <c r="G204" i="2"/>
  <c r="G205" i="2"/>
  <c r="G199" i="2"/>
  <c r="G196" i="2"/>
  <c r="G195" i="2"/>
  <c r="G194" i="2"/>
  <c r="G193" i="2"/>
  <c r="G192" i="2"/>
  <c r="G191" i="2"/>
  <c r="G190" i="2"/>
  <c r="G189" i="2"/>
  <c r="G186" i="2"/>
  <c r="G185" i="2"/>
  <c r="G184" i="2"/>
  <c r="G183" i="2"/>
  <c r="G182" i="2"/>
  <c r="G181" i="2"/>
  <c r="G180" i="2"/>
  <c r="G178" i="2"/>
  <c r="G177" i="2"/>
  <c r="G176" i="2"/>
  <c r="G173" i="2"/>
  <c r="G172" i="2"/>
  <c r="G171" i="2"/>
  <c r="G170" i="2"/>
  <c r="G168" i="2"/>
  <c r="G167" i="2"/>
  <c r="G166" i="2"/>
  <c r="G164" i="2"/>
  <c r="G163" i="2"/>
  <c r="G162" i="2"/>
  <c r="G160" i="2"/>
  <c r="G159" i="2"/>
  <c r="G158" i="2"/>
  <c r="G156" i="2"/>
  <c r="G155" i="2"/>
  <c r="G154" i="2"/>
  <c r="G151" i="2"/>
  <c r="G150" i="2"/>
  <c r="G149" i="2"/>
  <c r="G148" i="2"/>
  <c r="G146" i="2"/>
  <c r="G143" i="2"/>
  <c r="G142" i="2"/>
  <c r="G139" i="2"/>
  <c r="G138" i="2"/>
  <c r="G132" i="2"/>
  <c r="G128" i="2"/>
  <c r="G127" i="2"/>
  <c r="G125" i="2"/>
  <c r="G122" i="2"/>
  <c r="G121" i="2"/>
  <c r="G119" i="2"/>
  <c r="G117" i="2"/>
  <c r="G115" i="2"/>
  <c r="G114" i="2"/>
  <c r="G113" i="2"/>
  <c r="G109" i="2"/>
  <c r="G108" i="2"/>
  <c r="G107" i="2"/>
  <c r="G105" i="2"/>
  <c r="G104" i="2"/>
  <c r="G103" i="2"/>
  <c r="G101" i="2"/>
  <c r="G100" i="2"/>
  <c r="G99" i="2"/>
  <c r="G96" i="2"/>
  <c r="G93" i="2"/>
  <c r="G92" i="2"/>
  <c r="G89" i="2"/>
  <c r="G90" i="2"/>
  <c r="G87" i="2"/>
  <c r="G85" i="2"/>
  <c r="G84" i="2"/>
  <c r="G82" i="2"/>
  <c r="G80" i="2"/>
  <c r="G79" i="2"/>
  <c r="G78" i="2"/>
  <c r="G77" i="2"/>
  <c r="G67" i="2"/>
  <c r="G66" i="2"/>
  <c r="G6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7" i="2"/>
  <c r="G48" i="2"/>
  <c r="G49" i="2"/>
  <c r="G50" i="2"/>
  <c r="G51" i="2"/>
  <c r="G52" i="2"/>
  <c r="G53" i="2"/>
  <c r="G21" i="2"/>
  <c r="G19" i="2"/>
  <c r="G18" i="2"/>
  <c r="G7" i="2"/>
  <c r="L725" i="1" l="1"/>
  <c r="K725" i="1"/>
  <c r="F725" i="1"/>
  <c r="G323" i="2"/>
  <c r="I725" i="1"/>
  <c r="H323" i="2"/>
  <c r="H725" i="1"/>
  <c r="H322" i="2" s="1"/>
  <c r="G654" i="1"/>
  <c r="G255" i="2" s="1"/>
  <c r="H654" i="1"/>
  <c r="H255" i="2" s="1"/>
  <c r="I654" i="1"/>
  <c r="J654" i="1"/>
  <c r="K654" i="1"/>
  <c r="L654" i="1"/>
  <c r="I271" i="2" l="1"/>
  <c r="J271" i="2"/>
  <c r="K271" i="2"/>
  <c r="L271" i="2"/>
  <c r="F271" i="2"/>
  <c r="G669" i="1"/>
  <c r="G270" i="2" s="1"/>
  <c r="H683" i="1"/>
  <c r="H284" i="2" s="1"/>
  <c r="H669" i="1"/>
  <c r="H270" i="2" s="1"/>
  <c r="I669" i="1"/>
  <c r="J270" i="2" s="1"/>
  <c r="K669" i="1"/>
  <c r="L270" i="2" s="1"/>
  <c r="L669" i="1"/>
  <c r="F669" i="1"/>
  <c r="F270" i="2" s="1"/>
  <c r="J669" i="1"/>
  <c r="K270" i="2" s="1"/>
  <c r="I270" i="2" l="1"/>
  <c r="I284" i="2"/>
  <c r="I32" i="2" l="1"/>
  <c r="J32" i="2"/>
  <c r="K32" i="2"/>
  <c r="L32" i="2"/>
  <c r="F32" i="2"/>
  <c r="I51" i="2"/>
  <c r="J51" i="2"/>
  <c r="K51" i="2"/>
  <c r="L51" i="2"/>
  <c r="F51" i="2"/>
  <c r="F549" i="1" l="1"/>
  <c r="G549" i="1"/>
  <c r="G147" i="2" s="1"/>
  <c r="H549" i="1"/>
  <c r="H147" i="2" s="1"/>
  <c r="I549" i="1"/>
  <c r="K549" i="1"/>
  <c r="L549" i="1"/>
  <c r="J549" i="1"/>
  <c r="F152" i="2"/>
  <c r="G152" i="2"/>
  <c r="I152" i="2"/>
  <c r="K152" i="2"/>
  <c r="L152" i="2"/>
  <c r="J152" i="2"/>
  <c r="H766" i="1" l="1"/>
  <c r="H758" i="1"/>
  <c r="H353" i="2" s="1"/>
  <c r="H753" i="1"/>
  <c r="H348" i="2" s="1"/>
  <c r="H750" i="1"/>
  <c r="H347" i="2" s="1"/>
  <c r="H737" i="1"/>
  <c r="H334" i="2" s="1"/>
  <c r="H714" i="1"/>
  <c r="H311" i="2" s="1"/>
  <c r="H708" i="1"/>
  <c r="H306" i="2" s="1"/>
  <c r="H697" i="1"/>
  <c r="H295" i="2" s="1"/>
  <c r="H691" i="1"/>
  <c r="H290" i="2" s="1"/>
  <c r="H685" i="1"/>
  <c r="H286" i="2" s="1"/>
  <c r="H666" i="1"/>
  <c r="H267" i="2" s="1"/>
  <c r="H656" i="1"/>
  <c r="H636" i="1"/>
  <c r="H237" i="2" s="1"/>
  <c r="H631" i="1"/>
  <c r="H232" i="2" s="1"/>
  <c r="H627" i="1"/>
  <c r="H228" i="2" s="1"/>
  <c r="H620" i="1"/>
  <c r="H221" i="2" s="1"/>
  <c r="H609" i="1"/>
  <c r="H210" i="2" s="1"/>
  <c r="H605" i="1"/>
  <c r="H206" i="2" s="1"/>
  <c r="H597" i="1"/>
  <c r="H198" i="2" s="1"/>
  <c r="H587" i="1"/>
  <c r="H578" i="1"/>
  <c r="H571" i="1"/>
  <c r="H169" i="2" s="1"/>
  <c r="H567" i="1"/>
  <c r="H165" i="2" s="1"/>
  <c r="H565" i="1"/>
  <c r="H159" i="2" s="1"/>
  <c r="H547" i="1"/>
  <c r="H145" i="2" s="1"/>
  <c r="H534" i="1"/>
  <c r="H141" i="2" s="1"/>
  <c r="H490" i="1"/>
  <c r="H479" i="1"/>
  <c r="H463" i="1"/>
  <c r="H134" i="2" s="1"/>
  <c r="H459" i="1"/>
  <c r="H131" i="2" s="1"/>
  <c r="H457" i="1"/>
  <c r="H130" i="2" s="1"/>
  <c r="H424" i="1"/>
  <c r="H415" i="1"/>
  <c r="H124" i="2" s="1"/>
  <c r="H372" i="1"/>
  <c r="H364" i="1"/>
  <c r="H118" i="2" s="1"/>
  <c r="H355" i="1"/>
  <c r="H116" i="2" s="1"/>
  <c r="H332" i="1"/>
  <c r="H112" i="2" s="1"/>
  <c r="H321" i="1"/>
  <c r="H314" i="1"/>
  <c r="H106" i="2" s="1"/>
  <c r="H310" i="1"/>
  <c r="H102" i="2" s="1"/>
  <c r="H305" i="1"/>
  <c r="H98" i="2" s="1"/>
  <c r="H302" i="1"/>
  <c r="H95" i="2" s="1"/>
  <c r="H276" i="1"/>
  <c r="H268" i="1"/>
  <c r="H86" i="2" s="1"/>
  <c r="H265" i="1"/>
  <c r="H83" i="2" s="1"/>
  <c r="H263" i="1"/>
  <c r="H81" i="2" s="1"/>
  <c r="H258" i="1"/>
  <c r="H76" i="2" s="1"/>
  <c r="H256" i="1"/>
  <c r="H75" i="2" s="1"/>
  <c r="H247" i="1"/>
  <c r="H74" i="2" s="1"/>
  <c r="H213" i="1"/>
  <c r="H73" i="2" s="1"/>
  <c r="H206" i="1"/>
  <c r="H72" i="2" s="1"/>
  <c r="H199" i="1"/>
  <c r="H71" i="2" s="1"/>
  <c r="H183" i="1"/>
  <c r="H70" i="2" s="1"/>
  <c r="H175" i="1"/>
  <c r="H69" i="2" s="1"/>
  <c r="H172" i="1"/>
  <c r="H68" i="2" s="1"/>
  <c r="H169" i="1"/>
  <c r="H65" i="2" s="1"/>
  <c r="H164" i="1"/>
  <c r="H149" i="1"/>
  <c r="H59" i="2" s="1"/>
  <c r="H145" i="1"/>
  <c r="H58" i="2" s="1"/>
  <c r="H138" i="1"/>
  <c r="H56" i="2" s="1"/>
  <c r="H120" i="1"/>
  <c r="H55" i="2" s="1"/>
  <c r="H82" i="1"/>
  <c r="H17" i="2" s="1"/>
  <c r="H74" i="1"/>
  <c r="H73" i="1" s="1"/>
  <c r="H16" i="2" s="1"/>
  <c r="H71" i="1"/>
  <c r="H15" i="2" s="1"/>
  <c r="H46" i="1"/>
  <c r="H14" i="2" s="1"/>
  <c r="H44" i="1"/>
  <c r="H13" i="2" s="1"/>
  <c r="H39" i="1"/>
  <c r="H12" i="2" s="1"/>
  <c r="H29" i="1"/>
  <c r="H11" i="2" s="1"/>
  <c r="H19" i="1"/>
  <c r="H18" i="1" s="1"/>
  <c r="H9" i="2" s="1"/>
  <c r="H10" i="1"/>
  <c r="H8" i="2" s="1"/>
  <c r="H8" i="1"/>
  <c r="H478" i="1" l="1"/>
  <c r="H135" i="2" s="1"/>
  <c r="H136" i="2"/>
  <c r="H273" i="1"/>
  <c r="H91" i="2" s="1"/>
  <c r="H94" i="2"/>
  <c r="H487" i="1"/>
  <c r="H137" i="2" s="1"/>
  <c r="H140" i="2"/>
  <c r="H421" i="1"/>
  <c r="H126" i="2" s="1"/>
  <c r="H129" i="2"/>
  <c r="H586" i="1"/>
  <c r="H188" i="2"/>
  <c r="H318" i="1"/>
  <c r="H110" i="2" s="1"/>
  <c r="H111" i="2"/>
  <c r="H369" i="1"/>
  <c r="H120" i="2" s="1"/>
  <c r="H123" i="2"/>
  <c r="H780" i="1"/>
  <c r="H374" i="2" s="1"/>
  <c r="H60" i="2"/>
  <c r="H577" i="1"/>
  <c r="H174" i="2" s="1"/>
  <c r="H175" i="2"/>
  <c r="H781" i="1"/>
  <c r="H375" i="2" s="1"/>
  <c r="H361" i="2"/>
  <c r="H363" i="2"/>
  <c r="H257" i="2"/>
  <c r="H596" i="1"/>
  <c r="H197" i="2" s="1"/>
  <c r="H546" i="1"/>
  <c r="H144" i="2" s="1"/>
  <c r="H304" i="1"/>
  <c r="H97" i="2" s="1"/>
  <c r="H689" i="1"/>
  <c r="H119" i="1"/>
  <c r="H690" i="1"/>
  <c r="H6" i="1"/>
  <c r="H6" i="2" s="1"/>
  <c r="H28" i="1"/>
  <c r="H10" i="2" s="1"/>
  <c r="H688" i="1"/>
  <c r="H289" i="2" s="1"/>
  <c r="H168" i="1"/>
  <c r="H64" i="2" s="1"/>
  <c r="H461" i="1"/>
  <c r="H133" i="2" s="1"/>
  <c r="H144" i="1"/>
  <c r="H776" i="1" l="1"/>
  <c r="H370" i="2" s="1"/>
  <c r="H782" i="1"/>
  <c r="H54" i="2"/>
  <c r="H775" i="1"/>
  <c r="H369" i="2" s="1"/>
  <c r="H57" i="2"/>
  <c r="H783" i="1"/>
  <c r="H377" i="2" s="1"/>
  <c r="H187" i="2"/>
  <c r="H687" i="1"/>
  <c r="H5" i="1"/>
  <c r="H167" i="1"/>
  <c r="H773" i="1" l="1"/>
  <c r="H367" i="2" s="1"/>
  <c r="H63" i="2"/>
  <c r="H778" i="1"/>
  <c r="H372" i="2" s="1"/>
  <c r="H288" i="2"/>
  <c r="H777" i="1"/>
  <c r="H371" i="2" s="1"/>
  <c r="H784" i="1"/>
  <c r="H378" i="2" s="1"/>
  <c r="H376" i="2"/>
  <c r="H772" i="1"/>
  <c r="H5" i="2"/>
  <c r="H774" i="1" l="1"/>
  <c r="H382" i="2"/>
  <c r="H788" i="1"/>
  <c r="H779" i="1"/>
  <c r="H373" i="2" s="1"/>
  <c r="H368" i="2"/>
  <c r="H787" i="1"/>
  <c r="H366" i="2"/>
  <c r="H381" i="2" s="1"/>
  <c r="K360" i="2"/>
  <c r="K359" i="2"/>
  <c r="K358" i="2"/>
  <c r="K357" i="2"/>
  <c r="K356" i="2"/>
  <c r="K355" i="2"/>
  <c r="K354" i="2"/>
  <c r="K352" i="2"/>
  <c r="K351" i="2"/>
  <c r="K350" i="2"/>
  <c r="K349" i="2"/>
  <c r="K346" i="2"/>
  <c r="K344" i="2"/>
  <c r="K343" i="2"/>
  <c r="K342" i="2"/>
  <c r="K340" i="2"/>
  <c r="K338" i="2"/>
  <c r="K337" i="2"/>
  <c r="K336" i="2"/>
  <c r="K327" i="2"/>
  <c r="K326" i="2"/>
  <c r="K325" i="2"/>
  <c r="K324" i="2"/>
  <c r="K321" i="2"/>
  <c r="K320" i="2"/>
  <c r="K319" i="2"/>
  <c r="K318" i="2"/>
  <c r="K317" i="2"/>
  <c r="K315" i="2"/>
  <c r="K314" i="2"/>
  <c r="K313" i="2"/>
  <c r="K312" i="2"/>
  <c r="K310" i="2"/>
  <c r="K308" i="2"/>
  <c r="K307" i="2"/>
  <c r="K305" i="2"/>
  <c r="K304" i="2"/>
  <c r="K303" i="2"/>
  <c r="K302" i="2"/>
  <c r="K301" i="2"/>
  <c r="K300" i="2"/>
  <c r="K298" i="2"/>
  <c r="K297" i="2"/>
  <c r="K296" i="2"/>
  <c r="K294" i="2"/>
  <c r="K292" i="2"/>
  <c r="K291" i="2"/>
  <c r="K287" i="2"/>
  <c r="K285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69" i="2"/>
  <c r="K268" i="2"/>
  <c r="K266" i="2"/>
  <c r="K265" i="2"/>
  <c r="K264" i="2"/>
  <c r="K263" i="2"/>
  <c r="K262" i="2"/>
  <c r="K260" i="2"/>
  <c r="K259" i="2"/>
  <c r="K258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3" i="2"/>
  <c r="K242" i="2"/>
  <c r="K241" i="2"/>
  <c r="K240" i="2"/>
  <c r="K239" i="2"/>
  <c r="K238" i="2"/>
  <c r="K236" i="2"/>
  <c r="K235" i="2"/>
  <c r="K234" i="2"/>
  <c r="K233" i="2"/>
  <c r="K231" i="2"/>
  <c r="K230" i="2"/>
  <c r="K229" i="2"/>
  <c r="K227" i="2"/>
  <c r="K226" i="2"/>
  <c r="K225" i="2"/>
  <c r="K224" i="2"/>
  <c r="K223" i="2"/>
  <c r="K222" i="2"/>
  <c r="K220" i="2"/>
  <c r="K218" i="2"/>
  <c r="K217" i="2"/>
  <c r="K216" i="2"/>
  <c r="K215" i="2"/>
  <c r="K214" i="2"/>
  <c r="K213" i="2"/>
  <c r="K212" i="2"/>
  <c r="K211" i="2"/>
  <c r="K207" i="2"/>
  <c r="K205" i="2"/>
  <c r="K204" i="2"/>
  <c r="K203" i="2"/>
  <c r="K202" i="2"/>
  <c r="K201" i="2"/>
  <c r="K200" i="2"/>
  <c r="K199" i="2"/>
  <c r="K196" i="2"/>
  <c r="K195" i="2"/>
  <c r="K194" i="2"/>
  <c r="K193" i="2"/>
  <c r="K192" i="2"/>
  <c r="K191" i="2"/>
  <c r="K190" i="2"/>
  <c r="K189" i="2"/>
  <c r="K186" i="2"/>
  <c r="K185" i="2"/>
  <c r="K184" i="2"/>
  <c r="K183" i="2"/>
  <c r="K182" i="2"/>
  <c r="K181" i="2"/>
  <c r="K180" i="2"/>
  <c r="K178" i="2"/>
  <c r="K177" i="2"/>
  <c r="K176" i="2"/>
  <c r="K173" i="2"/>
  <c r="K172" i="2"/>
  <c r="K171" i="2"/>
  <c r="K170" i="2"/>
  <c r="K168" i="2"/>
  <c r="K167" i="2"/>
  <c r="K166" i="2"/>
  <c r="K164" i="2"/>
  <c r="K163" i="2"/>
  <c r="K162" i="2"/>
  <c r="K160" i="2"/>
  <c r="K159" i="2"/>
  <c r="K158" i="2"/>
  <c r="K156" i="2"/>
  <c r="K155" i="2"/>
  <c r="K154" i="2"/>
  <c r="K151" i="2"/>
  <c r="K150" i="2"/>
  <c r="K149" i="2"/>
  <c r="K148" i="2"/>
  <c r="K146" i="2"/>
  <c r="K143" i="2"/>
  <c r="K142" i="2"/>
  <c r="K139" i="2"/>
  <c r="K138" i="2"/>
  <c r="K132" i="2"/>
  <c r="K128" i="2"/>
  <c r="K127" i="2"/>
  <c r="K122" i="2"/>
  <c r="K121" i="2"/>
  <c r="K115" i="2"/>
  <c r="K114" i="2"/>
  <c r="K113" i="2"/>
  <c r="K109" i="2"/>
  <c r="K108" i="2"/>
  <c r="K107" i="2"/>
  <c r="K105" i="2"/>
  <c r="K104" i="2"/>
  <c r="K103" i="2"/>
  <c r="K101" i="2"/>
  <c r="K100" i="2"/>
  <c r="K99" i="2"/>
  <c r="K96" i="2"/>
  <c r="K93" i="2"/>
  <c r="K92" i="2"/>
  <c r="K90" i="2"/>
  <c r="K89" i="2"/>
  <c r="K87" i="2"/>
  <c r="K85" i="2"/>
  <c r="K84" i="2"/>
  <c r="K82" i="2"/>
  <c r="K80" i="2"/>
  <c r="K79" i="2"/>
  <c r="K78" i="2"/>
  <c r="K77" i="2"/>
  <c r="K67" i="2"/>
  <c r="K66" i="2"/>
  <c r="K61" i="2"/>
  <c r="K53" i="2"/>
  <c r="K52" i="2"/>
  <c r="K50" i="2"/>
  <c r="K49" i="2"/>
  <c r="K48" i="2"/>
  <c r="K44" i="2"/>
  <c r="K43" i="2"/>
  <c r="K42" i="2"/>
  <c r="K41" i="2"/>
  <c r="K40" i="2"/>
  <c r="K39" i="2"/>
  <c r="K38" i="2"/>
  <c r="K36" i="2"/>
  <c r="K35" i="2"/>
  <c r="K34" i="2"/>
  <c r="K33" i="2"/>
  <c r="K31" i="2"/>
  <c r="K30" i="2"/>
  <c r="K29" i="2"/>
  <c r="K28" i="2"/>
  <c r="K27" i="2"/>
  <c r="K26" i="2"/>
  <c r="K25" i="2"/>
  <c r="K24" i="2"/>
  <c r="K23" i="2"/>
  <c r="K22" i="2"/>
  <c r="K21" i="2"/>
  <c r="K19" i="2"/>
  <c r="K18" i="2"/>
  <c r="K766" i="1"/>
  <c r="K781" i="1" s="1"/>
  <c r="K375" i="2" s="1"/>
  <c r="K758" i="1"/>
  <c r="K753" i="1"/>
  <c r="K348" i="2" s="1"/>
  <c r="K750" i="1"/>
  <c r="K347" i="2" s="1"/>
  <c r="K737" i="1"/>
  <c r="K714" i="1"/>
  <c r="K311" i="2" s="1"/>
  <c r="K708" i="1"/>
  <c r="K697" i="1"/>
  <c r="K691" i="1"/>
  <c r="K685" i="1"/>
  <c r="K286" i="2" s="1"/>
  <c r="K683" i="1"/>
  <c r="L284" i="2" s="1"/>
  <c r="K666" i="1"/>
  <c r="K267" i="2" s="1"/>
  <c r="K656" i="1"/>
  <c r="K257" i="2" s="1"/>
  <c r="K636" i="1"/>
  <c r="K237" i="2" s="1"/>
  <c r="K631" i="1"/>
  <c r="K232" i="2" s="1"/>
  <c r="K627" i="1"/>
  <c r="K228" i="2" s="1"/>
  <c r="K620" i="1"/>
  <c r="K221" i="2" s="1"/>
  <c r="K609" i="1"/>
  <c r="K210" i="2" s="1"/>
  <c r="K605" i="1"/>
  <c r="K206" i="2" s="1"/>
  <c r="K597" i="1"/>
  <c r="K587" i="1"/>
  <c r="K586" i="1" s="1"/>
  <c r="K783" i="1" s="1"/>
  <c r="K377" i="2" s="1"/>
  <c r="K578" i="1"/>
  <c r="K577" i="1" s="1"/>
  <c r="K174" i="2" s="1"/>
  <c r="K571" i="1"/>
  <c r="K169" i="2" s="1"/>
  <c r="K567" i="1"/>
  <c r="K165" i="2" s="1"/>
  <c r="K563" i="1"/>
  <c r="K157" i="2" s="1"/>
  <c r="K559" i="1"/>
  <c r="K161" i="2" s="1"/>
  <c r="K555" i="1"/>
  <c r="K179" i="2" s="1"/>
  <c r="K147" i="2"/>
  <c r="K547" i="1"/>
  <c r="K534" i="1"/>
  <c r="K141" i="2" s="1"/>
  <c r="K490" i="1"/>
  <c r="K140" i="2" s="1"/>
  <c r="K479" i="1"/>
  <c r="K478" i="1" s="1"/>
  <c r="K463" i="1"/>
  <c r="K134" i="2" s="1"/>
  <c r="K459" i="1"/>
  <c r="K131" i="2" s="1"/>
  <c r="K457" i="1"/>
  <c r="K130" i="2" s="1"/>
  <c r="K424" i="1"/>
  <c r="K129" i="2" s="1"/>
  <c r="K415" i="1"/>
  <c r="K125" i="2" s="1"/>
  <c r="K372" i="1"/>
  <c r="K369" i="1" s="1"/>
  <c r="K120" i="2" s="1"/>
  <c r="K364" i="1"/>
  <c r="K118" i="2" s="1"/>
  <c r="K355" i="1"/>
  <c r="K117" i="2" s="1"/>
  <c r="K332" i="1"/>
  <c r="K112" i="2" s="1"/>
  <c r="K321" i="1"/>
  <c r="K318" i="1" s="1"/>
  <c r="K314" i="1"/>
  <c r="K106" i="2" s="1"/>
  <c r="K310" i="1"/>
  <c r="K305" i="1"/>
  <c r="K98" i="2" s="1"/>
  <c r="K302" i="1"/>
  <c r="K95" i="2" s="1"/>
  <c r="K276" i="1"/>
  <c r="K273" i="1" s="1"/>
  <c r="K91" i="2" s="1"/>
  <c r="K268" i="1"/>
  <c r="K86" i="2" s="1"/>
  <c r="K265" i="1"/>
  <c r="K83" i="2" s="1"/>
  <c r="K263" i="1"/>
  <c r="K81" i="2" s="1"/>
  <c r="K258" i="1"/>
  <c r="K76" i="2" s="1"/>
  <c r="K256" i="1"/>
  <c r="K75" i="2" s="1"/>
  <c r="K247" i="1"/>
  <c r="K74" i="2" s="1"/>
  <c r="K213" i="1"/>
  <c r="K73" i="2" s="1"/>
  <c r="K206" i="1"/>
  <c r="K72" i="2" s="1"/>
  <c r="K199" i="1"/>
  <c r="K71" i="2" s="1"/>
  <c r="K183" i="1"/>
  <c r="K70" i="2" s="1"/>
  <c r="K175" i="1"/>
  <c r="K69" i="2" s="1"/>
  <c r="K172" i="1"/>
  <c r="K68" i="2" s="1"/>
  <c r="K169" i="1"/>
  <c r="K164" i="1"/>
  <c r="K780" i="1" s="1"/>
  <c r="K374" i="2" s="1"/>
  <c r="K149" i="1"/>
  <c r="K59" i="2" s="1"/>
  <c r="K145" i="1"/>
  <c r="K58" i="2" s="1"/>
  <c r="K138" i="1"/>
  <c r="K56" i="2" s="1"/>
  <c r="K120" i="1"/>
  <c r="K82" i="1"/>
  <c r="K17" i="2" s="1"/>
  <c r="K74" i="1"/>
  <c r="K73" i="1" s="1"/>
  <c r="K16" i="2" s="1"/>
  <c r="K71" i="1"/>
  <c r="K15" i="2" s="1"/>
  <c r="K46" i="1"/>
  <c r="K44" i="1"/>
  <c r="K13" i="2" s="1"/>
  <c r="K39" i="1"/>
  <c r="K12" i="2" s="1"/>
  <c r="K29" i="1"/>
  <c r="K11" i="2" s="1"/>
  <c r="K19" i="1"/>
  <c r="K18" i="1" s="1"/>
  <c r="K9" i="2" s="1"/>
  <c r="K10" i="1"/>
  <c r="K8" i="2" s="1"/>
  <c r="K8" i="1"/>
  <c r="H789" i="1" l="1"/>
  <c r="H383" i="2"/>
  <c r="K596" i="1"/>
  <c r="K145" i="2"/>
  <c r="K546" i="1"/>
  <c r="K144" i="2" s="1"/>
  <c r="K690" i="1"/>
  <c r="K65" i="2"/>
  <c r="K28" i="1"/>
  <c r="K10" i="2" s="1"/>
  <c r="K421" i="1"/>
  <c r="K126" i="2" s="1"/>
  <c r="K688" i="1"/>
  <c r="K689" i="1"/>
  <c r="K110" i="2"/>
  <c r="K111" i="2"/>
  <c r="K135" i="2"/>
  <c r="K144" i="1"/>
  <c r="K168" i="1"/>
  <c r="K304" i="1"/>
  <c r="K97" i="2" s="1"/>
  <c r="K487" i="1"/>
  <c r="K137" i="2" s="1"/>
  <c r="K60" i="2"/>
  <c r="K119" i="2"/>
  <c r="K123" i="2"/>
  <c r="K188" i="2"/>
  <c r="K290" i="2"/>
  <c r="K14" i="2"/>
  <c r="K116" i="2"/>
  <c r="K124" i="2"/>
  <c r="K136" i="2"/>
  <c r="K153" i="2"/>
  <c r="K295" i="2"/>
  <c r="K6" i="1"/>
  <c r="K6" i="2" s="1"/>
  <c r="K119" i="1"/>
  <c r="K7" i="2"/>
  <c r="K198" i="2"/>
  <c r="K361" i="2"/>
  <c r="K55" i="2"/>
  <c r="K94" i="2"/>
  <c r="K102" i="2"/>
  <c r="K175" i="2"/>
  <c r="K187" i="2"/>
  <c r="K289" i="2"/>
  <c r="K363" i="2"/>
  <c r="K323" i="2"/>
  <c r="K353" i="2"/>
  <c r="K341" i="2"/>
  <c r="K306" i="2"/>
  <c r="K335" i="2"/>
  <c r="F272" i="2"/>
  <c r="I272" i="2"/>
  <c r="J272" i="2"/>
  <c r="L272" i="2"/>
  <c r="F273" i="2"/>
  <c r="I273" i="2"/>
  <c r="J273" i="2"/>
  <c r="L273" i="2"/>
  <c r="K687" i="1" l="1"/>
  <c r="K778" i="1" s="1"/>
  <c r="K372" i="2" s="1"/>
  <c r="K334" i="2"/>
  <c r="K322" i="2"/>
  <c r="K461" i="1"/>
  <c r="K133" i="2" s="1"/>
  <c r="K5" i="1"/>
  <c r="K772" i="1" s="1"/>
  <c r="K782" i="1"/>
  <c r="K54" i="2"/>
  <c r="K64" i="2"/>
  <c r="K776" i="1"/>
  <c r="K370" i="2" s="1"/>
  <c r="K197" i="2"/>
  <c r="K775" i="1"/>
  <c r="K57" i="2"/>
  <c r="F207" i="2"/>
  <c r="I207" i="2"/>
  <c r="J207" i="2"/>
  <c r="L207" i="2"/>
  <c r="F605" i="1"/>
  <c r="F206" i="2" s="1"/>
  <c r="G605" i="1"/>
  <c r="G206" i="2" s="1"/>
  <c r="I605" i="1"/>
  <c r="I206" i="2" s="1"/>
  <c r="J605" i="1"/>
  <c r="J206" i="2" s="1"/>
  <c r="L605" i="1"/>
  <c r="L206" i="2" s="1"/>
  <c r="K288" i="2" l="1"/>
  <c r="K167" i="1"/>
  <c r="K63" i="2" s="1"/>
  <c r="K5" i="2"/>
  <c r="K777" i="1"/>
  <c r="K371" i="2" s="1"/>
  <c r="K369" i="2"/>
  <c r="K366" i="2"/>
  <c r="K787" i="1"/>
  <c r="K784" i="1"/>
  <c r="K378" i="2" s="1"/>
  <c r="K376" i="2"/>
  <c r="F160" i="2"/>
  <c r="I160" i="2"/>
  <c r="J160" i="2"/>
  <c r="L160" i="2"/>
  <c r="F159" i="2"/>
  <c r="I159" i="2"/>
  <c r="J159" i="2"/>
  <c r="L159" i="2"/>
  <c r="F158" i="2"/>
  <c r="I158" i="2"/>
  <c r="J158" i="2"/>
  <c r="L158" i="2"/>
  <c r="K773" i="1" l="1"/>
  <c r="K367" i="2" s="1"/>
  <c r="K381" i="2"/>
  <c r="F563" i="1"/>
  <c r="F157" i="2" s="1"/>
  <c r="G563" i="1"/>
  <c r="G157" i="2" s="1"/>
  <c r="I563" i="1"/>
  <c r="I157" i="2" s="1"/>
  <c r="J563" i="1"/>
  <c r="J157" i="2" s="1"/>
  <c r="L563" i="1"/>
  <c r="L157" i="2" s="1"/>
  <c r="K774" i="1" l="1"/>
  <c r="K368" i="2" s="1"/>
  <c r="K788" i="1"/>
  <c r="K382" i="2" s="1"/>
  <c r="F164" i="2"/>
  <c r="I164" i="2"/>
  <c r="J164" i="2"/>
  <c r="L164" i="2"/>
  <c r="F163" i="2"/>
  <c r="I163" i="2"/>
  <c r="J163" i="2"/>
  <c r="L163" i="2"/>
  <c r="F162" i="2"/>
  <c r="I162" i="2"/>
  <c r="J162" i="2"/>
  <c r="L162" i="2"/>
  <c r="F156" i="2"/>
  <c r="I156" i="2"/>
  <c r="J156" i="2"/>
  <c r="L156" i="2"/>
  <c r="F155" i="2"/>
  <c r="I155" i="2"/>
  <c r="J155" i="2"/>
  <c r="L155" i="2"/>
  <c r="F154" i="2"/>
  <c r="I154" i="2"/>
  <c r="J154" i="2"/>
  <c r="L154" i="2"/>
  <c r="F559" i="1"/>
  <c r="F161" i="2" s="1"/>
  <c r="G559" i="1"/>
  <c r="G161" i="2" s="1"/>
  <c r="I559" i="1"/>
  <c r="I161" i="2" s="1"/>
  <c r="J559" i="1"/>
  <c r="J161" i="2" s="1"/>
  <c r="L559" i="1"/>
  <c r="L161" i="2" s="1"/>
  <c r="K779" i="1" l="1"/>
  <c r="K373" i="2" s="1"/>
  <c r="K789" i="1"/>
  <c r="K383" i="2" s="1"/>
  <c r="F287" i="2"/>
  <c r="I287" i="2"/>
  <c r="J287" i="2"/>
  <c r="L287" i="2"/>
  <c r="F685" i="1"/>
  <c r="F286" i="2" s="1"/>
  <c r="G685" i="1"/>
  <c r="G286" i="2" s="1"/>
  <c r="I685" i="1"/>
  <c r="I286" i="2" s="1"/>
  <c r="J685" i="1"/>
  <c r="J286" i="2" s="1"/>
  <c r="L685" i="1"/>
  <c r="L286" i="2" s="1"/>
  <c r="F190" i="2" l="1"/>
  <c r="I190" i="2"/>
  <c r="J190" i="2"/>
  <c r="L190" i="2"/>
  <c r="F41" i="2" l="1"/>
  <c r="I41" i="2"/>
  <c r="J41" i="2"/>
  <c r="L41" i="2"/>
  <c r="F31" i="2"/>
  <c r="I31" i="2"/>
  <c r="J31" i="2"/>
  <c r="L31" i="2"/>
  <c r="I547" i="1" l="1"/>
  <c r="I636" i="1" l="1"/>
  <c r="F245" i="2"/>
  <c r="I245" i="2"/>
  <c r="J245" i="2"/>
  <c r="L245" i="2"/>
  <c r="F238" i="2"/>
  <c r="I238" i="2"/>
  <c r="J238" i="2"/>
  <c r="L238" i="2"/>
  <c r="F36" i="2" l="1"/>
  <c r="I36" i="2"/>
  <c r="J36" i="2"/>
  <c r="L36" i="2"/>
  <c r="F48" i="2" l="1"/>
  <c r="I48" i="2"/>
  <c r="J48" i="2"/>
  <c r="L48" i="2"/>
  <c r="F240" i="2" l="1"/>
  <c r="I240" i="2"/>
  <c r="J240" i="2"/>
  <c r="L240" i="2"/>
  <c r="F315" i="2" l="1"/>
  <c r="I315" i="2"/>
  <c r="J315" i="2"/>
  <c r="L315" i="2"/>
  <c r="F49" i="2" l="1"/>
  <c r="I49" i="2"/>
  <c r="J49" i="2"/>
  <c r="L49" i="2"/>
  <c r="F182" i="2"/>
  <c r="I182" i="2"/>
  <c r="J182" i="2"/>
  <c r="L182" i="2"/>
  <c r="F181" i="2"/>
  <c r="I181" i="2"/>
  <c r="J181" i="2"/>
  <c r="L181" i="2"/>
  <c r="F180" i="2"/>
  <c r="I180" i="2"/>
  <c r="J180" i="2"/>
  <c r="L180" i="2"/>
  <c r="F555" i="1"/>
  <c r="G555" i="1"/>
  <c r="I555" i="1"/>
  <c r="J555" i="1"/>
  <c r="L555" i="1"/>
  <c r="G179" i="2" l="1"/>
  <c r="G153" i="2"/>
  <c r="I179" i="2"/>
  <c r="I153" i="2"/>
  <c r="L179" i="2"/>
  <c r="L153" i="2"/>
  <c r="J179" i="2"/>
  <c r="J153" i="2"/>
  <c r="F179" i="2"/>
  <c r="F153" i="2"/>
  <c r="F259" i="2"/>
  <c r="I259" i="2"/>
  <c r="J259" i="2"/>
  <c r="L259" i="2"/>
  <c r="F251" i="2" l="1"/>
  <c r="I251" i="2"/>
  <c r="J251" i="2"/>
  <c r="L251" i="2"/>
  <c r="F250" i="2"/>
  <c r="J250" i="2"/>
  <c r="L250" i="2"/>
  <c r="I250" i="2"/>
  <c r="F276" i="2" l="1"/>
  <c r="I276" i="2"/>
  <c r="J276" i="2"/>
  <c r="L276" i="2"/>
  <c r="L597" i="1" l="1"/>
  <c r="I597" i="1"/>
  <c r="F204" i="2"/>
  <c r="I204" i="2"/>
  <c r="J204" i="2"/>
  <c r="L204" i="2"/>
  <c r="F246" i="2" l="1"/>
  <c r="I246" i="2"/>
  <c r="J246" i="2"/>
  <c r="L246" i="2"/>
  <c r="J766" i="1" l="1"/>
  <c r="J781" i="1" s="1"/>
  <c r="L766" i="1"/>
  <c r="L781" i="1" s="1"/>
  <c r="J758" i="1"/>
  <c r="L758" i="1"/>
  <c r="J753" i="1"/>
  <c r="L753" i="1"/>
  <c r="J750" i="1"/>
  <c r="L750" i="1"/>
  <c r="J737" i="1"/>
  <c r="L737" i="1"/>
  <c r="J714" i="1"/>
  <c r="L714" i="1"/>
  <c r="J708" i="1"/>
  <c r="L708" i="1"/>
  <c r="J697" i="1"/>
  <c r="L697" i="1"/>
  <c r="J691" i="1"/>
  <c r="L691" i="1"/>
  <c r="J683" i="1"/>
  <c r="K284" i="2" s="1"/>
  <c r="L683" i="1"/>
  <c r="J666" i="1"/>
  <c r="L666" i="1"/>
  <c r="L267" i="2" s="1"/>
  <c r="J656" i="1"/>
  <c r="L656" i="1"/>
  <c r="L636" i="1"/>
  <c r="J631" i="1"/>
  <c r="L631" i="1"/>
  <c r="J627" i="1"/>
  <c r="L627" i="1"/>
  <c r="J620" i="1"/>
  <c r="L620" i="1"/>
  <c r="J609" i="1"/>
  <c r="L609" i="1"/>
  <c r="J587" i="1"/>
  <c r="J586" i="1" s="1"/>
  <c r="J783" i="1" s="1"/>
  <c r="L587" i="1"/>
  <c r="L586" i="1" s="1"/>
  <c r="L783" i="1" s="1"/>
  <c r="J571" i="1"/>
  <c r="L571" i="1"/>
  <c r="J567" i="1"/>
  <c r="L567" i="1"/>
  <c r="J547" i="1"/>
  <c r="L547" i="1"/>
  <c r="J534" i="1"/>
  <c r="L534" i="1"/>
  <c r="J490" i="1"/>
  <c r="J487" i="1" s="1"/>
  <c r="L490" i="1"/>
  <c r="L487" i="1" s="1"/>
  <c r="J479" i="1"/>
  <c r="J478" i="1" s="1"/>
  <c r="L479" i="1"/>
  <c r="L478" i="1" s="1"/>
  <c r="J463" i="1"/>
  <c r="L463" i="1"/>
  <c r="J459" i="1"/>
  <c r="L459" i="1"/>
  <c r="J457" i="1"/>
  <c r="L457" i="1"/>
  <c r="J415" i="1"/>
  <c r="L415" i="1"/>
  <c r="J364" i="1"/>
  <c r="L364" i="1"/>
  <c r="J355" i="1"/>
  <c r="J332" i="1"/>
  <c r="L332" i="1"/>
  <c r="L314" i="1"/>
  <c r="J314" i="1"/>
  <c r="J302" i="1"/>
  <c r="L302" i="1"/>
  <c r="J268" i="1"/>
  <c r="L268" i="1"/>
  <c r="L265" i="1"/>
  <c r="J265" i="1"/>
  <c r="L263" i="1"/>
  <c r="J263" i="1"/>
  <c r="L258" i="1"/>
  <c r="J258" i="1"/>
  <c r="J690" i="1" l="1"/>
  <c r="L596" i="1"/>
  <c r="L776" i="1" s="1"/>
  <c r="J267" i="2"/>
  <c r="J596" i="1"/>
  <c r="J776" i="1" s="1"/>
  <c r="J546" i="1"/>
  <c r="J144" i="2" s="1"/>
  <c r="L546" i="1"/>
  <c r="L144" i="2" s="1"/>
  <c r="J689" i="1"/>
  <c r="J688" i="1"/>
  <c r="L461" i="1"/>
  <c r="L688" i="1"/>
  <c r="L689" i="1"/>
  <c r="L690" i="1"/>
  <c r="J461" i="1"/>
  <c r="L276" i="1"/>
  <c r="L273" i="1" s="1"/>
  <c r="J276" i="1"/>
  <c r="J273" i="1" s="1"/>
  <c r="I276" i="1"/>
  <c r="G276" i="1"/>
  <c r="G94" i="2" s="1"/>
  <c r="F276" i="1"/>
  <c r="J687" i="1" l="1"/>
  <c r="J778" i="1" s="1"/>
  <c r="L687" i="1"/>
  <c r="L778" i="1" s="1"/>
  <c r="F196" i="2"/>
  <c r="I196" i="2"/>
  <c r="J196" i="2"/>
  <c r="L196" i="2"/>
  <c r="I587" i="1"/>
  <c r="G587" i="1"/>
  <c r="G188" i="2" s="1"/>
  <c r="F587" i="1"/>
  <c r="F586" i="1" s="1"/>
  <c r="F609" i="1" l="1"/>
  <c r="G609" i="1"/>
  <c r="G210" i="2" s="1"/>
  <c r="I609" i="1"/>
  <c r="F211" i="2"/>
  <c r="I211" i="2"/>
  <c r="J211" i="2"/>
  <c r="L211" i="2"/>
  <c r="F750" i="1" l="1"/>
  <c r="G750" i="1"/>
  <c r="G347" i="2" s="1"/>
  <c r="I750" i="1"/>
  <c r="G8" i="1" l="1"/>
  <c r="G10" i="1"/>
  <c r="G8" i="2" s="1"/>
  <c r="G19" i="1"/>
  <c r="G18" i="1" s="1"/>
  <c r="G9" i="2" s="1"/>
  <c r="G29" i="1"/>
  <c r="G11" i="2" s="1"/>
  <c r="G39" i="1"/>
  <c r="G12" i="2" s="1"/>
  <c r="G44" i="1"/>
  <c r="G13" i="2" s="1"/>
  <c r="G46" i="1"/>
  <c r="G14" i="2" s="1"/>
  <c r="G71" i="1"/>
  <c r="G15" i="2" s="1"/>
  <c r="G74" i="1"/>
  <c r="G73" i="1" s="1"/>
  <c r="G16" i="2" s="1"/>
  <c r="G82" i="1"/>
  <c r="G17" i="2" s="1"/>
  <c r="G120" i="1"/>
  <c r="G55" i="2" s="1"/>
  <c r="G138" i="1"/>
  <c r="G56" i="2" s="1"/>
  <c r="G145" i="1"/>
  <c r="G58" i="2" s="1"/>
  <c r="G149" i="1"/>
  <c r="G59" i="2" s="1"/>
  <c r="G164" i="1"/>
  <c r="G60" i="2" s="1"/>
  <c r="G169" i="1"/>
  <c r="G65" i="2" s="1"/>
  <c r="G172" i="1"/>
  <c r="G68" i="2" s="1"/>
  <c r="G175" i="1"/>
  <c r="G69" i="2" s="1"/>
  <c r="G183" i="1"/>
  <c r="G70" i="2" s="1"/>
  <c r="G199" i="1"/>
  <c r="G71" i="2" s="1"/>
  <c r="G206" i="1"/>
  <c r="G72" i="2" s="1"/>
  <c r="G213" i="1"/>
  <c r="G73" i="2" s="1"/>
  <c r="G247" i="1"/>
  <c r="G74" i="2" s="1"/>
  <c r="G256" i="1"/>
  <c r="G75" i="2" s="1"/>
  <c r="G258" i="1"/>
  <c r="G76" i="2" s="1"/>
  <c r="G263" i="1"/>
  <c r="G81" i="2" s="1"/>
  <c r="G265" i="1"/>
  <c r="G83" i="2" s="1"/>
  <c r="G268" i="1"/>
  <c r="G86" i="2" s="1"/>
  <c r="G273" i="1"/>
  <c r="G91" i="2" s="1"/>
  <c r="G302" i="1"/>
  <c r="G95" i="2" s="1"/>
  <c r="G305" i="1"/>
  <c r="G98" i="2" s="1"/>
  <c r="G310" i="1"/>
  <c r="G102" i="2" s="1"/>
  <c r="G314" i="1"/>
  <c r="G106" i="2" s="1"/>
  <c r="G321" i="1"/>
  <c r="G332" i="1"/>
  <c r="G112" i="2" s="1"/>
  <c r="G355" i="1"/>
  <c r="G116" i="2" s="1"/>
  <c r="G364" i="1"/>
  <c r="G118" i="2" s="1"/>
  <c r="G372" i="1"/>
  <c r="G415" i="1"/>
  <c r="G124" i="2" s="1"/>
  <c r="G424" i="1"/>
  <c r="G457" i="1"/>
  <c r="G130" i="2" s="1"/>
  <c r="G459" i="1"/>
  <c r="G131" i="2" s="1"/>
  <c r="G463" i="1"/>
  <c r="G134" i="2" s="1"/>
  <c r="G479" i="1"/>
  <c r="G490" i="1"/>
  <c r="G534" i="1"/>
  <c r="G141" i="2" s="1"/>
  <c r="G547" i="1"/>
  <c r="G145" i="2" s="1"/>
  <c r="G567" i="1"/>
  <c r="G165" i="2" s="1"/>
  <c r="G571" i="1"/>
  <c r="G169" i="2" s="1"/>
  <c r="G578" i="1"/>
  <c r="G586" i="1"/>
  <c r="G597" i="1"/>
  <c r="G198" i="2" s="1"/>
  <c r="G620" i="1"/>
  <c r="G221" i="2" s="1"/>
  <c r="G627" i="1"/>
  <c r="G228" i="2" s="1"/>
  <c r="G631" i="1"/>
  <c r="G232" i="2" s="1"/>
  <c r="G636" i="1"/>
  <c r="G237" i="2" s="1"/>
  <c r="G656" i="1"/>
  <c r="G257" i="2" s="1"/>
  <c r="G666" i="1"/>
  <c r="G267" i="2" s="1"/>
  <c r="G683" i="1"/>
  <c r="G284" i="2" s="1"/>
  <c r="G691" i="1"/>
  <c r="G290" i="2" s="1"/>
  <c r="G697" i="1"/>
  <c r="G295" i="2" s="1"/>
  <c r="G708" i="1"/>
  <c r="G306" i="2" s="1"/>
  <c r="G714" i="1"/>
  <c r="G311" i="2" s="1"/>
  <c r="G737" i="1"/>
  <c r="G334" i="2" s="1"/>
  <c r="G753" i="1"/>
  <c r="G348" i="2" s="1"/>
  <c r="G758" i="1"/>
  <c r="G353" i="2" s="1"/>
  <c r="G766" i="1"/>
  <c r="G478" i="1" l="1"/>
  <c r="G135" i="2" s="1"/>
  <c r="G136" i="2"/>
  <c r="G361" i="2"/>
  <c r="G363" i="2"/>
  <c r="G783" i="1"/>
  <c r="G377" i="2" s="1"/>
  <c r="G187" i="2"/>
  <c r="G577" i="1"/>
  <c r="G174" i="2" s="1"/>
  <c r="G175" i="2"/>
  <c r="G421" i="1"/>
  <c r="G126" i="2" s="1"/>
  <c r="G129" i="2"/>
  <c r="G369" i="1"/>
  <c r="G120" i="2" s="1"/>
  <c r="G123" i="2"/>
  <c r="G318" i="1"/>
  <c r="G110" i="2" s="1"/>
  <c r="G111" i="2"/>
  <c r="G487" i="1"/>
  <c r="G137" i="2" s="1"/>
  <c r="G140" i="2"/>
  <c r="G596" i="1"/>
  <c r="G546" i="1"/>
  <c r="G144" i="2" s="1"/>
  <c r="G119" i="1"/>
  <c r="G688" i="1"/>
  <c r="G289" i="2" s="1"/>
  <c r="G304" i="1"/>
  <c r="G97" i="2" s="1"/>
  <c r="G144" i="1"/>
  <c r="G168" i="1"/>
  <c r="G64" i="2" s="1"/>
  <c r="G689" i="1"/>
  <c r="G690" i="1"/>
  <c r="G28" i="1"/>
  <c r="G10" i="2" s="1"/>
  <c r="G6" i="1"/>
  <c r="G6" i="2" s="1"/>
  <c r="G461" i="1" l="1"/>
  <c r="G133" i="2" s="1"/>
  <c r="G782" i="1"/>
  <c r="G54" i="2"/>
  <c r="G775" i="1"/>
  <c r="G369" i="2" s="1"/>
  <c r="G57" i="2"/>
  <c r="G776" i="1"/>
  <c r="G370" i="2" s="1"/>
  <c r="G197" i="2"/>
  <c r="G5" i="1"/>
  <c r="G687" i="1"/>
  <c r="I145" i="1"/>
  <c r="J145" i="1"/>
  <c r="L145" i="1"/>
  <c r="F145" i="1"/>
  <c r="G167" i="1" l="1"/>
  <c r="G773" i="1" s="1"/>
  <c r="G367" i="2" s="1"/>
  <c r="G777" i="1"/>
  <c r="G371" i="2" s="1"/>
  <c r="G772" i="1"/>
  <c r="G5" i="2"/>
  <c r="G784" i="1"/>
  <c r="G378" i="2" s="1"/>
  <c r="G376" i="2"/>
  <c r="G778" i="1"/>
  <c r="G288" i="2"/>
  <c r="J18" i="2"/>
  <c r="J19" i="2"/>
  <c r="J21" i="2"/>
  <c r="J22" i="2"/>
  <c r="J23" i="2"/>
  <c r="J24" i="2"/>
  <c r="J25" i="2"/>
  <c r="J26" i="2"/>
  <c r="J27" i="2"/>
  <c r="J28" i="2"/>
  <c r="J29" i="2"/>
  <c r="J30" i="2"/>
  <c r="J33" i="2"/>
  <c r="J34" i="2"/>
  <c r="J35" i="2"/>
  <c r="J38" i="2"/>
  <c r="J39" i="2"/>
  <c r="J40" i="2"/>
  <c r="J42" i="2"/>
  <c r="J43" i="2"/>
  <c r="J44" i="2"/>
  <c r="J50" i="2"/>
  <c r="J52" i="2"/>
  <c r="J53" i="2"/>
  <c r="J58" i="2"/>
  <c r="J61" i="2"/>
  <c r="J66" i="2"/>
  <c r="J67" i="2"/>
  <c r="J77" i="2"/>
  <c r="J78" i="2"/>
  <c r="J79" i="2"/>
  <c r="J80" i="2"/>
  <c r="J82" i="2"/>
  <c r="J84" i="2"/>
  <c r="J85" i="2"/>
  <c r="J87" i="2"/>
  <c r="J89" i="2"/>
  <c r="J90" i="2"/>
  <c r="J92" i="2"/>
  <c r="J93" i="2"/>
  <c r="J96" i="2"/>
  <c r="J99" i="2"/>
  <c r="J100" i="2"/>
  <c r="J101" i="2"/>
  <c r="J103" i="2"/>
  <c r="J104" i="2"/>
  <c r="J105" i="2"/>
  <c r="J107" i="2"/>
  <c r="J108" i="2"/>
  <c r="J109" i="2"/>
  <c r="J113" i="2"/>
  <c r="J114" i="2"/>
  <c r="J115" i="2"/>
  <c r="J121" i="2"/>
  <c r="J122" i="2"/>
  <c r="J127" i="2"/>
  <c r="J128" i="2"/>
  <c r="J132" i="2"/>
  <c r="J138" i="2"/>
  <c r="J139" i="2"/>
  <c r="J142" i="2"/>
  <c r="J143" i="2"/>
  <c r="J146" i="2"/>
  <c r="J148" i="2"/>
  <c r="J149" i="2"/>
  <c r="J150" i="2"/>
  <c r="J151" i="2"/>
  <c r="J166" i="2"/>
  <c r="J167" i="2"/>
  <c r="J168" i="2"/>
  <c r="J170" i="2"/>
  <c r="J171" i="2"/>
  <c r="J172" i="2"/>
  <c r="J173" i="2"/>
  <c r="J176" i="2"/>
  <c r="J177" i="2"/>
  <c r="J178" i="2"/>
  <c r="J183" i="2"/>
  <c r="J184" i="2"/>
  <c r="J185" i="2"/>
  <c r="J186" i="2"/>
  <c r="J189" i="2"/>
  <c r="J191" i="2"/>
  <c r="J192" i="2"/>
  <c r="J193" i="2"/>
  <c r="J194" i="2"/>
  <c r="J195" i="2"/>
  <c r="J199" i="2"/>
  <c r="J200" i="2"/>
  <c r="J201" i="2"/>
  <c r="J202" i="2"/>
  <c r="J203" i="2"/>
  <c r="J205" i="2"/>
  <c r="J210" i="2"/>
  <c r="J212" i="2"/>
  <c r="J213" i="2"/>
  <c r="J214" i="2"/>
  <c r="J215" i="2"/>
  <c r="J216" i="2"/>
  <c r="J217" i="2"/>
  <c r="J218" i="2"/>
  <c r="J220" i="2"/>
  <c r="J222" i="2"/>
  <c r="J223" i="2"/>
  <c r="J224" i="2"/>
  <c r="J225" i="2"/>
  <c r="J226" i="2"/>
  <c r="J227" i="2"/>
  <c r="J229" i="2"/>
  <c r="J230" i="2"/>
  <c r="J231" i="2"/>
  <c r="J233" i="2"/>
  <c r="J234" i="2"/>
  <c r="J235" i="2"/>
  <c r="J236" i="2"/>
  <c r="J239" i="2"/>
  <c r="J241" i="2"/>
  <c r="J242" i="2"/>
  <c r="J243" i="2"/>
  <c r="J247" i="2"/>
  <c r="J248" i="2"/>
  <c r="J249" i="2"/>
  <c r="J252" i="2"/>
  <c r="J253" i="2"/>
  <c r="J254" i="2"/>
  <c r="J255" i="2"/>
  <c r="J256" i="2"/>
  <c r="J258" i="2"/>
  <c r="J260" i="2"/>
  <c r="J262" i="2"/>
  <c r="J263" i="2"/>
  <c r="J264" i="2"/>
  <c r="J265" i="2"/>
  <c r="J266" i="2"/>
  <c r="J268" i="2"/>
  <c r="J269" i="2"/>
  <c r="J274" i="2"/>
  <c r="J275" i="2"/>
  <c r="J277" i="2"/>
  <c r="J278" i="2"/>
  <c r="J279" i="2"/>
  <c r="J280" i="2"/>
  <c r="J281" i="2"/>
  <c r="J282" i="2"/>
  <c r="J283" i="2"/>
  <c r="J285" i="2"/>
  <c r="J291" i="2"/>
  <c r="J292" i="2"/>
  <c r="J294" i="2"/>
  <c r="J296" i="2"/>
  <c r="J297" i="2"/>
  <c r="J298" i="2"/>
  <c r="J300" i="2"/>
  <c r="J301" i="2"/>
  <c r="J302" i="2"/>
  <c r="J303" i="2"/>
  <c r="J304" i="2"/>
  <c r="J305" i="2"/>
  <c r="J307" i="2"/>
  <c r="J308" i="2"/>
  <c r="J310" i="2"/>
  <c r="J312" i="2"/>
  <c r="J313" i="2"/>
  <c r="J314" i="2"/>
  <c r="J317" i="2"/>
  <c r="J318" i="2"/>
  <c r="J319" i="2"/>
  <c r="J320" i="2"/>
  <c r="J321" i="2"/>
  <c r="J324" i="2"/>
  <c r="J325" i="2"/>
  <c r="J326" i="2"/>
  <c r="J327" i="2"/>
  <c r="J336" i="2"/>
  <c r="J337" i="2"/>
  <c r="J338" i="2"/>
  <c r="J340" i="2"/>
  <c r="J342" i="2"/>
  <c r="J343" i="2"/>
  <c r="J344" i="2"/>
  <c r="J346" i="2"/>
  <c r="J349" i="2"/>
  <c r="J350" i="2"/>
  <c r="J351" i="2"/>
  <c r="J352" i="2"/>
  <c r="J354" i="2"/>
  <c r="J355" i="2"/>
  <c r="J356" i="2"/>
  <c r="J357" i="2"/>
  <c r="J358" i="2"/>
  <c r="J359" i="2"/>
  <c r="J360" i="2"/>
  <c r="G63" i="2" l="1"/>
  <c r="G787" i="1"/>
  <c r="G366" i="2"/>
  <c r="G381" i="2" s="1"/>
  <c r="G774" i="1"/>
  <c r="G368" i="2" s="1"/>
  <c r="G788" i="1"/>
  <c r="G372" i="2"/>
  <c r="G382" i="2" s="1"/>
  <c r="J341" i="2"/>
  <c r="J335" i="2"/>
  <c r="J323" i="2"/>
  <c r="J65" i="2"/>
  <c r="J306" i="2"/>
  <c r="J353" i="2"/>
  <c r="F216" i="2"/>
  <c r="I216" i="2"/>
  <c r="L216" i="2"/>
  <c r="G383" i="2" l="1"/>
  <c r="G789" i="1"/>
  <c r="G779" i="1"/>
  <c r="G373" i="2" s="1"/>
  <c r="J322" i="2"/>
  <c r="J334" i="2"/>
  <c r="F23" i="2" l="1"/>
  <c r="I23" i="2"/>
  <c r="L23" i="2"/>
  <c r="F22" i="2"/>
  <c r="I22" i="2"/>
  <c r="L22" i="2"/>
  <c r="F168" i="2"/>
  <c r="I168" i="2"/>
  <c r="L168" i="2"/>
  <c r="F167" i="2"/>
  <c r="I167" i="2"/>
  <c r="L167" i="2"/>
  <c r="F166" i="2"/>
  <c r="I166" i="2"/>
  <c r="L166" i="2"/>
  <c r="F567" i="1"/>
  <c r="F165" i="2" s="1"/>
  <c r="I567" i="1"/>
  <c r="J165" i="2"/>
  <c r="L165" i="2"/>
  <c r="I165" i="2" l="1"/>
  <c r="J140" i="2"/>
  <c r="I490" i="1"/>
  <c r="L424" i="1"/>
  <c r="L421" i="1" s="1"/>
  <c r="J424" i="1"/>
  <c r="J129" i="2" l="1"/>
  <c r="J421" i="1"/>
  <c r="I47" i="2"/>
  <c r="I349" i="2"/>
  <c r="I350" i="2"/>
  <c r="I351" i="2"/>
  <c r="I352" i="2"/>
  <c r="I354" i="2"/>
  <c r="I355" i="2"/>
  <c r="I356" i="2"/>
  <c r="I357" i="2"/>
  <c r="I358" i="2"/>
  <c r="I359" i="2"/>
  <c r="I360" i="2"/>
  <c r="I324" i="2"/>
  <c r="I325" i="2"/>
  <c r="I326" i="2"/>
  <c r="I327" i="2"/>
  <c r="I336" i="2"/>
  <c r="I337" i="2"/>
  <c r="I338" i="2"/>
  <c r="I340" i="2"/>
  <c r="I342" i="2"/>
  <c r="I343" i="2"/>
  <c r="I344" i="2"/>
  <c r="I346" i="2"/>
  <c r="I291" i="2"/>
  <c r="I292" i="2"/>
  <c r="I293" i="2"/>
  <c r="I294" i="2"/>
  <c r="I296" i="2"/>
  <c r="I297" i="2"/>
  <c r="I298" i="2"/>
  <c r="I300" i="2"/>
  <c r="I301" i="2"/>
  <c r="I302" i="2"/>
  <c r="I303" i="2"/>
  <c r="I304" i="2"/>
  <c r="I305" i="2"/>
  <c r="I307" i="2"/>
  <c r="I308" i="2"/>
  <c r="I309" i="2"/>
  <c r="I310" i="2"/>
  <c r="I312" i="2"/>
  <c r="I313" i="2"/>
  <c r="I314" i="2"/>
  <c r="I317" i="2"/>
  <c r="I318" i="2"/>
  <c r="I319" i="2"/>
  <c r="I320" i="2"/>
  <c r="I321" i="2"/>
  <c r="I199" i="2"/>
  <c r="I200" i="2"/>
  <c r="I201" i="2"/>
  <c r="I202" i="2"/>
  <c r="I203" i="2"/>
  <c r="I205" i="2"/>
  <c r="I212" i="2"/>
  <c r="I213" i="2"/>
  <c r="I214" i="2"/>
  <c r="I215" i="2"/>
  <c r="I217" i="2"/>
  <c r="I218" i="2"/>
  <c r="I220" i="2"/>
  <c r="I222" i="2"/>
  <c r="I223" i="2"/>
  <c r="I224" i="2"/>
  <c r="I225" i="2"/>
  <c r="I226" i="2"/>
  <c r="I227" i="2"/>
  <c r="I229" i="2"/>
  <c r="I230" i="2"/>
  <c r="I231" i="2"/>
  <c r="I233" i="2"/>
  <c r="I234" i="2"/>
  <c r="I235" i="2"/>
  <c r="I236" i="2"/>
  <c r="I239" i="2"/>
  <c r="I241" i="2"/>
  <c r="I242" i="2"/>
  <c r="I243" i="2"/>
  <c r="I247" i="2"/>
  <c r="I248" i="2"/>
  <c r="I249" i="2"/>
  <c r="I252" i="2"/>
  <c r="I253" i="2"/>
  <c r="I254" i="2"/>
  <c r="I255" i="2"/>
  <c r="I256" i="2"/>
  <c r="I258" i="2"/>
  <c r="I260" i="2"/>
  <c r="I262" i="2"/>
  <c r="I263" i="2"/>
  <c r="I264" i="2"/>
  <c r="I265" i="2"/>
  <c r="I266" i="2"/>
  <c r="I268" i="2"/>
  <c r="I269" i="2"/>
  <c r="I274" i="2"/>
  <c r="I275" i="2"/>
  <c r="I277" i="2"/>
  <c r="I278" i="2"/>
  <c r="I279" i="2"/>
  <c r="I280" i="2"/>
  <c r="I281" i="2"/>
  <c r="I282" i="2"/>
  <c r="I283" i="2"/>
  <c r="I285" i="2"/>
  <c r="I170" i="2"/>
  <c r="I171" i="2"/>
  <c r="I172" i="2"/>
  <c r="I173" i="2"/>
  <c r="I176" i="2"/>
  <c r="I177" i="2"/>
  <c r="I178" i="2"/>
  <c r="I183" i="2"/>
  <c r="I184" i="2"/>
  <c r="I185" i="2"/>
  <c r="I186" i="2"/>
  <c r="I189" i="2"/>
  <c r="I191" i="2"/>
  <c r="I192" i="2"/>
  <c r="I193" i="2"/>
  <c r="I194" i="2"/>
  <c r="I195" i="2"/>
  <c r="I127" i="2"/>
  <c r="I128" i="2"/>
  <c r="I132" i="2"/>
  <c r="I138" i="2"/>
  <c r="I139" i="2"/>
  <c r="I140" i="2"/>
  <c r="I142" i="2"/>
  <c r="I143" i="2"/>
  <c r="I146" i="2"/>
  <c r="I148" i="2"/>
  <c r="I149" i="2"/>
  <c r="I150" i="2"/>
  <c r="I151" i="2"/>
  <c r="I92" i="2"/>
  <c r="I93" i="2"/>
  <c r="I96" i="2"/>
  <c r="I99" i="2"/>
  <c r="I100" i="2"/>
  <c r="I101" i="2"/>
  <c r="I103" i="2"/>
  <c r="I104" i="2"/>
  <c r="I105" i="2"/>
  <c r="I107" i="2"/>
  <c r="I108" i="2"/>
  <c r="I109" i="2"/>
  <c r="I113" i="2"/>
  <c r="I114" i="2"/>
  <c r="I115" i="2"/>
  <c r="I121" i="2"/>
  <c r="I122" i="2"/>
  <c r="I87" i="2"/>
  <c r="I89" i="2"/>
  <c r="I90" i="2"/>
  <c r="I84" i="2"/>
  <c r="I85" i="2"/>
  <c r="I82" i="2"/>
  <c r="I77" i="2"/>
  <c r="I78" i="2"/>
  <c r="I79" i="2"/>
  <c r="I80" i="2"/>
  <c r="I66" i="2"/>
  <c r="I67" i="2"/>
  <c r="I61" i="2"/>
  <c r="I18" i="2"/>
  <c r="I19" i="2"/>
  <c r="I21" i="2"/>
  <c r="I24" i="2"/>
  <c r="I25" i="2"/>
  <c r="I26" i="2"/>
  <c r="I27" i="2"/>
  <c r="I28" i="2"/>
  <c r="I29" i="2"/>
  <c r="I30" i="2"/>
  <c r="I33" i="2"/>
  <c r="I34" i="2"/>
  <c r="I35" i="2"/>
  <c r="I37" i="2"/>
  <c r="I38" i="2"/>
  <c r="I39" i="2"/>
  <c r="I40" i="2"/>
  <c r="I42" i="2"/>
  <c r="I43" i="2"/>
  <c r="I44" i="2"/>
  <c r="I50" i="2"/>
  <c r="I52" i="2"/>
  <c r="I53" i="2"/>
  <c r="I65" i="2" l="1"/>
  <c r="I306" i="2"/>
  <c r="I341" i="2"/>
  <c r="I335" i="2"/>
  <c r="I323" i="2"/>
  <c r="I353" i="2"/>
  <c r="I322" i="2" l="1"/>
  <c r="I334" i="2"/>
  <c r="I479" i="1"/>
  <c r="I145" i="2" l="1"/>
  <c r="I478" i="1"/>
  <c r="I135" i="2" s="1"/>
  <c r="I136" i="2"/>
  <c r="I94" i="2"/>
  <c r="I766" i="1" l="1"/>
  <c r="I758" i="1"/>
  <c r="I753" i="1"/>
  <c r="I348" i="2" s="1"/>
  <c r="I347" i="2"/>
  <c r="I737" i="1"/>
  <c r="I714" i="1"/>
  <c r="I708" i="1"/>
  <c r="I697" i="1"/>
  <c r="I295" i="2" s="1"/>
  <c r="I691" i="1"/>
  <c r="I683" i="1"/>
  <c r="J284" i="2" s="1"/>
  <c r="I666" i="1"/>
  <c r="I267" i="2" s="1"/>
  <c r="I656" i="1"/>
  <c r="I631" i="1"/>
  <c r="I232" i="2" s="1"/>
  <c r="I627" i="1"/>
  <c r="I228" i="2" s="1"/>
  <c r="I620" i="1"/>
  <c r="I198" i="2"/>
  <c r="I578" i="1"/>
  <c r="I577" i="1" s="1"/>
  <c r="I571" i="1"/>
  <c r="I169" i="2" s="1"/>
  <c r="I546" i="1"/>
  <c r="I144" i="2" s="1"/>
  <c r="I534" i="1"/>
  <c r="I141" i="2" s="1"/>
  <c r="I487" i="1"/>
  <c r="I137" i="2" s="1"/>
  <c r="I463" i="1"/>
  <c r="I134" i="2" s="1"/>
  <c r="I459" i="1"/>
  <c r="I131" i="2" s="1"/>
  <c r="I457" i="1"/>
  <c r="I130" i="2" s="1"/>
  <c r="I424" i="1"/>
  <c r="I415" i="1"/>
  <c r="I372" i="1"/>
  <c r="I364" i="1"/>
  <c r="I355" i="1"/>
  <c r="I332" i="1"/>
  <c r="I112" i="2" s="1"/>
  <c r="I321" i="1"/>
  <c r="I318" i="1" s="1"/>
  <c r="I314" i="1"/>
  <c r="I106" i="2" s="1"/>
  <c r="I310" i="1"/>
  <c r="I102" i="2" s="1"/>
  <c r="I305" i="1"/>
  <c r="I98" i="2" s="1"/>
  <c r="I302" i="1"/>
  <c r="I95" i="2" s="1"/>
  <c r="I273" i="1"/>
  <c r="I91" i="2" s="1"/>
  <c r="I268" i="1"/>
  <c r="I86" i="2" s="1"/>
  <c r="I265" i="1"/>
  <c r="I83" i="2" s="1"/>
  <c r="I263" i="1"/>
  <c r="I81" i="2" s="1"/>
  <c r="I258" i="1"/>
  <c r="I76" i="2" s="1"/>
  <c r="I256" i="1"/>
  <c r="I75" i="2" s="1"/>
  <c r="I247" i="1"/>
  <c r="I74" i="2" s="1"/>
  <c r="I213" i="1"/>
  <c r="I73" i="2" s="1"/>
  <c r="I206" i="1"/>
  <c r="I72" i="2" s="1"/>
  <c r="I199" i="1"/>
  <c r="I71" i="2" s="1"/>
  <c r="I183" i="1"/>
  <c r="I70" i="2" s="1"/>
  <c r="I175" i="1"/>
  <c r="I69" i="2" s="1"/>
  <c r="I172" i="1"/>
  <c r="I68" i="2" s="1"/>
  <c r="I169" i="1"/>
  <c r="I257" i="2" l="1"/>
  <c r="I596" i="1"/>
  <c r="I197" i="2" s="1"/>
  <c r="I221" i="2"/>
  <c r="I237" i="2"/>
  <c r="I116" i="2"/>
  <c r="I117" i="2"/>
  <c r="I690" i="1"/>
  <c r="I311" i="2"/>
  <c r="I118" i="2"/>
  <c r="I119" i="2"/>
  <c r="I174" i="2"/>
  <c r="I175" i="2"/>
  <c r="I289" i="2"/>
  <c r="I290" i="2"/>
  <c r="I124" i="2"/>
  <c r="I125" i="2"/>
  <c r="I421" i="1"/>
  <c r="I126" i="2" s="1"/>
  <c r="I129" i="2"/>
  <c r="I111" i="2"/>
  <c r="I110" i="2"/>
  <c r="I586" i="1"/>
  <c r="I188" i="2"/>
  <c r="I781" i="1"/>
  <c r="I375" i="2" s="1"/>
  <c r="I361" i="2"/>
  <c r="I363" i="2"/>
  <c r="I147" i="2"/>
  <c r="I369" i="1"/>
  <c r="I120" i="2" s="1"/>
  <c r="I123" i="2"/>
  <c r="I210" i="2"/>
  <c r="I304" i="1"/>
  <c r="I97" i="2" s="1"/>
  <c r="I688" i="1"/>
  <c r="I689" i="1"/>
  <c r="I461" i="1"/>
  <c r="I133" i="2" s="1"/>
  <c r="I168" i="1"/>
  <c r="F283" i="2"/>
  <c r="L283" i="2"/>
  <c r="L275" i="2"/>
  <c r="L274" i="2"/>
  <c r="L268" i="2"/>
  <c r="F263" i="2"/>
  <c r="L263" i="2"/>
  <c r="F262" i="2"/>
  <c r="L262" i="2"/>
  <c r="F252" i="2"/>
  <c r="L252" i="2"/>
  <c r="F226" i="2"/>
  <c r="L226" i="2"/>
  <c r="F225" i="2"/>
  <c r="L225" i="2"/>
  <c r="F224" i="2"/>
  <c r="L224" i="2"/>
  <c r="F218" i="2"/>
  <c r="L218" i="2"/>
  <c r="F214" i="2"/>
  <c r="L214" i="2"/>
  <c r="F217" i="2"/>
  <c r="L217" i="2"/>
  <c r="I64" i="2" l="1"/>
  <c r="I167" i="1"/>
  <c r="I687" i="1"/>
  <c r="I778" i="1" s="1"/>
  <c r="I783" i="1"/>
  <c r="I377" i="2" s="1"/>
  <c r="I187" i="2"/>
  <c r="I776" i="1"/>
  <c r="I370" i="2" s="1"/>
  <c r="F247" i="2"/>
  <c r="L247" i="2"/>
  <c r="I372" i="2" l="1"/>
  <c r="I288" i="2"/>
  <c r="I773" i="1"/>
  <c r="I367" i="2" s="1"/>
  <c r="I63" i="2"/>
  <c r="I120" i="1"/>
  <c r="I55" i="2" s="1"/>
  <c r="I788" i="1" l="1"/>
  <c r="I382" i="2" s="1"/>
  <c r="I164" i="1"/>
  <c r="I149" i="1"/>
  <c r="I59" i="2" s="1"/>
  <c r="I58" i="2"/>
  <c r="I138" i="1"/>
  <c r="I82" i="1"/>
  <c r="I17" i="2" s="1"/>
  <c r="I46" i="1"/>
  <c r="I14" i="2" s="1"/>
  <c r="I44" i="1"/>
  <c r="I13" i="2" s="1"/>
  <c r="I39" i="1"/>
  <c r="I12" i="2" s="1"/>
  <c r="I29" i="1"/>
  <c r="I11" i="2" s="1"/>
  <c r="I74" i="1"/>
  <c r="I73" i="1" s="1"/>
  <c r="I16" i="2" s="1"/>
  <c r="I71" i="1"/>
  <c r="I15" i="2" s="1"/>
  <c r="I119" i="1" l="1"/>
  <c r="I56" i="2"/>
  <c r="I780" i="1"/>
  <c r="I374" i="2" s="1"/>
  <c r="I60" i="2"/>
  <c r="I144" i="1"/>
  <c r="I28" i="1"/>
  <c r="I10" i="2" s="1"/>
  <c r="I19" i="1"/>
  <c r="I18" i="1" s="1"/>
  <c r="I10" i="1"/>
  <c r="I8" i="1"/>
  <c r="I8" i="2" l="1"/>
  <c r="I9" i="2"/>
  <c r="I6" i="1"/>
  <c r="I5" i="1" s="1"/>
  <c r="I775" i="1"/>
  <c r="I57" i="2"/>
  <c r="I782" i="1"/>
  <c r="I54" i="2"/>
  <c r="I7" i="2"/>
  <c r="F101" i="2"/>
  <c r="I772" i="1" l="1"/>
  <c r="I366" i="2" s="1"/>
  <c r="I5" i="2"/>
  <c r="I784" i="1"/>
  <c r="I378" i="2" s="1"/>
  <c r="I376" i="2"/>
  <c r="I777" i="1"/>
  <c r="I371" i="2" s="1"/>
  <c r="I369" i="2"/>
  <c r="I6" i="2"/>
  <c r="F275" i="2"/>
  <c r="I774" i="1" l="1"/>
  <c r="I779" i="1" s="1"/>
  <c r="I787" i="1"/>
  <c r="I381" i="2" s="1"/>
  <c r="F285" i="2"/>
  <c r="L285" i="2"/>
  <c r="F683" i="1"/>
  <c r="F284" i="2" s="1"/>
  <c r="I368" i="2" l="1"/>
  <c r="I789" i="1"/>
  <c r="I383" i="2" s="1"/>
  <c r="F189" i="2"/>
  <c r="L189" i="2"/>
  <c r="F277" i="2" l="1"/>
  <c r="L277" i="2"/>
  <c r="F274" i="2"/>
  <c r="F332" i="1" l="1"/>
  <c r="J112" i="2"/>
  <c r="F321" i="2" l="1"/>
  <c r="L321" i="2"/>
  <c r="F305" i="2"/>
  <c r="L305" i="2"/>
  <c r="F714" i="1"/>
  <c r="F311" i="2" s="1"/>
  <c r="J311" i="2"/>
  <c r="L311" i="2"/>
  <c r="F697" i="1"/>
  <c r="F295" i="2" s="1"/>
  <c r="J295" i="2"/>
  <c r="L295" i="2"/>
  <c r="F184" i="2" l="1"/>
  <c r="L184" i="2"/>
  <c r="L278" i="2" l="1"/>
  <c r="L279" i="2"/>
  <c r="L280" i="2"/>
  <c r="L281" i="2"/>
  <c r="L282" i="2"/>
  <c r="F278" i="2"/>
  <c r="F279" i="2"/>
  <c r="F280" i="2"/>
  <c r="F281" i="2"/>
  <c r="F282" i="2"/>
  <c r="L269" i="2"/>
  <c r="F269" i="2"/>
  <c r="F268" i="2"/>
  <c r="L260" i="2"/>
  <c r="L264" i="2"/>
  <c r="L265" i="2"/>
  <c r="L266" i="2"/>
  <c r="F260" i="2"/>
  <c r="F264" i="2"/>
  <c r="F265" i="2"/>
  <c r="F266" i="2"/>
  <c r="F258" i="2"/>
  <c r="L258" i="2"/>
  <c r="F256" i="2"/>
  <c r="L256" i="2"/>
  <c r="L241" i="2"/>
  <c r="L242" i="2"/>
  <c r="L243" i="2"/>
  <c r="L248" i="2"/>
  <c r="L249" i="2"/>
  <c r="L253" i="2"/>
  <c r="L254" i="2"/>
  <c r="L255" i="2"/>
  <c r="F241" i="2"/>
  <c r="F242" i="2"/>
  <c r="F243" i="2"/>
  <c r="F248" i="2"/>
  <c r="F249" i="2"/>
  <c r="F253" i="2"/>
  <c r="F254" i="2"/>
  <c r="F239" i="2"/>
  <c r="L239" i="2"/>
  <c r="L236" i="2"/>
  <c r="F236" i="2"/>
  <c r="L235" i="2"/>
  <c r="F235" i="2"/>
  <c r="L234" i="2"/>
  <c r="F234" i="2"/>
  <c r="L233" i="2"/>
  <c r="F233" i="2"/>
  <c r="L231" i="2"/>
  <c r="F231" i="2"/>
  <c r="L230" i="2"/>
  <c r="F230" i="2"/>
  <c r="L229" i="2"/>
  <c r="F229" i="2"/>
  <c r="L227" i="2" l="1"/>
  <c r="F227" i="2"/>
  <c r="L223" i="2"/>
  <c r="F223" i="2"/>
  <c r="L222" i="2"/>
  <c r="F222" i="2"/>
  <c r="L220" i="2" l="1"/>
  <c r="F220" i="2"/>
  <c r="L215" i="2"/>
  <c r="F215" i="2"/>
  <c r="L213" i="2"/>
  <c r="F213" i="2"/>
  <c r="L212" i="2"/>
  <c r="F212" i="2"/>
  <c r="L205" i="2"/>
  <c r="F205" i="2"/>
  <c r="L203" i="2"/>
  <c r="F203" i="2"/>
  <c r="L202" i="2"/>
  <c r="F202" i="2"/>
  <c r="L201" i="2"/>
  <c r="F201" i="2"/>
  <c r="L200" i="2"/>
  <c r="F200" i="2"/>
  <c r="L199" i="2"/>
  <c r="F199" i="2"/>
  <c r="F766" i="1" l="1"/>
  <c r="F355" i="1" l="1"/>
  <c r="L360" i="2" l="1"/>
  <c r="L359" i="2"/>
  <c r="L358" i="2"/>
  <c r="L357" i="2"/>
  <c r="L356" i="2"/>
  <c r="L355" i="2"/>
  <c r="L354" i="2"/>
  <c r="F360" i="2"/>
  <c r="F359" i="2"/>
  <c r="F358" i="2"/>
  <c r="F357" i="2"/>
  <c r="F356" i="2"/>
  <c r="F355" i="2"/>
  <c r="F354" i="2"/>
  <c r="L353" i="2" l="1"/>
  <c r="F353" i="2"/>
  <c r="L352" i="2" l="1"/>
  <c r="L351" i="2"/>
  <c r="L350" i="2"/>
  <c r="L349" i="2"/>
  <c r="F352" i="2"/>
  <c r="F351" i="2"/>
  <c r="F350" i="2"/>
  <c r="F349" i="2"/>
  <c r="F346" i="2"/>
  <c r="F344" i="2"/>
  <c r="F343" i="2"/>
  <c r="F342" i="2"/>
  <c r="L346" i="2"/>
  <c r="L344" i="2"/>
  <c r="L343" i="2"/>
  <c r="L342" i="2"/>
  <c r="L340" i="2"/>
  <c r="L338" i="2"/>
  <c r="L337" i="2"/>
  <c r="L336" i="2"/>
  <c r="F340" i="2"/>
  <c r="F338" i="2"/>
  <c r="F337" i="2"/>
  <c r="F336" i="2"/>
  <c r="F341" i="2" l="1"/>
  <c r="L341" i="2"/>
  <c r="L335" i="2"/>
  <c r="F335" i="2"/>
  <c r="F333" i="2"/>
  <c r="F330" i="2"/>
  <c r="L327" i="2"/>
  <c r="F327" i="2"/>
  <c r="L326" i="2"/>
  <c r="F326" i="2"/>
  <c r="L325" i="2"/>
  <c r="F325" i="2"/>
  <c r="L324" i="2"/>
  <c r="F324" i="2"/>
  <c r="L320" i="2"/>
  <c r="L319" i="2"/>
  <c r="L318" i="2"/>
  <c r="L317" i="2"/>
  <c r="L314" i="2"/>
  <c r="L313" i="2"/>
  <c r="L312" i="2"/>
  <c r="F320" i="2"/>
  <c r="F319" i="2"/>
  <c r="F318" i="2"/>
  <c r="F317" i="2"/>
  <c r="F314" i="2"/>
  <c r="F313" i="2"/>
  <c r="F312" i="2"/>
  <c r="F334" i="2" l="1"/>
  <c r="L334" i="2"/>
  <c r="F323" i="2"/>
  <c r="L323" i="2"/>
  <c r="L310" i="2"/>
  <c r="L308" i="2"/>
  <c r="L307" i="2"/>
  <c r="F310" i="2"/>
  <c r="F309" i="2"/>
  <c r="F308" i="2"/>
  <c r="F307" i="2"/>
  <c r="L304" i="2"/>
  <c r="L303" i="2"/>
  <c r="L302" i="2"/>
  <c r="L301" i="2"/>
  <c r="L300" i="2"/>
  <c r="L298" i="2"/>
  <c r="L297" i="2"/>
  <c r="L296" i="2"/>
  <c r="F304" i="2"/>
  <c r="F303" i="2"/>
  <c r="F302" i="2"/>
  <c r="F301" i="2"/>
  <c r="F300" i="2"/>
  <c r="F298" i="2"/>
  <c r="F297" i="2"/>
  <c r="F296" i="2"/>
  <c r="L294" i="2"/>
  <c r="L292" i="2"/>
  <c r="L291" i="2"/>
  <c r="F294" i="2"/>
  <c r="F293" i="2"/>
  <c r="F292" i="2"/>
  <c r="F291" i="2"/>
  <c r="F150" i="2"/>
  <c r="F149" i="2"/>
  <c r="F148" i="2"/>
  <c r="L322" i="2" l="1"/>
  <c r="F322" i="2"/>
  <c r="L306" i="2"/>
  <c r="F306" i="2"/>
  <c r="L53" i="2"/>
  <c r="F53" i="2"/>
  <c r="L52" i="2"/>
  <c r="F52" i="2"/>
  <c r="L195" i="2"/>
  <c r="L194" i="2"/>
  <c r="F195" i="2"/>
  <c r="F194" i="2"/>
  <c r="L151" i="2"/>
  <c r="F151" i="2"/>
  <c r="F147" i="2" s="1"/>
  <c r="J257" i="2" l="1"/>
  <c r="J149" i="1"/>
  <c r="J59" i="2" s="1"/>
  <c r="L149" i="1"/>
  <c r="F149" i="1"/>
  <c r="F191" i="2"/>
  <c r="F192" i="2"/>
  <c r="F193" i="2"/>
  <c r="F176" i="2"/>
  <c r="F177" i="2"/>
  <c r="F178" i="2"/>
  <c r="F183" i="2"/>
  <c r="F185" i="2"/>
  <c r="F186" i="2"/>
  <c r="F170" i="2"/>
  <c r="F171" i="2"/>
  <c r="F172" i="2"/>
  <c r="F173" i="2"/>
  <c r="F146" i="2"/>
  <c r="F142" i="2"/>
  <c r="F143" i="2"/>
  <c r="F138" i="2"/>
  <c r="F139" i="2"/>
  <c r="F132" i="2"/>
  <c r="F127" i="2"/>
  <c r="F128" i="2"/>
  <c r="F121" i="2"/>
  <c r="F122" i="2"/>
  <c r="F113" i="2"/>
  <c r="F114" i="2"/>
  <c r="F115" i="2"/>
  <c r="F107" i="2"/>
  <c r="F108" i="2"/>
  <c r="F109" i="2"/>
  <c r="F99" i="2"/>
  <c r="F100" i="2"/>
  <c r="F103" i="2"/>
  <c r="F104" i="2"/>
  <c r="F105" i="2"/>
  <c r="F96" i="2"/>
  <c r="F92" i="2"/>
  <c r="F93" i="2"/>
  <c r="F87" i="2"/>
  <c r="F89" i="2"/>
  <c r="F90" i="2"/>
  <c r="F84" i="2"/>
  <c r="F85" i="2"/>
  <c r="F82" i="2"/>
  <c r="F77" i="2"/>
  <c r="F78" i="2"/>
  <c r="F79" i="2"/>
  <c r="F80" i="2"/>
  <c r="F66" i="2"/>
  <c r="F67" i="2"/>
  <c r="F61" i="2"/>
  <c r="F42" i="2"/>
  <c r="L42" i="2"/>
  <c r="F29" i="2"/>
  <c r="L29" i="2"/>
  <c r="F28" i="2"/>
  <c r="L28" i="2"/>
  <c r="F40" i="2"/>
  <c r="L40" i="2"/>
  <c r="F44" i="2"/>
  <c r="L44" i="2"/>
  <c r="L43" i="2"/>
  <c r="F43" i="2"/>
  <c r="L39" i="2"/>
  <c r="F39" i="2"/>
  <c r="L35" i="2"/>
  <c r="F35" i="2"/>
  <c r="L34" i="2"/>
  <c r="L33" i="2"/>
  <c r="F34" i="2"/>
  <c r="F33" i="2"/>
  <c r="F50" i="2"/>
  <c r="F30" i="2"/>
  <c r="F18" i="2"/>
  <c r="F19" i="2"/>
  <c r="F38" i="2"/>
  <c r="F25" i="2"/>
  <c r="F26" i="2"/>
  <c r="F27" i="2"/>
  <c r="F24" i="2"/>
  <c r="F21" i="2"/>
  <c r="F753" i="1"/>
  <c r="F348" i="2" s="1"/>
  <c r="F347" i="2"/>
  <c r="F737" i="1"/>
  <c r="F708" i="1"/>
  <c r="F691" i="1"/>
  <c r="F290" i="2" s="1"/>
  <c r="F666" i="1"/>
  <c r="F267" i="2" s="1"/>
  <c r="F656" i="1"/>
  <c r="F257" i="2" s="1"/>
  <c r="F654" i="1"/>
  <c r="F255" i="2" s="1"/>
  <c r="F636" i="1"/>
  <c r="F631" i="1"/>
  <c r="F232" i="2" s="1"/>
  <c r="F627" i="1"/>
  <c r="F228" i="2" s="1"/>
  <c r="F620" i="1"/>
  <c r="F221" i="2" s="1"/>
  <c r="F210" i="2"/>
  <c r="F597" i="1"/>
  <c r="F188" i="2"/>
  <c r="F578" i="1"/>
  <c r="F577" i="1" s="1"/>
  <c r="F571" i="1"/>
  <c r="F169" i="2" s="1"/>
  <c r="F547" i="1"/>
  <c r="F534" i="1"/>
  <c r="F141" i="2" s="1"/>
  <c r="F490" i="1"/>
  <c r="F487" i="1" s="1"/>
  <c r="F137" i="2" s="1"/>
  <c r="F479" i="1"/>
  <c r="F478" i="1" s="1"/>
  <c r="F135" i="2" s="1"/>
  <c r="F463" i="1"/>
  <c r="F134" i="2" s="1"/>
  <c r="F457" i="1"/>
  <c r="F130" i="2" s="1"/>
  <c r="F459" i="1"/>
  <c r="F131" i="2" s="1"/>
  <c r="F424" i="1"/>
  <c r="F421" i="1" s="1"/>
  <c r="F126" i="2" s="1"/>
  <c r="F415" i="1"/>
  <c r="F125" i="2" s="1"/>
  <c r="F372" i="1"/>
  <c r="F369" i="1" s="1"/>
  <c r="F120" i="2" s="1"/>
  <c r="F364" i="1"/>
  <c r="F119" i="2" s="1"/>
  <c r="F117" i="2"/>
  <c r="F112" i="2"/>
  <c r="F321" i="1"/>
  <c r="F318" i="1" s="1"/>
  <c r="F111" i="2" s="1"/>
  <c r="F314" i="1"/>
  <c r="F106" i="2" s="1"/>
  <c r="F310" i="1"/>
  <c r="F102" i="2" s="1"/>
  <c r="F305" i="1"/>
  <c r="F302" i="1"/>
  <c r="F95" i="2" s="1"/>
  <c r="F273" i="1"/>
  <c r="F91" i="2" s="1"/>
  <c r="F268" i="1"/>
  <c r="F86" i="2" s="1"/>
  <c r="F265" i="1"/>
  <c r="F83" i="2" s="1"/>
  <c r="F263" i="1"/>
  <c r="F81" i="2" s="1"/>
  <c r="F258" i="1"/>
  <c r="F76" i="2" s="1"/>
  <c r="F169" i="1"/>
  <c r="F172" i="1"/>
  <c r="F68" i="2" s="1"/>
  <c r="F175" i="1"/>
  <c r="F69" i="2" s="1"/>
  <c r="F183" i="1"/>
  <c r="F70" i="2" s="1"/>
  <c r="F199" i="1"/>
  <c r="F71" i="2" s="1"/>
  <c r="F206" i="1"/>
  <c r="F72" i="2" s="1"/>
  <c r="F213" i="1"/>
  <c r="F73" i="2" s="1"/>
  <c r="F247" i="1"/>
  <c r="F74" i="2" s="1"/>
  <c r="F256" i="1"/>
  <c r="F75" i="2" s="1"/>
  <c r="F45" i="2"/>
  <c r="F546" i="1" l="1"/>
  <c r="F144" i="2" s="1"/>
  <c r="F175" i="2"/>
  <c r="F237" i="2"/>
  <c r="F596" i="1"/>
  <c r="F197" i="2" s="1"/>
  <c r="F758" i="1"/>
  <c r="F689" i="1" s="1"/>
  <c r="F361" i="2"/>
  <c r="F168" i="1"/>
  <c r="F304" i="1"/>
  <c r="F97" i="2" s="1"/>
  <c r="F174" i="2"/>
  <c r="F688" i="1"/>
  <c r="F289" i="2" s="1"/>
  <c r="F690" i="1"/>
  <c r="F781" i="1"/>
  <c r="F375" i="2" s="1"/>
  <c r="F461" i="1"/>
  <c r="F133" i="2" s="1"/>
  <c r="F98" i="2"/>
  <c r="F110" i="2"/>
  <c r="F116" i="2"/>
  <c r="F118" i="2"/>
  <c r="F124" i="2"/>
  <c r="F136" i="2"/>
  <c r="F145" i="2"/>
  <c r="F198" i="2"/>
  <c r="F123" i="2"/>
  <c r="F129" i="2"/>
  <c r="F140" i="2"/>
  <c r="F65" i="2"/>
  <c r="F94" i="2"/>
  <c r="F64" i="2" l="1"/>
  <c r="F167" i="1"/>
  <c r="F63" i="2" s="1"/>
  <c r="F776" i="1"/>
  <c r="F370" i="2" s="1"/>
  <c r="F783" i="1"/>
  <c r="F377" i="2" s="1"/>
  <c r="F187" i="2"/>
  <c r="F687" i="1"/>
  <c r="F288" i="2" s="1"/>
  <c r="L106" i="2"/>
  <c r="J106" i="2"/>
  <c r="L147" i="2"/>
  <c r="J147" i="2"/>
  <c r="L61" i="2"/>
  <c r="F8" i="1"/>
  <c r="F7" i="2" s="1"/>
  <c r="F10" i="1"/>
  <c r="F8" i="2" s="1"/>
  <c r="F19" i="1"/>
  <c r="F18" i="1" s="1"/>
  <c r="F9" i="2" s="1"/>
  <c r="F29" i="1"/>
  <c r="F11" i="2" s="1"/>
  <c r="F39" i="1"/>
  <c r="F12" i="2" s="1"/>
  <c r="F44" i="1"/>
  <c r="F13" i="2" s="1"/>
  <c r="F46" i="1"/>
  <c r="F14" i="2" s="1"/>
  <c r="F71" i="1"/>
  <c r="F15" i="2" s="1"/>
  <c r="F74" i="1"/>
  <c r="F73" i="1" s="1"/>
  <c r="F16" i="2" s="1"/>
  <c r="F82" i="1"/>
  <c r="F17" i="2" s="1"/>
  <c r="F120" i="1"/>
  <c r="F55" i="2" s="1"/>
  <c r="F138" i="1"/>
  <c r="F56" i="2" s="1"/>
  <c r="F58" i="2"/>
  <c r="F59" i="2"/>
  <c r="F164" i="1"/>
  <c r="L257" i="2"/>
  <c r="L193" i="2"/>
  <c r="L192" i="2"/>
  <c r="L191" i="2"/>
  <c r="L186" i="2"/>
  <c r="L185" i="2"/>
  <c r="L183" i="2"/>
  <c r="L178" i="2"/>
  <c r="L177" i="2"/>
  <c r="L176" i="2"/>
  <c r="L173" i="2"/>
  <c r="L172" i="2"/>
  <c r="L171" i="2"/>
  <c r="L170" i="2"/>
  <c r="L150" i="2"/>
  <c r="L149" i="2"/>
  <c r="L148" i="2"/>
  <c r="L146" i="2"/>
  <c r="L143" i="2"/>
  <c r="L142" i="2"/>
  <c r="L139" i="2"/>
  <c r="L138" i="2"/>
  <c r="L132" i="2"/>
  <c r="L128" i="2"/>
  <c r="L127" i="2"/>
  <c r="L122" i="2"/>
  <c r="L121" i="2"/>
  <c r="L115" i="2"/>
  <c r="L114" i="2"/>
  <c r="L113" i="2"/>
  <c r="L109" i="2"/>
  <c r="L108" i="2"/>
  <c r="L107" i="2"/>
  <c r="L105" i="2"/>
  <c r="L104" i="2"/>
  <c r="L103" i="2"/>
  <c r="L101" i="2"/>
  <c r="L100" i="2"/>
  <c r="L99" i="2"/>
  <c r="L96" i="2"/>
  <c r="L93" i="2"/>
  <c r="L92" i="2"/>
  <c r="L90" i="2"/>
  <c r="L89" i="2"/>
  <c r="L87" i="2"/>
  <c r="L85" i="2"/>
  <c r="L84" i="2"/>
  <c r="L82" i="2"/>
  <c r="L80" i="2"/>
  <c r="L79" i="2"/>
  <c r="L78" i="2"/>
  <c r="L77" i="2"/>
  <c r="L67" i="2"/>
  <c r="L66" i="2"/>
  <c r="L50" i="2"/>
  <c r="L21" i="2"/>
  <c r="L24" i="2"/>
  <c r="L27" i="2"/>
  <c r="L26" i="2"/>
  <c r="L25" i="2"/>
  <c r="L38" i="2"/>
  <c r="L19" i="2"/>
  <c r="L18" i="2"/>
  <c r="L30" i="2"/>
  <c r="L361" i="2"/>
  <c r="L348" i="2"/>
  <c r="L347" i="2"/>
  <c r="L237" i="2"/>
  <c r="L232" i="2"/>
  <c r="L228" i="2"/>
  <c r="L221" i="2"/>
  <c r="L188" i="2"/>
  <c r="L578" i="1"/>
  <c r="L577" i="1" s="1"/>
  <c r="L169" i="2"/>
  <c r="L141" i="2"/>
  <c r="L131" i="2"/>
  <c r="L130" i="2"/>
  <c r="L124" i="2"/>
  <c r="L372" i="1"/>
  <c r="L369" i="1" s="1"/>
  <c r="L118" i="2"/>
  <c r="L355" i="1"/>
  <c r="L112" i="2"/>
  <c r="L321" i="1"/>
  <c r="L318" i="1" s="1"/>
  <c r="L310" i="1"/>
  <c r="L102" i="2" s="1"/>
  <c r="L305" i="1"/>
  <c r="L95" i="2"/>
  <c r="L94" i="2"/>
  <c r="L86" i="2"/>
  <c r="L83" i="2"/>
  <c r="L81" i="2"/>
  <c r="L76" i="2"/>
  <c r="L256" i="1"/>
  <c r="L75" i="2" s="1"/>
  <c r="L247" i="1"/>
  <c r="L74" i="2" s="1"/>
  <c r="L213" i="1"/>
  <c r="L73" i="2" s="1"/>
  <c r="L206" i="1"/>
  <c r="L72" i="2" s="1"/>
  <c r="L199" i="1"/>
  <c r="L71" i="2" s="1"/>
  <c r="L183" i="1"/>
  <c r="L70" i="2" s="1"/>
  <c r="L175" i="1"/>
  <c r="L69" i="2" s="1"/>
  <c r="L172" i="1"/>
  <c r="L68" i="2" s="1"/>
  <c r="L169" i="1"/>
  <c r="L164" i="1"/>
  <c r="L780" i="1" s="1"/>
  <c r="L59" i="2"/>
  <c r="L138" i="1"/>
  <c r="L56" i="2" s="1"/>
  <c r="L120" i="1"/>
  <c r="L82" i="1"/>
  <c r="L17" i="2" s="1"/>
  <c r="L74" i="1"/>
  <c r="L73" i="1" s="1"/>
  <c r="L16" i="2" s="1"/>
  <c r="L71" i="1"/>
  <c r="L15" i="2" s="1"/>
  <c r="L46" i="1"/>
  <c r="L14" i="2" s="1"/>
  <c r="L44" i="1"/>
  <c r="L13" i="2" s="1"/>
  <c r="L39" i="1"/>
  <c r="L12" i="2" s="1"/>
  <c r="L29" i="1"/>
  <c r="L11" i="2" s="1"/>
  <c r="L19" i="1"/>
  <c r="L18" i="1" s="1"/>
  <c r="L9" i="2" s="1"/>
  <c r="L10" i="1"/>
  <c r="L8" i="2" s="1"/>
  <c r="L8" i="1"/>
  <c r="J221" i="2"/>
  <c r="J213" i="1"/>
  <c r="J73" i="2" s="1"/>
  <c r="J120" i="1"/>
  <c r="J55" i="2" s="1"/>
  <c r="L304" i="1" l="1"/>
  <c r="L97" i="2" s="1"/>
  <c r="L175" i="2"/>
  <c r="L168" i="1"/>
  <c r="L210" i="2"/>
  <c r="L290" i="2"/>
  <c r="F773" i="1"/>
  <c r="F367" i="2" s="1"/>
  <c r="F60" i="2"/>
  <c r="F780" i="1"/>
  <c r="F374" i="2" s="1"/>
  <c r="F778" i="1"/>
  <c r="F372" i="2" s="1"/>
  <c r="L174" i="2"/>
  <c r="L198" i="2"/>
  <c r="L28" i="1"/>
  <c r="L10" i="2" s="1"/>
  <c r="F119" i="1"/>
  <c r="L91" i="2"/>
  <c r="L187" i="2"/>
  <c r="L119" i="2"/>
  <c r="L125" i="2"/>
  <c r="L144" i="1"/>
  <c r="L775" i="1" s="1"/>
  <c r="L777" i="1" s="1"/>
  <c r="L58" i="2"/>
  <c r="L140" i="2"/>
  <c r="L137" i="2"/>
  <c r="L145" i="2"/>
  <c r="L6" i="1"/>
  <c r="L7" i="2"/>
  <c r="L110" i="2"/>
  <c r="L111" i="2"/>
  <c r="L116" i="2"/>
  <c r="L117" i="2"/>
  <c r="L120" i="2"/>
  <c r="L123" i="2"/>
  <c r="L126" i="2"/>
  <c r="L129" i="2"/>
  <c r="L136" i="2"/>
  <c r="L135" i="2"/>
  <c r="L289" i="2"/>
  <c r="L363" i="2"/>
  <c r="L374" i="2"/>
  <c r="L60" i="2"/>
  <c r="L134" i="2"/>
  <c r="F6" i="1"/>
  <c r="F6" i="2" s="1"/>
  <c r="L119" i="1"/>
  <c r="L782" i="1" s="1"/>
  <c r="L784" i="1" s="1"/>
  <c r="L55" i="2"/>
  <c r="L98" i="2"/>
  <c r="F144" i="1"/>
  <c r="F28" i="1"/>
  <c r="L65" i="2"/>
  <c r="J578" i="1"/>
  <c r="J577" i="1" s="1"/>
  <c r="J169" i="2"/>
  <c r="J310" i="1"/>
  <c r="J102" i="2" s="1"/>
  <c r="J131" i="2"/>
  <c r="J321" i="1"/>
  <c r="J318" i="1" s="1"/>
  <c r="J81" i="2"/>
  <c r="E64" i="2"/>
  <c r="J8" i="1"/>
  <c r="J7" i="2" s="1"/>
  <c r="J290" i="2"/>
  <c r="J348" i="2"/>
  <c r="L167" i="1" l="1"/>
  <c r="J175" i="2"/>
  <c r="J174" i="2"/>
  <c r="J111" i="2"/>
  <c r="J110" i="2"/>
  <c r="J347" i="2"/>
  <c r="J289" i="2"/>
  <c r="L377" i="2"/>
  <c r="F5" i="1"/>
  <c r="F10" i="2"/>
  <c r="F788" i="1"/>
  <c r="F382" i="2" s="1"/>
  <c r="F57" i="2"/>
  <c r="F775" i="1"/>
  <c r="F54" i="2"/>
  <c r="F782" i="1"/>
  <c r="L133" i="2"/>
  <c r="L370" i="2"/>
  <c r="L197" i="2"/>
  <c r="L57" i="2"/>
  <c r="L54" i="2"/>
  <c r="L5" i="1"/>
  <c r="L772" i="1" s="1"/>
  <c r="L787" i="1" s="1"/>
  <c r="L6" i="2"/>
  <c r="L375" i="2"/>
  <c r="L64" i="2"/>
  <c r="J130" i="2"/>
  <c r="F5" i="2" l="1"/>
  <c r="F772" i="1"/>
  <c r="F784" i="1"/>
  <c r="F378" i="2" s="1"/>
  <c r="F376" i="2"/>
  <c r="F369" i="2"/>
  <c r="F777" i="1"/>
  <c r="F371" i="2" s="1"/>
  <c r="L372" i="2"/>
  <c r="L5" i="2"/>
  <c r="L378" i="2"/>
  <c r="L376" i="2"/>
  <c r="L369" i="2"/>
  <c r="E76" i="2"/>
  <c r="E81" i="2"/>
  <c r="E83" i="2"/>
  <c r="E86" i="2"/>
  <c r="E91" i="2"/>
  <c r="E95" i="2"/>
  <c r="E97" i="2"/>
  <c r="E106" i="2"/>
  <c r="E112" i="2"/>
  <c r="E116" i="2"/>
  <c r="E118" i="2"/>
  <c r="E120" i="2"/>
  <c r="E124" i="2"/>
  <c r="E135" i="2"/>
  <c r="E137" i="2"/>
  <c r="E141" i="2"/>
  <c r="E169" i="2"/>
  <c r="E174" i="2"/>
  <c r="E198" i="2"/>
  <c r="E210" i="2"/>
  <c r="E221" i="2"/>
  <c r="E228" i="2"/>
  <c r="E232" i="2"/>
  <c r="J10" i="1"/>
  <c r="J8" i="2" s="1"/>
  <c r="J19" i="1"/>
  <c r="J18" i="1" s="1"/>
  <c r="J9" i="2" s="1"/>
  <c r="J29" i="1"/>
  <c r="J11" i="2" s="1"/>
  <c r="J39" i="1"/>
  <c r="J12" i="2" s="1"/>
  <c r="J44" i="1"/>
  <c r="J13" i="2" s="1"/>
  <c r="J46" i="1"/>
  <c r="J14" i="2" s="1"/>
  <c r="J71" i="1"/>
  <c r="J15" i="2" s="1"/>
  <c r="J74" i="1"/>
  <c r="J73" i="1" s="1"/>
  <c r="J16" i="2" s="1"/>
  <c r="J82" i="1"/>
  <c r="J17" i="2" s="1"/>
  <c r="J138" i="1"/>
  <c r="J56" i="2" s="1"/>
  <c r="J164" i="1"/>
  <c r="J169" i="1"/>
  <c r="J172" i="1"/>
  <c r="J68" i="2" s="1"/>
  <c r="J175" i="1"/>
  <c r="J69" i="2" s="1"/>
  <c r="J183" i="1"/>
  <c r="J70" i="2" s="1"/>
  <c r="J199" i="1"/>
  <c r="J71" i="2" s="1"/>
  <c r="J206" i="1"/>
  <c r="J72" i="2" s="1"/>
  <c r="J247" i="1"/>
  <c r="J74" i="2" s="1"/>
  <c r="J256" i="1"/>
  <c r="J75" i="2" s="1"/>
  <c r="J76" i="2"/>
  <c r="J83" i="2"/>
  <c r="J86" i="2"/>
  <c r="J94" i="2"/>
  <c r="J95" i="2"/>
  <c r="J305" i="1"/>
  <c r="J372" i="1"/>
  <c r="J134" i="2"/>
  <c r="J136" i="2"/>
  <c r="J141" i="2"/>
  <c r="J188" i="2"/>
  <c r="J198" i="2"/>
  <c r="J228" i="2"/>
  <c r="J232" i="2"/>
  <c r="J237" i="2"/>
  <c r="J98" i="2" l="1"/>
  <c r="J304" i="1"/>
  <c r="J97" i="2" s="1"/>
  <c r="J168" i="1"/>
  <c r="J167" i="1" s="1"/>
  <c r="J60" i="2"/>
  <c r="J780" i="1"/>
  <c r="L63" i="2"/>
  <c r="L773" i="1"/>
  <c r="L367" i="2" s="1"/>
  <c r="J123" i="2"/>
  <c r="J369" i="1"/>
  <c r="J120" i="2" s="1"/>
  <c r="J119" i="2"/>
  <c r="J118" i="2"/>
  <c r="J116" i="2"/>
  <c r="J117" i="2"/>
  <c r="J363" i="2"/>
  <c r="J361" i="2"/>
  <c r="J145" i="2"/>
  <c r="J124" i="2"/>
  <c r="J125" i="2"/>
  <c r="J197" i="2"/>
  <c r="J375" i="2"/>
  <c r="J374" i="2"/>
  <c r="L371" i="2"/>
  <c r="F787" i="1"/>
  <c r="F366" i="2"/>
  <c r="F774" i="1"/>
  <c r="F779" i="1" s="1"/>
  <c r="L288" i="2"/>
  <c r="L366" i="2"/>
  <c r="L381" i="2"/>
  <c r="J187" i="2"/>
  <c r="J135" i="2"/>
  <c r="J126" i="2"/>
  <c r="J137" i="2"/>
  <c r="J91" i="2"/>
  <c r="J144" i="1"/>
  <c r="J119" i="1"/>
  <c r="J28" i="1"/>
  <c r="J10" i="2" s="1"/>
  <c r="J6" i="1"/>
  <c r="J6" i="2" s="1"/>
  <c r="J64" i="2" l="1"/>
  <c r="J54" i="2"/>
  <c r="J782" i="1"/>
  <c r="J784" i="1" s="1"/>
  <c r="J57" i="2"/>
  <c r="J775" i="1"/>
  <c r="J777" i="1" s="1"/>
  <c r="L774" i="1"/>
  <c r="L779" i="1" s="1"/>
  <c r="L373" i="2" s="1"/>
  <c r="L788" i="1"/>
  <c r="F789" i="1"/>
  <c r="F383" i="2" s="1"/>
  <c r="F381" i="2"/>
  <c r="F368" i="2"/>
  <c r="F373" i="2"/>
  <c r="J377" i="2"/>
  <c r="J370" i="2"/>
  <c r="J133" i="2"/>
  <c r="J5" i="1"/>
  <c r="J369" i="2" l="1"/>
  <c r="L368" i="2"/>
  <c r="J376" i="2"/>
  <c r="J5" i="2"/>
  <c r="J772" i="1"/>
  <c r="J787" i="1" s="1"/>
  <c r="L789" i="1"/>
  <c r="L383" i="2" s="1"/>
  <c r="L382" i="2"/>
  <c r="J773" i="1"/>
  <c r="J288" i="2"/>
  <c r="J371" i="2"/>
  <c r="J378" i="2"/>
  <c r="J366" i="2" l="1"/>
  <c r="J774" i="1"/>
  <c r="J779" i="1" s="1"/>
  <c r="J788" i="1"/>
  <c r="J789" i="1" s="1"/>
  <c r="J367" i="2"/>
  <c r="J63" i="2"/>
  <c r="J372" i="2"/>
  <c r="J381" i="2"/>
  <c r="J373" i="2" l="1"/>
  <c r="J368" i="2"/>
  <c r="I373" i="2" l="1"/>
  <c r="J382" i="2"/>
  <c r="J383" i="2" l="1"/>
  <c r="D23" i="6" l="1"/>
  <c r="E23" i="6"/>
  <c r="C23" i="6"/>
  <c r="F16" i="6"/>
  <c r="F18" i="6"/>
  <c r="F20" i="6"/>
  <c r="F14" i="6"/>
  <c r="F23" i="6" l="1"/>
  <c r="E617" i="5"/>
  <c r="M604" i="5"/>
  <c r="M618" i="5" s="1"/>
  <c r="L604" i="5"/>
  <c r="L618" i="5" s="1"/>
  <c r="K604" i="5"/>
  <c r="K618" i="5" s="1"/>
  <c r="J604" i="5"/>
  <c r="J618" i="5" s="1"/>
  <c r="I604" i="5"/>
  <c r="I618" i="5" s="1"/>
  <c r="H604" i="5"/>
  <c r="H618" i="5" s="1"/>
  <c r="G604" i="5"/>
  <c r="G618" i="5" s="1"/>
  <c r="F604" i="5"/>
  <c r="F618" i="5" s="1"/>
  <c r="E604" i="5"/>
  <c r="E618" i="5" s="1"/>
  <c r="M600" i="5"/>
  <c r="L600" i="5"/>
  <c r="K600" i="5"/>
  <c r="J600" i="5"/>
  <c r="I600" i="5"/>
  <c r="H600" i="5"/>
  <c r="G600" i="5"/>
  <c r="F600" i="5"/>
  <c r="E600" i="5"/>
  <c r="M597" i="5"/>
  <c r="L597" i="5"/>
  <c r="K597" i="5"/>
  <c r="J597" i="5"/>
  <c r="I597" i="5"/>
  <c r="H597" i="5"/>
  <c r="G597" i="5"/>
  <c r="F597" i="5"/>
  <c r="E597" i="5"/>
  <c r="M594" i="5"/>
  <c r="L594" i="5"/>
  <c r="K594" i="5"/>
  <c r="J594" i="5"/>
  <c r="I594" i="5"/>
  <c r="H594" i="5"/>
  <c r="G594" i="5"/>
  <c r="F594" i="5"/>
  <c r="E594" i="5"/>
  <c r="M590" i="5"/>
  <c r="L590" i="5"/>
  <c r="K590" i="5"/>
  <c r="J590" i="5"/>
  <c r="I590" i="5"/>
  <c r="H590" i="5"/>
  <c r="G590" i="5"/>
  <c r="F590" i="5"/>
  <c r="E590" i="5"/>
  <c r="M586" i="5"/>
  <c r="L586" i="5"/>
  <c r="K586" i="5"/>
  <c r="J586" i="5"/>
  <c r="I586" i="5"/>
  <c r="H586" i="5"/>
  <c r="G586" i="5"/>
  <c r="F586" i="5"/>
  <c r="E586" i="5"/>
  <c r="M581" i="5"/>
  <c r="L581" i="5"/>
  <c r="K581" i="5"/>
  <c r="J581" i="5"/>
  <c r="J565" i="5" s="1"/>
  <c r="J616" i="5" s="1"/>
  <c r="I581" i="5"/>
  <c r="H581" i="5"/>
  <c r="G581" i="5"/>
  <c r="F581" i="5"/>
  <c r="E581" i="5"/>
  <c r="M577" i="5"/>
  <c r="L577" i="5"/>
  <c r="K577" i="5"/>
  <c r="J577" i="5"/>
  <c r="I577" i="5"/>
  <c r="H577" i="5"/>
  <c r="G577" i="5"/>
  <c r="F577" i="5"/>
  <c r="E577" i="5"/>
  <c r="M572" i="5"/>
  <c r="M567" i="5" s="1"/>
  <c r="L572" i="5"/>
  <c r="L567" i="5" s="1"/>
  <c r="K572" i="5"/>
  <c r="J572" i="5"/>
  <c r="I572" i="5"/>
  <c r="I567" i="5" s="1"/>
  <c r="H572" i="5"/>
  <c r="H567" i="5" s="1"/>
  <c r="G572" i="5"/>
  <c r="F572" i="5"/>
  <c r="E572" i="5"/>
  <c r="E567" i="5" s="1"/>
  <c r="M568" i="5"/>
  <c r="M566" i="5" s="1"/>
  <c r="L568" i="5"/>
  <c r="K568" i="5"/>
  <c r="J568" i="5"/>
  <c r="J566" i="5" s="1"/>
  <c r="I568" i="5"/>
  <c r="I566" i="5" s="1"/>
  <c r="H568" i="5"/>
  <c r="G568" i="5"/>
  <c r="F568" i="5"/>
  <c r="F566" i="5" s="1"/>
  <c r="E568" i="5"/>
  <c r="E566" i="5" s="1"/>
  <c r="K567" i="5"/>
  <c r="J567" i="5"/>
  <c r="G567" i="5"/>
  <c r="F567" i="5"/>
  <c r="L566" i="5"/>
  <c r="K566" i="5"/>
  <c r="H566" i="5"/>
  <c r="G566" i="5"/>
  <c r="M563" i="5"/>
  <c r="L563" i="5"/>
  <c r="K563" i="5"/>
  <c r="J563" i="5"/>
  <c r="I563" i="5"/>
  <c r="H563" i="5"/>
  <c r="G563" i="5"/>
  <c r="F563" i="5"/>
  <c r="E563" i="5"/>
  <c r="M558" i="5"/>
  <c r="L558" i="5"/>
  <c r="K558" i="5"/>
  <c r="J558" i="5"/>
  <c r="I558" i="5"/>
  <c r="H558" i="5"/>
  <c r="G558" i="5"/>
  <c r="F558" i="5"/>
  <c r="E558" i="5"/>
  <c r="M550" i="5"/>
  <c r="L550" i="5"/>
  <c r="K550" i="5"/>
  <c r="J550" i="5"/>
  <c r="I550" i="5"/>
  <c r="H550" i="5"/>
  <c r="G550" i="5"/>
  <c r="F550" i="5"/>
  <c r="E550" i="5"/>
  <c r="M548" i="5"/>
  <c r="L548" i="5"/>
  <c r="K548" i="5"/>
  <c r="J548" i="5"/>
  <c r="I548" i="5"/>
  <c r="H548" i="5"/>
  <c r="G548" i="5"/>
  <c r="F548" i="5"/>
  <c r="E548" i="5"/>
  <c r="M544" i="5"/>
  <c r="L544" i="5"/>
  <c r="K544" i="5"/>
  <c r="J544" i="5"/>
  <c r="I544" i="5"/>
  <c r="H544" i="5"/>
  <c r="G544" i="5"/>
  <c r="F544" i="5"/>
  <c r="E544" i="5"/>
  <c r="M534" i="5"/>
  <c r="L534" i="5"/>
  <c r="K534" i="5"/>
  <c r="J534" i="5"/>
  <c r="I534" i="5"/>
  <c r="H534" i="5"/>
  <c r="G534" i="5"/>
  <c r="F534" i="5"/>
  <c r="E534" i="5"/>
  <c r="M526" i="5"/>
  <c r="L526" i="5"/>
  <c r="K526" i="5"/>
  <c r="J526" i="5"/>
  <c r="I526" i="5"/>
  <c r="H526" i="5"/>
  <c r="G526" i="5"/>
  <c r="F526" i="5"/>
  <c r="E526" i="5"/>
  <c r="M520" i="5"/>
  <c r="L520" i="5"/>
  <c r="K520" i="5"/>
  <c r="J520" i="5"/>
  <c r="I520" i="5"/>
  <c r="H520" i="5"/>
  <c r="G520" i="5"/>
  <c r="F520" i="5"/>
  <c r="E520" i="5"/>
  <c r="M518" i="5"/>
  <c r="L518" i="5"/>
  <c r="K518" i="5"/>
  <c r="J518" i="5"/>
  <c r="I518" i="5"/>
  <c r="H518" i="5"/>
  <c r="G518" i="5"/>
  <c r="F518" i="5"/>
  <c r="E518" i="5"/>
  <c r="M511" i="5"/>
  <c r="L511" i="5"/>
  <c r="K511" i="5"/>
  <c r="J511" i="5"/>
  <c r="I511" i="5"/>
  <c r="H511" i="5"/>
  <c r="G511" i="5"/>
  <c r="F511" i="5"/>
  <c r="E511" i="5"/>
  <c r="M509" i="5"/>
  <c r="L509" i="5"/>
  <c r="K509" i="5"/>
  <c r="J509" i="5"/>
  <c r="I509" i="5"/>
  <c r="H509" i="5"/>
  <c r="G509" i="5"/>
  <c r="F509" i="5"/>
  <c r="E509" i="5"/>
  <c r="M503" i="5"/>
  <c r="L503" i="5"/>
  <c r="K503" i="5"/>
  <c r="J503" i="5"/>
  <c r="I503" i="5"/>
  <c r="H503" i="5"/>
  <c r="G503" i="5"/>
  <c r="F503" i="5"/>
  <c r="E503" i="5"/>
  <c r="M496" i="5"/>
  <c r="M495" i="5" s="1"/>
  <c r="M614" i="5" s="1"/>
  <c r="L496" i="5"/>
  <c r="L495" i="5" s="1"/>
  <c r="L614" i="5" s="1"/>
  <c r="K496" i="5"/>
  <c r="K495" i="5" s="1"/>
  <c r="K614" i="5" s="1"/>
  <c r="J496" i="5"/>
  <c r="J495" i="5" s="1"/>
  <c r="J614" i="5" s="1"/>
  <c r="I496" i="5"/>
  <c r="I495" i="5" s="1"/>
  <c r="I614" i="5" s="1"/>
  <c r="H496" i="5"/>
  <c r="H495" i="5" s="1"/>
  <c r="H614" i="5" s="1"/>
  <c r="G496" i="5"/>
  <c r="F496" i="5"/>
  <c r="F495" i="5" s="1"/>
  <c r="F614" i="5" s="1"/>
  <c r="E496" i="5"/>
  <c r="E495" i="5" s="1"/>
  <c r="E614" i="5" s="1"/>
  <c r="G495" i="5"/>
  <c r="G614" i="5" s="1"/>
  <c r="M486" i="5"/>
  <c r="L486" i="5"/>
  <c r="K486" i="5"/>
  <c r="J486" i="5"/>
  <c r="I486" i="5"/>
  <c r="H486" i="5"/>
  <c r="G486" i="5"/>
  <c r="F486" i="5"/>
  <c r="E486" i="5"/>
  <c r="M481" i="5"/>
  <c r="L481" i="5"/>
  <c r="K481" i="5"/>
  <c r="J481" i="5"/>
  <c r="I481" i="5"/>
  <c r="H481" i="5"/>
  <c r="G481" i="5"/>
  <c r="F481" i="5"/>
  <c r="E481" i="5"/>
  <c r="M477" i="5"/>
  <c r="L477" i="5"/>
  <c r="K477" i="5"/>
  <c r="J477" i="5"/>
  <c r="I477" i="5"/>
  <c r="H477" i="5"/>
  <c r="G477" i="5"/>
  <c r="F477" i="5"/>
  <c r="E477" i="5"/>
  <c r="M473" i="5"/>
  <c r="L473" i="5"/>
  <c r="K473" i="5"/>
  <c r="J473" i="5"/>
  <c r="I473" i="5"/>
  <c r="H473" i="5"/>
  <c r="G473" i="5"/>
  <c r="F473" i="5"/>
  <c r="E473" i="5"/>
  <c r="M468" i="5"/>
  <c r="L468" i="5"/>
  <c r="K468" i="5"/>
  <c r="J468" i="5"/>
  <c r="I468" i="5"/>
  <c r="H468" i="5"/>
  <c r="G468" i="5"/>
  <c r="F468" i="5"/>
  <c r="E468" i="5"/>
  <c r="M463" i="5"/>
  <c r="L463" i="5"/>
  <c r="K463" i="5"/>
  <c r="J463" i="5"/>
  <c r="I463" i="5"/>
  <c r="H463" i="5"/>
  <c r="G463" i="5"/>
  <c r="F463" i="5"/>
  <c r="E463" i="5"/>
  <c r="M450" i="5"/>
  <c r="L450" i="5"/>
  <c r="K450" i="5"/>
  <c r="J450" i="5"/>
  <c r="I450" i="5"/>
  <c r="H450" i="5"/>
  <c r="G450" i="5"/>
  <c r="F450" i="5"/>
  <c r="E450" i="5"/>
  <c r="M441" i="5"/>
  <c r="L441" i="5"/>
  <c r="K441" i="5"/>
  <c r="J441" i="5"/>
  <c r="I441" i="5"/>
  <c r="H441" i="5"/>
  <c r="G441" i="5"/>
  <c r="F441" i="5"/>
  <c r="E441" i="5"/>
  <c r="M407" i="5"/>
  <c r="M404" i="5" s="1"/>
  <c r="L407" i="5"/>
  <c r="K407" i="5"/>
  <c r="K404" i="5" s="1"/>
  <c r="J407" i="5"/>
  <c r="J404" i="5" s="1"/>
  <c r="I407" i="5"/>
  <c r="I404" i="5" s="1"/>
  <c r="H407" i="5"/>
  <c r="H404" i="5" s="1"/>
  <c r="G407" i="5"/>
  <c r="G404" i="5" s="1"/>
  <c r="F407" i="5"/>
  <c r="F404" i="5" s="1"/>
  <c r="E407" i="5"/>
  <c r="E404" i="5" s="1"/>
  <c r="L404" i="5"/>
  <c r="M392" i="5"/>
  <c r="M388" i="5" s="1"/>
  <c r="L392" i="5"/>
  <c r="K392" i="5"/>
  <c r="K388" i="5" s="1"/>
  <c r="J392" i="5"/>
  <c r="J388" i="5" s="1"/>
  <c r="I392" i="5"/>
  <c r="I388" i="5" s="1"/>
  <c r="H392" i="5"/>
  <c r="H388" i="5" s="1"/>
  <c r="G392" i="5"/>
  <c r="G388" i="5" s="1"/>
  <c r="F392" i="5"/>
  <c r="F388" i="5" s="1"/>
  <c r="E392" i="5"/>
  <c r="E388" i="5" s="1"/>
  <c r="L388" i="5"/>
  <c r="M376" i="5"/>
  <c r="L376" i="5"/>
  <c r="K376" i="5"/>
  <c r="J376" i="5"/>
  <c r="I376" i="5"/>
  <c r="H376" i="5"/>
  <c r="G376" i="5"/>
  <c r="F376" i="5"/>
  <c r="E376" i="5"/>
  <c r="M359" i="5"/>
  <c r="L359" i="5"/>
  <c r="L356" i="5" s="1"/>
  <c r="K359" i="5"/>
  <c r="J359" i="5"/>
  <c r="M356" i="5"/>
  <c r="K356" i="5"/>
  <c r="J356" i="5"/>
  <c r="I356" i="5"/>
  <c r="E356" i="5"/>
  <c r="M350" i="5"/>
  <c r="L350" i="5"/>
  <c r="K350" i="5"/>
  <c r="J350" i="5"/>
  <c r="I350" i="5"/>
  <c r="H350" i="5"/>
  <c r="G350" i="5"/>
  <c r="F350" i="5"/>
  <c r="E350" i="5"/>
  <c r="M313" i="5"/>
  <c r="L313" i="5"/>
  <c r="L310" i="5" s="1"/>
  <c r="K313" i="5"/>
  <c r="K310" i="5" s="1"/>
  <c r="J313" i="5"/>
  <c r="I313" i="5"/>
  <c r="E313" i="5"/>
  <c r="E310" i="5" s="1"/>
  <c r="M310" i="5"/>
  <c r="J310" i="5"/>
  <c r="I310" i="5"/>
  <c r="H310" i="5"/>
  <c r="G310" i="5"/>
  <c r="F310" i="5"/>
  <c r="M302" i="5"/>
  <c r="L302" i="5"/>
  <c r="K302" i="5"/>
  <c r="J302" i="5"/>
  <c r="I302" i="5"/>
  <c r="H302" i="5"/>
  <c r="G302" i="5"/>
  <c r="F302" i="5"/>
  <c r="E302" i="5"/>
  <c r="M293" i="5"/>
  <c r="L293" i="5"/>
  <c r="K293" i="5"/>
  <c r="J293" i="5"/>
  <c r="I293" i="5"/>
  <c r="H293" i="5"/>
  <c r="G293" i="5"/>
  <c r="F293" i="5"/>
  <c r="E293" i="5"/>
  <c r="M284" i="5"/>
  <c r="L284" i="5"/>
  <c r="K284" i="5"/>
  <c r="J284" i="5"/>
  <c r="I284" i="5"/>
  <c r="H284" i="5"/>
  <c r="G284" i="5"/>
  <c r="F284" i="5"/>
  <c r="E284" i="5"/>
  <c r="M275" i="5"/>
  <c r="L275" i="5"/>
  <c r="K275" i="5"/>
  <c r="J275" i="5"/>
  <c r="I275" i="5"/>
  <c r="H275" i="5"/>
  <c r="G275" i="5"/>
  <c r="F275" i="5"/>
  <c r="E275" i="5"/>
  <c r="M271" i="5"/>
  <c r="L271" i="5"/>
  <c r="K271" i="5"/>
  <c r="J271" i="5"/>
  <c r="I271" i="5"/>
  <c r="H271" i="5"/>
  <c r="G271" i="5"/>
  <c r="F271" i="5"/>
  <c r="E271" i="5"/>
  <c r="M267" i="5"/>
  <c r="L267" i="5"/>
  <c r="K267" i="5"/>
  <c r="J267" i="5"/>
  <c r="I267" i="5"/>
  <c r="H267" i="5"/>
  <c r="G267" i="5"/>
  <c r="F267" i="5"/>
  <c r="E267" i="5"/>
  <c r="M264" i="5"/>
  <c r="L264" i="5"/>
  <c r="K264" i="5"/>
  <c r="J264" i="5"/>
  <c r="I264" i="5"/>
  <c r="H264" i="5"/>
  <c r="G264" i="5"/>
  <c r="F264" i="5"/>
  <c r="E264" i="5"/>
  <c r="M259" i="5"/>
  <c r="L259" i="5"/>
  <c r="K259" i="5"/>
  <c r="J259" i="5"/>
  <c r="I259" i="5"/>
  <c r="H259" i="5"/>
  <c r="G259" i="5"/>
  <c r="F259" i="5"/>
  <c r="E259" i="5"/>
  <c r="M256" i="5"/>
  <c r="L256" i="5"/>
  <c r="K256" i="5"/>
  <c r="J256" i="5"/>
  <c r="I256" i="5"/>
  <c r="H256" i="5"/>
  <c r="G256" i="5"/>
  <c r="F256" i="5"/>
  <c r="E256" i="5"/>
  <c r="M235" i="5"/>
  <c r="L235" i="5"/>
  <c r="K235" i="5"/>
  <c r="K232" i="5" s="1"/>
  <c r="J235" i="5"/>
  <c r="J232" i="5" s="1"/>
  <c r="I235" i="5"/>
  <c r="E235" i="5"/>
  <c r="E232" i="5" s="1"/>
  <c r="M232" i="5"/>
  <c r="L232" i="5"/>
  <c r="I232" i="5"/>
  <c r="H232" i="5"/>
  <c r="G232" i="5"/>
  <c r="F232" i="5"/>
  <c r="M228" i="5"/>
  <c r="L228" i="5"/>
  <c r="K228" i="5"/>
  <c r="J228" i="5"/>
  <c r="I228" i="5"/>
  <c r="H228" i="5"/>
  <c r="G228" i="5"/>
  <c r="F228" i="5"/>
  <c r="E228" i="5"/>
  <c r="M225" i="5"/>
  <c r="L225" i="5"/>
  <c r="K225" i="5"/>
  <c r="J225" i="5"/>
  <c r="I225" i="5"/>
  <c r="H225" i="5"/>
  <c r="G225" i="5"/>
  <c r="F225" i="5"/>
  <c r="E225" i="5"/>
  <c r="M223" i="5"/>
  <c r="L223" i="5"/>
  <c r="K223" i="5"/>
  <c r="J223" i="5"/>
  <c r="I223" i="5"/>
  <c r="H223" i="5"/>
  <c r="G223" i="5"/>
  <c r="F223" i="5"/>
  <c r="E223" i="5"/>
  <c r="M218" i="5"/>
  <c r="L218" i="5"/>
  <c r="K218" i="5"/>
  <c r="J218" i="5"/>
  <c r="I218" i="5"/>
  <c r="H218" i="5"/>
  <c r="G218" i="5"/>
  <c r="F218" i="5"/>
  <c r="E218" i="5"/>
  <c r="M209" i="5"/>
  <c r="L209" i="5"/>
  <c r="K209" i="5"/>
  <c r="J209" i="5"/>
  <c r="I209" i="5"/>
  <c r="H209" i="5"/>
  <c r="G209" i="5"/>
  <c r="F209" i="5"/>
  <c r="E209" i="5"/>
  <c r="M181" i="5"/>
  <c r="L181" i="5"/>
  <c r="K181" i="5"/>
  <c r="J181" i="5"/>
  <c r="I181" i="5"/>
  <c r="H181" i="5"/>
  <c r="G181" i="5"/>
  <c r="F181" i="5"/>
  <c r="E181" i="5"/>
  <c r="M174" i="5"/>
  <c r="L174" i="5"/>
  <c r="K174" i="5"/>
  <c r="J174" i="5"/>
  <c r="I174" i="5"/>
  <c r="H174" i="5"/>
  <c r="G174" i="5"/>
  <c r="F174" i="5"/>
  <c r="E174" i="5"/>
  <c r="M167" i="5"/>
  <c r="L167" i="5"/>
  <c r="K167" i="5"/>
  <c r="J167" i="5"/>
  <c r="I167" i="5"/>
  <c r="H167" i="5"/>
  <c r="G167" i="5"/>
  <c r="F167" i="5"/>
  <c r="E167" i="5"/>
  <c r="M153" i="5"/>
  <c r="L153" i="5"/>
  <c r="K153" i="5"/>
  <c r="J153" i="5"/>
  <c r="I153" i="5"/>
  <c r="H153" i="5"/>
  <c r="G153" i="5"/>
  <c r="F153" i="5"/>
  <c r="E153" i="5"/>
  <c r="M145" i="5"/>
  <c r="L145" i="5"/>
  <c r="K145" i="5"/>
  <c r="J145" i="5"/>
  <c r="I145" i="5"/>
  <c r="H145" i="5"/>
  <c r="G145" i="5"/>
  <c r="F145" i="5"/>
  <c r="E145" i="5"/>
  <c r="M142" i="5"/>
  <c r="L142" i="5"/>
  <c r="K142" i="5"/>
  <c r="J142" i="5"/>
  <c r="I142" i="5"/>
  <c r="H142" i="5"/>
  <c r="G142" i="5"/>
  <c r="F142" i="5"/>
  <c r="E142" i="5"/>
  <c r="M139" i="5"/>
  <c r="L139" i="5"/>
  <c r="K139" i="5"/>
  <c r="J139" i="5"/>
  <c r="I139" i="5"/>
  <c r="H139" i="5"/>
  <c r="G139" i="5"/>
  <c r="F139" i="5"/>
  <c r="E139" i="5"/>
  <c r="M134" i="5"/>
  <c r="M617" i="5" s="1"/>
  <c r="L134" i="5"/>
  <c r="L617" i="5" s="1"/>
  <c r="K134" i="5"/>
  <c r="K617" i="5" s="1"/>
  <c r="J134" i="5"/>
  <c r="J617" i="5" s="1"/>
  <c r="I134" i="5"/>
  <c r="I617" i="5" s="1"/>
  <c r="H134" i="5"/>
  <c r="H617" i="5" s="1"/>
  <c r="G134" i="5"/>
  <c r="G617" i="5" s="1"/>
  <c r="F134" i="5"/>
  <c r="F617" i="5" s="1"/>
  <c r="M125" i="5"/>
  <c r="L125" i="5"/>
  <c r="K125" i="5"/>
  <c r="J125" i="5"/>
  <c r="I125" i="5"/>
  <c r="H125" i="5"/>
  <c r="G125" i="5"/>
  <c r="F125" i="5"/>
  <c r="E125" i="5"/>
  <c r="M122" i="5"/>
  <c r="L122" i="5"/>
  <c r="K122" i="5"/>
  <c r="J122" i="5"/>
  <c r="I122" i="5"/>
  <c r="H122" i="5"/>
  <c r="G122" i="5"/>
  <c r="F122" i="5"/>
  <c r="E122" i="5"/>
  <c r="M117" i="5"/>
  <c r="L117" i="5"/>
  <c r="K117" i="5"/>
  <c r="J117" i="5"/>
  <c r="I117" i="5"/>
  <c r="H117" i="5"/>
  <c r="G117" i="5"/>
  <c r="F117" i="5"/>
  <c r="E117" i="5"/>
  <c r="M112" i="5"/>
  <c r="L112" i="5"/>
  <c r="K112" i="5"/>
  <c r="J112" i="5"/>
  <c r="I112" i="5"/>
  <c r="H112" i="5"/>
  <c r="G112" i="5"/>
  <c r="F112" i="5"/>
  <c r="E112" i="5"/>
  <c r="M78" i="5"/>
  <c r="L78" i="5"/>
  <c r="K78" i="5"/>
  <c r="J78" i="5"/>
  <c r="I78" i="5"/>
  <c r="H78" i="5"/>
  <c r="G78" i="5"/>
  <c r="F78" i="5"/>
  <c r="E78" i="5"/>
  <c r="M71" i="5"/>
  <c r="M70" i="5" s="1"/>
  <c r="L71" i="5"/>
  <c r="K71" i="5"/>
  <c r="K70" i="5" s="1"/>
  <c r="J71" i="5"/>
  <c r="J70" i="5" s="1"/>
  <c r="I71" i="5"/>
  <c r="I70" i="5" s="1"/>
  <c r="H71" i="5"/>
  <c r="H70" i="5" s="1"/>
  <c r="G71" i="5"/>
  <c r="G70" i="5" s="1"/>
  <c r="F71" i="5"/>
  <c r="F70" i="5" s="1"/>
  <c r="E71" i="5"/>
  <c r="E70" i="5" s="1"/>
  <c r="L70" i="5"/>
  <c r="M68" i="5"/>
  <c r="L68" i="5"/>
  <c r="K68" i="5"/>
  <c r="J68" i="5"/>
  <c r="I68" i="5"/>
  <c r="H68" i="5"/>
  <c r="G68" i="5"/>
  <c r="F68" i="5"/>
  <c r="E68" i="5"/>
  <c r="M46" i="5"/>
  <c r="L46" i="5"/>
  <c r="K46" i="5"/>
  <c r="J46" i="5"/>
  <c r="I46" i="5"/>
  <c r="H46" i="5"/>
  <c r="G46" i="5"/>
  <c r="F46" i="5"/>
  <c r="E46" i="5"/>
  <c r="M44" i="5"/>
  <c r="L44" i="5"/>
  <c r="K44" i="5"/>
  <c r="J44" i="5"/>
  <c r="I44" i="5"/>
  <c r="H44" i="5"/>
  <c r="G44" i="5"/>
  <c r="F44" i="5"/>
  <c r="E44" i="5"/>
  <c r="M38" i="5"/>
  <c r="L38" i="5"/>
  <c r="K38" i="5"/>
  <c r="J38" i="5"/>
  <c r="I38" i="5"/>
  <c r="H38" i="5"/>
  <c r="G38" i="5"/>
  <c r="F38" i="5"/>
  <c r="E38" i="5"/>
  <c r="M28" i="5"/>
  <c r="L28" i="5"/>
  <c r="K28" i="5"/>
  <c r="J28" i="5"/>
  <c r="I28" i="5"/>
  <c r="H28" i="5"/>
  <c r="G28" i="5"/>
  <c r="F28" i="5"/>
  <c r="E28" i="5"/>
  <c r="M19" i="5"/>
  <c r="M18" i="5" s="1"/>
  <c r="L19" i="5"/>
  <c r="L18" i="5" s="1"/>
  <c r="K19" i="5"/>
  <c r="K18" i="5" s="1"/>
  <c r="J19" i="5"/>
  <c r="J18" i="5" s="1"/>
  <c r="I19" i="5"/>
  <c r="I18" i="5" s="1"/>
  <c r="H19" i="5"/>
  <c r="H18" i="5" s="1"/>
  <c r="G19" i="5"/>
  <c r="G18" i="5" s="1"/>
  <c r="F19" i="5"/>
  <c r="F18" i="5" s="1"/>
  <c r="E19" i="5"/>
  <c r="E18" i="5" s="1"/>
  <c r="M10" i="5"/>
  <c r="L10" i="5"/>
  <c r="K10" i="5"/>
  <c r="J10" i="5"/>
  <c r="I10" i="5"/>
  <c r="H10" i="5"/>
  <c r="G10" i="5"/>
  <c r="F10" i="5"/>
  <c r="E10" i="5"/>
  <c r="M8" i="5"/>
  <c r="L8" i="5"/>
  <c r="K8" i="5"/>
  <c r="J8" i="5"/>
  <c r="I8" i="5"/>
  <c r="H8" i="5"/>
  <c r="G8" i="5"/>
  <c r="F8" i="5"/>
  <c r="E8" i="5"/>
  <c r="G502" i="5" l="1"/>
  <c r="G611" i="5" s="1"/>
  <c r="F565" i="5"/>
  <c r="F616" i="5" s="1"/>
  <c r="G111" i="5"/>
  <c r="G613" i="5" s="1"/>
  <c r="G615" i="5" s="1"/>
  <c r="J121" i="5"/>
  <c r="J610" i="5" s="1"/>
  <c r="E258" i="5"/>
  <c r="I258" i="5"/>
  <c r="M258" i="5"/>
  <c r="M111" i="5"/>
  <c r="M613" i="5" s="1"/>
  <c r="M615" i="5" s="1"/>
  <c r="F121" i="5"/>
  <c r="F610" i="5" s="1"/>
  <c r="L375" i="5"/>
  <c r="G449" i="5"/>
  <c r="H6" i="5"/>
  <c r="L6" i="5"/>
  <c r="E27" i="5"/>
  <c r="G27" i="5"/>
  <c r="I27" i="5"/>
  <c r="K27" i="5"/>
  <c r="M27" i="5"/>
  <c r="H27" i="5"/>
  <c r="L27" i="5"/>
  <c r="F27" i="5"/>
  <c r="J27" i="5"/>
  <c r="F111" i="5"/>
  <c r="F613" i="5" s="1"/>
  <c r="H111" i="5"/>
  <c r="H613" i="5" s="1"/>
  <c r="J111" i="5"/>
  <c r="J613" i="5" s="1"/>
  <c r="E111" i="5"/>
  <c r="E613" i="5" s="1"/>
  <c r="I111" i="5"/>
  <c r="I613" i="5" s="1"/>
  <c r="K111" i="5"/>
  <c r="K613" i="5" s="1"/>
  <c r="K615" i="5" s="1"/>
  <c r="E138" i="5"/>
  <c r="G138" i="5"/>
  <c r="F138" i="5"/>
  <c r="F258" i="5"/>
  <c r="H258" i="5"/>
  <c r="J258" i="5"/>
  <c r="L258" i="5"/>
  <c r="G258" i="5"/>
  <c r="K258" i="5"/>
  <c r="H375" i="5"/>
  <c r="F375" i="5"/>
  <c r="E502" i="5"/>
  <c r="E611" i="5" s="1"/>
  <c r="M502" i="5"/>
  <c r="M611" i="5" s="1"/>
  <c r="H565" i="5"/>
  <c r="H616" i="5" s="1"/>
  <c r="L565" i="5"/>
  <c r="L616" i="5" s="1"/>
  <c r="G6" i="5"/>
  <c r="K6" i="5"/>
  <c r="M6" i="5"/>
  <c r="M5" i="5" s="1"/>
  <c r="M607" i="5" s="1"/>
  <c r="E121" i="5"/>
  <c r="E610" i="5" s="1"/>
  <c r="G121" i="5"/>
  <c r="G610" i="5" s="1"/>
  <c r="G612" i="5" s="1"/>
  <c r="I121" i="5"/>
  <c r="I610" i="5" s="1"/>
  <c r="K121" i="5"/>
  <c r="K610" i="5" s="1"/>
  <c r="M121" i="5"/>
  <c r="M610" i="5" s="1"/>
  <c r="H121" i="5"/>
  <c r="H610" i="5" s="1"/>
  <c r="L121" i="5"/>
  <c r="L610" i="5" s="1"/>
  <c r="E375" i="5"/>
  <c r="E137" i="5" s="1"/>
  <c r="E608" i="5" s="1"/>
  <c r="G375" i="5"/>
  <c r="I375" i="5"/>
  <c r="K375" i="5"/>
  <c r="M375" i="5"/>
  <c r="F449" i="5"/>
  <c r="H449" i="5"/>
  <c r="J449" i="5"/>
  <c r="L449" i="5"/>
  <c r="F502" i="5"/>
  <c r="F611" i="5" s="1"/>
  <c r="H502" i="5"/>
  <c r="H611" i="5" s="1"/>
  <c r="L502" i="5"/>
  <c r="L611" i="5" s="1"/>
  <c r="I502" i="5"/>
  <c r="I611" i="5" s="1"/>
  <c r="I612" i="5" s="1"/>
  <c r="K502" i="5"/>
  <c r="K611" i="5" s="1"/>
  <c r="F6" i="5"/>
  <c r="H5" i="5"/>
  <c r="H607" i="5" s="1"/>
  <c r="J6" i="5"/>
  <c r="L5" i="5"/>
  <c r="L607" i="5" s="1"/>
  <c r="H138" i="5"/>
  <c r="J375" i="5"/>
  <c r="E449" i="5"/>
  <c r="I449" i="5"/>
  <c r="K449" i="5"/>
  <c r="M449" i="5"/>
  <c r="I138" i="5"/>
  <c r="J502" i="5"/>
  <c r="J611" i="5" s="1"/>
  <c r="L138" i="5"/>
  <c r="J138" i="5"/>
  <c r="I6" i="5"/>
  <c r="E6" i="5"/>
  <c r="L111" i="5"/>
  <c r="L613" i="5" s="1"/>
  <c r="L615" i="5" s="1"/>
  <c r="M138" i="5"/>
  <c r="K138" i="5"/>
  <c r="K137" i="5" s="1"/>
  <c r="K608" i="5" s="1"/>
  <c r="E565" i="5"/>
  <c r="E616" i="5" s="1"/>
  <c r="G565" i="5"/>
  <c r="G616" i="5" s="1"/>
  <c r="I565" i="5"/>
  <c r="I616" i="5" s="1"/>
  <c r="K565" i="5"/>
  <c r="K616" i="5" s="1"/>
  <c r="M565" i="5"/>
  <c r="M616" i="5" s="1"/>
  <c r="K5" i="5"/>
  <c r="K607" i="5" s="1"/>
  <c r="E615" i="5"/>
  <c r="I615" i="5"/>
  <c r="F615" i="5"/>
  <c r="H615" i="5"/>
  <c r="J615" i="5"/>
  <c r="H612" i="5"/>
  <c r="L612" i="5"/>
  <c r="F5" i="5" l="1"/>
  <c r="F607" i="5" s="1"/>
  <c r="J612" i="5"/>
  <c r="M612" i="5"/>
  <c r="F137" i="5"/>
  <c r="F608" i="5" s="1"/>
  <c r="F609" i="5" s="1"/>
  <c r="I5" i="5"/>
  <c r="I607" i="5" s="1"/>
  <c r="L137" i="5"/>
  <c r="L608" i="5" s="1"/>
  <c r="L609" i="5" s="1"/>
  <c r="L619" i="5" s="1"/>
  <c r="I137" i="5"/>
  <c r="I608" i="5" s="1"/>
  <c r="H137" i="5"/>
  <c r="H608" i="5" s="1"/>
  <c r="H609" i="5" s="1"/>
  <c r="H619" i="5" s="1"/>
  <c r="K612" i="5"/>
  <c r="G5" i="5"/>
  <c r="G607" i="5" s="1"/>
  <c r="J137" i="5"/>
  <c r="J608" i="5" s="1"/>
  <c r="G137" i="5"/>
  <c r="G608" i="5" s="1"/>
  <c r="M137" i="5"/>
  <c r="M608" i="5" s="1"/>
  <c r="M609" i="5" s="1"/>
  <c r="M619" i="5" s="1"/>
  <c r="E5" i="5"/>
  <c r="E607" i="5" s="1"/>
  <c r="J5" i="5"/>
  <c r="J607" i="5" s="1"/>
  <c r="F612" i="5"/>
  <c r="E612" i="5"/>
  <c r="K609" i="5"/>
  <c r="K619" i="5" s="1"/>
  <c r="E609" i="5"/>
  <c r="I609" i="5"/>
  <c r="I619" i="5" s="1"/>
  <c r="J609" i="5" l="1"/>
  <c r="J619" i="5" s="1"/>
  <c r="E619" i="5"/>
  <c r="G609" i="5"/>
  <c r="G619" i="5" s="1"/>
  <c r="F619" i="5"/>
</calcChain>
</file>

<file path=xl/sharedStrings.xml><?xml version="1.0" encoding="utf-8"?>
<sst xmlns="http://schemas.openxmlformats.org/spreadsheetml/2006/main" count="2075" uniqueCount="1136">
  <si>
    <t xml:space="preserve">                                 na rok 2005</t>
  </si>
  <si>
    <t>DAŇOVÉ   PRÍJMY</t>
  </si>
  <si>
    <t>Dane z príjmov a kapitálového majetku</t>
  </si>
  <si>
    <t>Daň z majetku</t>
  </si>
  <si>
    <t>Dane za tovary a služby</t>
  </si>
  <si>
    <t>za psa</t>
  </si>
  <si>
    <t>za užívanie verejného priestranstva</t>
  </si>
  <si>
    <t>NEDAŇOVÉ    PRÍJMY</t>
  </si>
  <si>
    <t xml:space="preserve">Príjmy z podnikania a vlastníctva majetku </t>
  </si>
  <si>
    <t>Administratívne a iné poplatky</t>
  </si>
  <si>
    <t>poplatky matrika</t>
  </si>
  <si>
    <t>poplatky za poštovné</t>
  </si>
  <si>
    <t>poplatky spol. úradovne</t>
  </si>
  <si>
    <t xml:space="preserve">správny popl. za výherné hracie automaty </t>
  </si>
  <si>
    <t>správne poplatky MsÚ</t>
  </si>
  <si>
    <t>Pokuty a penále</t>
  </si>
  <si>
    <t>Poplatky a platby z nahod. predaja</t>
  </si>
  <si>
    <t>za relácie v miestnom rozhlase</t>
  </si>
  <si>
    <t>za verejné súťaže</t>
  </si>
  <si>
    <t>za poplatky za opatrovateľskú činnosť</t>
  </si>
  <si>
    <t>príjem z poplatkov za uloženie odpadov</t>
  </si>
  <si>
    <t>cintorínske poplatky, pohrebné</t>
  </si>
  <si>
    <t>príjem za dopravné výkony</t>
  </si>
  <si>
    <t>príjem z reklamy</t>
  </si>
  <si>
    <t>Úroky z dom. úverov, vkladov a pôžičiek</t>
  </si>
  <si>
    <t>z účtov finančného hospodárenia</t>
  </si>
  <si>
    <t>Iné nedaňové príjmy</t>
  </si>
  <si>
    <t>Ostatné príjmy</t>
  </si>
  <si>
    <t>z odvodov z hazardných hier</t>
  </si>
  <si>
    <t>GRANTY  A  TRANSFERY</t>
  </si>
  <si>
    <t>na spoločný úrad - ŠR</t>
  </si>
  <si>
    <t>bežné transféry ÚPSV na akt.činnosť</t>
  </si>
  <si>
    <t>transféry na školský úrad</t>
  </si>
  <si>
    <t>sociálne transféry ÚPSV, osobitný príjemca</t>
  </si>
  <si>
    <t>školské potreby ÚPSV</t>
  </si>
  <si>
    <t>stravné ÚPSV</t>
  </si>
  <si>
    <t>na matričnú činnosť</t>
  </si>
  <si>
    <t>starostlivosť o životné prostredie</t>
  </si>
  <si>
    <t>špec.úrad pre miestné komunikácie</t>
  </si>
  <si>
    <t>na kultúru - zahraničné</t>
  </si>
  <si>
    <t>Finančné operácie</t>
  </si>
  <si>
    <t>Kapitálové príjmy</t>
  </si>
  <si>
    <t>Príjem z predaja hnut.a nehnut.majetku</t>
  </si>
  <si>
    <t>príjem z predaja pozemkov a nehmot. aktív</t>
  </si>
  <si>
    <t>Kapitálové granty a transfery</t>
  </si>
  <si>
    <t>kapitálový grant na kamerový systém</t>
  </si>
  <si>
    <t>VÝDAVKY :</t>
  </si>
  <si>
    <t>0.1.1.1.6.</t>
  </si>
  <si>
    <t>VÝDAVKY VEREJNEJ SPRÁVY</t>
  </si>
  <si>
    <t>Mzdy,platy,poistné</t>
  </si>
  <si>
    <t xml:space="preserve">mzdy a platy </t>
  </si>
  <si>
    <t xml:space="preserve">zákonné poistenie </t>
  </si>
  <si>
    <t>Cestovné výdavky</t>
  </si>
  <si>
    <t>cestovné náhrady - tuzemské cesty</t>
  </si>
  <si>
    <t>cestovné náhrady - zahraničné cesty</t>
  </si>
  <si>
    <t>Energia, vodné, stočné a komun.</t>
  </si>
  <si>
    <t>elektrická energia</t>
  </si>
  <si>
    <t>tepelná energia</t>
  </si>
  <si>
    <t>vodné, stočné</t>
  </si>
  <si>
    <t>telefón, fax</t>
  </si>
  <si>
    <t>rozhlas, televízia</t>
  </si>
  <si>
    <t>poštovné služby</t>
  </si>
  <si>
    <t>internet</t>
  </si>
  <si>
    <t xml:space="preserve">Materiál a dodávky </t>
  </si>
  <si>
    <t>interiérové vybavenie</t>
  </si>
  <si>
    <t>výpočtová technika do 30 tis. Sk</t>
  </si>
  <si>
    <t>kancelárske stroje, vybavenie kancelárií</t>
  </si>
  <si>
    <t>kancelársky papier</t>
  </si>
  <si>
    <t>čistiace,hyg. potreby</t>
  </si>
  <si>
    <t>tlačivá a tlačiarenské služby</t>
  </si>
  <si>
    <t>materiál,náhr.diely</t>
  </si>
  <si>
    <t>renovácia pások a tonerov</t>
  </si>
  <si>
    <t>kvety,vence</t>
  </si>
  <si>
    <t>knihy, časopisy, noviny</t>
  </si>
  <si>
    <t>softvér</t>
  </si>
  <si>
    <t>reprezentačné výdavky a dary</t>
  </si>
  <si>
    <t>Dopravné</t>
  </si>
  <si>
    <t>PHM,mazivá,oleje</t>
  </si>
  <si>
    <t>servis mot.vozidiel</t>
  </si>
  <si>
    <t>náhradné diely</t>
  </si>
  <si>
    <t>prepravné</t>
  </si>
  <si>
    <t>diaľničné známky,karty</t>
  </si>
  <si>
    <t>Rutinná a štandar. údržba</t>
  </si>
  <si>
    <t>oprava výpočtovej techniky</t>
  </si>
  <si>
    <t>telekomunikačnej techniky</t>
  </si>
  <si>
    <t>kancel. strojov, prístrojov</t>
  </si>
  <si>
    <t>výťahu</t>
  </si>
  <si>
    <t>administratívnej budovy</t>
  </si>
  <si>
    <t>Služby</t>
  </si>
  <si>
    <t>školenia a kurzy</t>
  </si>
  <si>
    <t>propagácia a reklama</t>
  </si>
  <si>
    <t>všeobecné služby</t>
  </si>
  <si>
    <t>tlač obecných novín</t>
  </si>
  <si>
    <t>renovácia pások a tonerov -služba</t>
  </si>
  <si>
    <t>revízie a kontroly zariadení</t>
  </si>
  <si>
    <t>právne služby</t>
  </si>
  <si>
    <t>audítorské služby</t>
  </si>
  <si>
    <t>poradensko-konzultačná činnosť</t>
  </si>
  <si>
    <t>inšpekčná činnosť BPaPO</t>
  </si>
  <si>
    <t>konzultácie,konverzie dát</t>
  </si>
  <si>
    <t>štúdie,expertízy a posudky</t>
  </si>
  <si>
    <t>stravovanie</t>
  </si>
  <si>
    <t>poistné</t>
  </si>
  <si>
    <t>prídely do sociálneho fondu</t>
  </si>
  <si>
    <t>odmeny poslancom MsZ, komisiám</t>
  </si>
  <si>
    <t xml:space="preserve">dohody o vykonaní prác </t>
  </si>
  <si>
    <t>DPH z leasingu</t>
  </si>
  <si>
    <t>Príspevky mesta</t>
  </si>
  <si>
    <t>partnerske mestá</t>
  </si>
  <si>
    <t>členské príspevky</t>
  </si>
  <si>
    <t>odstupné</t>
  </si>
  <si>
    <t>náhrada príjmu - nemoc</t>
  </si>
  <si>
    <t>úroky z leasingu vč.DPH</t>
  </si>
  <si>
    <t>0.1.3.3.</t>
  </si>
  <si>
    <t>MATRIKA</t>
  </si>
  <si>
    <t>mzdy a platy</t>
  </si>
  <si>
    <t>zákonné poistenie</t>
  </si>
  <si>
    <t>tovary a služby</t>
  </si>
  <si>
    <t>0.1.6.</t>
  </si>
  <si>
    <t>VŠEOBECNÉ VEREJNÉ SLUŽBY</t>
  </si>
  <si>
    <t xml:space="preserve">výdavky na voľby </t>
  </si>
  <si>
    <t>0.1.7.</t>
  </si>
  <si>
    <t>TRANSAKCIE VEREJNÉHO DLHU</t>
  </si>
  <si>
    <t>splácanie úrokov</t>
  </si>
  <si>
    <t>0.1.8.</t>
  </si>
  <si>
    <t>TRANSFERY PRÍSP.ORGANIZÁCII</t>
  </si>
  <si>
    <t>transfery pre MBH</t>
  </si>
  <si>
    <t>0.3.1.0.</t>
  </si>
  <si>
    <t>VEREJNÝ PORIADOK,MsP</t>
  </si>
  <si>
    <t>cestovné</t>
  </si>
  <si>
    <t>telefón,fax</t>
  </si>
  <si>
    <t>televízia,rozhlas</t>
  </si>
  <si>
    <t>výpočtová technika</t>
  </si>
  <si>
    <t>čistiace a hyg.potreby</t>
  </si>
  <si>
    <t>všeobecný materiál</t>
  </si>
  <si>
    <t>zbrane</t>
  </si>
  <si>
    <t>rovnošaty</t>
  </si>
  <si>
    <t>pohonné hmoty,mazivá,oleje</t>
  </si>
  <si>
    <t>oprava a údržba výpočtovej techniky</t>
  </si>
  <si>
    <t>0.3.2.0.</t>
  </si>
  <si>
    <t>OCHRANA PRED POŽIARMI</t>
  </si>
  <si>
    <t>špeciálne služby</t>
  </si>
  <si>
    <t>0.4.1.2</t>
  </si>
  <si>
    <t>VŠEOBECNÁ PRACOVNÁ OBLASŤ</t>
  </si>
  <si>
    <t>Aktivačná činnosť</t>
  </si>
  <si>
    <t>Sociálna pracovníčka</t>
  </si>
  <si>
    <t>0.4.4.3.</t>
  </si>
  <si>
    <t>SPOLOČNÁ ÚRADOVŇA</t>
  </si>
  <si>
    <t>0.4.5.1.3</t>
  </si>
  <si>
    <t>DOPRAVA</t>
  </si>
  <si>
    <t>údržba ciest a chodníkov</t>
  </si>
  <si>
    <t>príspevok na verejnú dopravu</t>
  </si>
  <si>
    <t>0.5.1.0</t>
  </si>
  <si>
    <t>OCHRANA ŽIVOTNÉHO PROSTR.</t>
  </si>
  <si>
    <t>nádoby na odpad</t>
  </si>
  <si>
    <t>0.5.2.0.</t>
  </si>
  <si>
    <t>ÚDRŽBA KANALIZÁCIE</t>
  </si>
  <si>
    <t>údržba kanalizácie</t>
  </si>
  <si>
    <t>0.6.1.0</t>
  </si>
  <si>
    <t>ROZVOJ BÝVANIA</t>
  </si>
  <si>
    <t>0.6.2.0</t>
  </si>
  <si>
    <t>ROZVOJ OBCÍ</t>
  </si>
  <si>
    <t>Tovary a služby</t>
  </si>
  <si>
    <t>plyn</t>
  </si>
  <si>
    <t>vodné a stočné</t>
  </si>
  <si>
    <t>sadenice,kvety,kvetináče</t>
  </si>
  <si>
    <t>prevádzkové stroje</t>
  </si>
  <si>
    <t>údržba verejnej zelene,kosenie,polievanie</t>
  </si>
  <si>
    <t>údržba rozvodov el.energie</t>
  </si>
  <si>
    <t>miestného rozhlasu</t>
  </si>
  <si>
    <t>údržba detských ihrísk a lavíc</t>
  </si>
  <si>
    <t>dohody o vykonaní prác</t>
  </si>
  <si>
    <t>spracovateľský poplatok leasingu</t>
  </si>
  <si>
    <t>0.6.4.0.</t>
  </si>
  <si>
    <t>VEREJNÉ OSVETLENIE</t>
  </si>
  <si>
    <t>verejné osvetlenie</t>
  </si>
  <si>
    <t>údrzba verejného osvetlenia</t>
  </si>
  <si>
    <t>ÚDRŽBA CINTORÍNOV</t>
  </si>
  <si>
    <t>0.8</t>
  </si>
  <si>
    <t>REKREÁCIA,KULTÚRA,ŠPORT</t>
  </si>
  <si>
    <t>vybavenie šport.areálu</t>
  </si>
  <si>
    <t>oslavy MKF</t>
  </si>
  <si>
    <t>transfery združeniam,sp.organiz.,talent.mládež</t>
  </si>
  <si>
    <t>0.8.2.0.5</t>
  </si>
  <si>
    <t>mzdy,platy</t>
  </si>
  <si>
    <t>voda</t>
  </si>
  <si>
    <t>0.8.2.0.9</t>
  </si>
  <si>
    <t>MsKs</t>
  </si>
  <si>
    <t>mzdy , platy</t>
  </si>
  <si>
    <t>kancelárske stroje a vybavenie</t>
  </si>
  <si>
    <t xml:space="preserve">kancelárske potreby </t>
  </si>
  <si>
    <t>čistiace potreby</t>
  </si>
  <si>
    <t>reprezentačné výdavky</t>
  </si>
  <si>
    <t>oprava a údržba budovy</t>
  </si>
  <si>
    <t>ozvučenie podujatí</t>
  </si>
  <si>
    <t>remeselnícke práce</t>
  </si>
  <si>
    <t>kancelárske služby</t>
  </si>
  <si>
    <t>inšpekčná činnosť BpaPO</t>
  </si>
  <si>
    <t>odmeny za ďalšie práce</t>
  </si>
  <si>
    <t>činnosť umeleckých skupín pri MsKS</t>
  </si>
  <si>
    <t>0.9</t>
  </si>
  <si>
    <t>VZDELANIE</t>
  </si>
  <si>
    <t>0.9.1.1</t>
  </si>
  <si>
    <t>Originálne kompetencie</t>
  </si>
  <si>
    <t>0.9.1.2</t>
  </si>
  <si>
    <t>Prenesené kompetencie</t>
  </si>
  <si>
    <t>0.9.6.0.</t>
  </si>
  <si>
    <t>0.9.6.0.7</t>
  </si>
  <si>
    <t>Školský úrad</t>
  </si>
  <si>
    <t>10.1.2.3</t>
  </si>
  <si>
    <t>OPATROVATEĽSTVO</t>
  </si>
  <si>
    <t>10.7.</t>
  </si>
  <si>
    <t>POMOC OBČANOM V HMOT.NÚDZI</t>
  </si>
  <si>
    <t>osobitný príjemca sociálnych dávok</t>
  </si>
  <si>
    <t>1.7.</t>
  </si>
  <si>
    <t>Kapitálové výdavky</t>
  </si>
  <si>
    <t>0.1.1.1.6</t>
  </si>
  <si>
    <t>Správa MsÚ</t>
  </si>
  <si>
    <t>výpočtová technika,sieť</t>
  </si>
  <si>
    <t>kancelárske stroje a prístroje</t>
  </si>
  <si>
    <t>leasing os.mot.vozidla</t>
  </si>
  <si>
    <t>technické zhodnotenie AB</t>
  </si>
  <si>
    <t>Verejný poriadok,MsP</t>
  </si>
  <si>
    <t>0.4.5.1</t>
  </si>
  <si>
    <t>Komunikácie</t>
  </si>
  <si>
    <t>0.5.1.0.</t>
  </si>
  <si>
    <t>Ochrana životného prostredia</t>
  </si>
  <si>
    <t>kanalizácia ul.L.Mécsa</t>
  </si>
  <si>
    <t>0.6.2.0.</t>
  </si>
  <si>
    <t>Rozvoj obcí</t>
  </si>
  <si>
    <t>monitorovací systém</t>
  </si>
  <si>
    <t>projektová dokum. priemyselného parku</t>
  </si>
  <si>
    <t>0.6.6.0</t>
  </si>
  <si>
    <t>Údržba cintorínov</t>
  </si>
  <si>
    <t>rekonštrukcia domu smútku</t>
  </si>
  <si>
    <t>Verejné osvetlenie</t>
  </si>
  <si>
    <t>0.8.</t>
  </si>
  <si>
    <t>Rekreačné a športové služby</t>
  </si>
  <si>
    <t>projektová dokumentácia MsKS</t>
  </si>
  <si>
    <t>0.9.</t>
  </si>
  <si>
    <t>Vzdelanie</t>
  </si>
  <si>
    <t>ZUŠ</t>
  </si>
  <si>
    <t>Iné mimorozpočtové výdavky</t>
  </si>
  <si>
    <t>REKAPITULÁCIA</t>
  </si>
  <si>
    <t>Bežné príjmy rozpočtu</t>
  </si>
  <si>
    <t>Bežné výdavky rozpočtu</t>
  </si>
  <si>
    <t>Prebytok / schodok / bežného rozpočtu</t>
  </si>
  <si>
    <t>Kapitálové príjmy rozpočtu</t>
  </si>
  <si>
    <t>Kapitálové výdavky rozpočtu</t>
  </si>
  <si>
    <t>Prebytok / schodok / kapitálového rozpočtu</t>
  </si>
  <si>
    <t>Príjmy z finančných operácií</t>
  </si>
  <si>
    <t>Výdavky z finančných operácií</t>
  </si>
  <si>
    <t>Prebytok / schodok / z finančných operácií</t>
  </si>
  <si>
    <t>Výdavky pre školy s právnou subjektivitou</t>
  </si>
  <si>
    <t>PREBYTOK /+/ SCHODOK /-/</t>
  </si>
  <si>
    <t>príjmy za kultúrne poukazy</t>
  </si>
  <si>
    <t>príjmy z kultúrnych podujatí BKF</t>
  </si>
  <si>
    <t>príjmy z kultúrnych podujatí  MsKS</t>
  </si>
  <si>
    <t>ostatné príjmy</t>
  </si>
  <si>
    <t>register obyvateľov a hlásenie pobytu</t>
  </si>
  <si>
    <t>splátky úveru ŠFRB štandardné byty</t>
  </si>
  <si>
    <t>splátky úveru ŠFRB nízkoštandardné byty</t>
  </si>
  <si>
    <t>6.1.0</t>
  </si>
  <si>
    <t>exekučné trovy</t>
  </si>
  <si>
    <t>zákonné a havarijné poistenie vozidiel</t>
  </si>
  <si>
    <t>poplatok za finančnú zábezpeku ŠFRB Št.byty</t>
  </si>
  <si>
    <t>poplatok za finančnú zábezpeku ŠFRB NŠt.byty</t>
  </si>
  <si>
    <t>0.6.1.0.</t>
  </si>
  <si>
    <t>Rozvoj bývania</t>
  </si>
  <si>
    <t>Iné mimorozpočtové príjmy</t>
  </si>
  <si>
    <t>publikácia Mesto Kráľovský Chlmec</t>
  </si>
  <si>
    <t>transfery pre Regia TV</t>
  </si>
  <si>
    <t>cestovné Fejséš</t>
  </si>
  <si>
    <t>projektová dokumentácia priestorov Csonkavár</t>
  </si>
  <si>
    <t>kanalizácia ul.Pri štadióne</t>
  </si>
  <si>
    <t>vrátenie príjmov z minulých rokov</t>
  </si>
  <si>
    <t>projektová dokumentácia, UPN</t>
  </si>
  <si>
    <t>Kanalizácie</t>
  </si>
  <si>
    <t>Prijaté úvery</t>
  </si>
  <si>
    <t>Zákonné poistenie</t>
  </si>
  <si>
    <t>Mzdy a platy</t>
  </si>
  <si>
    <t>Splácanie úrokov</t>
  </si>
  <si>
    <t xml:space="preserve">transfery zväzom, združeniam  </t>
  </si>
  <si>
    <t>bankový  poplatok za úver</t>
  </si>
  <si>
    <t>materiál na opravu mestkých bytov</t>
  </si>
  <si>
    <t>na kultúru  BKF</t>
  </si>
  <si>
    <t>na kultúru  - tuzemské</t>
  </si>
  <si>
    <t>odchodné</t>
  </si>
  <si>
    <t xml:space="preserve">pokuty a penále </t>
  </si>
  <si>
    <t>nájomné za poštový  priečinok</t>
  </si>
  <si>
    <t>servis, oprava, stk</t>
  </si>
  <si>
    <t>kolky</t>
  </si>
  <si>
    <t>finančné  prostriedky na  činnosť KCH Invest</t>
  </si>
  <si>
    <t>sadová výsadba</t>
  </si>
  <si>
    <t>softvér a  ortofotomapa</t>
  </si>
  <si>
    <t>na výkon agendy osob. príjemcu</t>
  </si>
  <si>
    <t>poplatky banke,súdne a iné poplatky</t>
  </si>
  <si>
    <t>odvoz  odpadov</t>
  </si>
  <si>
    <t>odchyt túlavých zvierat a ostatné služby</t>
  </si>
  <si>
    <t>pracovné  odevy, obuv</t>
  </si>
  <si>
    <t>provízia, sprostredkovanie stravných lístkov</t>
  </si>
  <si>
    <t>všeobecný materiál - záujmové krúžky</t>
  </si>
  <si>
    <t>príjem  - školské jedálne</t>
  </si>
  <si>
    <t>9.5.0.2</t>
  </si>
  <si>
    <t>Centrum  voľného  času</t>
  </si>
  <si>
    <t>9.6.0.1</t>
  </si>
  <si>
    <t xml:space="preserve">Školské jedálne pri ZŠ </t>
  </si>
  <si>
    <t>vzdelávacie poukazy</t>
  </si>
  <si>
    <t>asistent učiteľa</t>
  </si>
  <si>
    <t>mzdy a odvody</t>
  </si>
  <si>
    <t>elektrická energia - športový areál mesta</t>
  </si>
  <si>
    <t>vodné, stočné - športový areál mesta</t>
  </si>
  <si>
    <t>plyn - športový areál mesta</t>
  </si>
  <si>
    <t>bežné transfery pre TJ  Slavoj</t>
  </si>
  <si>
    <t>výstavba štandardných bytov</t>
  </si>
  <si>
    <t>výstavba nízkoštandardných bytov</t>
  </si>
  <si>
    <t>dividendy VVS</t>
  </si>
  <si>
    <t>dividendy Dalkia</t>
  </si>
  <si>
    <t>z prenajatých pozemkov</t>
  </si>
  <si>
    <t>z prenaj.zariadení a techniky /Dalkia/</t>
  </si>
  <si>
    <t xml:space="preserve">daň z príjmov fyzickej  osoby </t>
  </si>
  <si>
    <t>dane za špecifické služby</t>
  </si>
  <si>
    <t>Bankový  poplatok za úver</t>
  </si>
  <si>
    <t>výstavba štandardných bytov zo ŠFRB</t>
  </si>
  <si>
    <t>výstavba nízkoštandardných bytov zo ŠFRB</t>
  </si>
  <si>
    <t>Školské jedálne pri MŠ</t>
  </si>
  <si>
    <t>dobrovoľné  príspevky  od  darcov a sponzorov</t>
  </si>
  <si>
    <t>dotácie  na  náhradnú  výsadbu</t>
  </si>
  <si>
    <t xml:space="preserve">žumpa k 30 b.j. s nižším  štandardom </t>
  </si>
  <si>
    <t>BEŽNÉ PRÍJMY</t>
  </si>
  <si>
    <t>BEŽNÉ VÝDAVKY</t>
  </si>
  <si>
    <t>PRÍJMY</t>
  </si>
  <si>
    <t xml:space="preserve">Mzdy a platy </t>
  </si>
  <si>
    <t xml:space="preserve">Zákonné poistenie </t>
  </si>
  <si>
    <t>Náhrada príjmu - nemoc</t>
  </si>
  <si>
    <t xml:space="preserve">Výdavky na voľby </t>
  </si>
  <si>
    <t>REKREÁCIA, KULTÚRA, ŠPORT</t>
  </si>
  <si>
    <t xml:space="preserve">oprava mestských bytov </t>
  </si>
  <si>
    <t>oprava chodníka - ul. Kazinczyho</t>
  </si>
  <si>
    <t>tabule na súpisné čísla</t>
  </si>
  <si>
    <t>rekonštrukcia  ZŠ Kossutha</t>
  </si>
  <si>
    <t>projekt štandardné byty</t>
  </si>
  <si>
    <t>716 4</t>
  </si>
  <si>
    <t>projektová dokumentácia - dom  smútku</t>
  </si>
  <si>
    <t>park na ul. Kapušianskej</t>
  </si>
  <si>
    <t>transfery na voľby</t>
  </si>
  <si>
    <t>0.4.5.1.</t>
  </si>
  <si>
    <t>KOMUNIKÁCIE</t>
  </si>
  <si>
    <t>odvádzanie zrážkových vôd</t>
  </si>
  <si>
    <t>nájomné a služby  MBH</t>
  </si>
  <si>
    <t>finančná výpomoc</t>
  </si>
  <si>
    <t>transfery pre REGIA TV</t>
  </si>
  <si>
    <t>finančná pomoc - sociálna kuratela</t>
  </si>
  <si>
    <t>ostatné príjmy - separovaný odpad</t>
  </si>
  <si>
    <t>poplatok za znečistenie ovzdušia</t>
  </si>
  <si>
    <t>vratky z minulých rokov</t>
  </si>
  <si>
    <t>dotácia na bežné výdavky od MF</t>
  </si>
  <si>
    <t>štúdie, posudky</t>
  </si>
  <si>
    <t xml:space="preserve">oprava oplotenia  </t>
  </si>
  <si>
    <t xml:space="preserve">projektová dokumentácia </t>
  </si>
  <si>
    <t>energia</t>
  </si>
  <si>
    <t>9.5.0.1</t>
  </si>
  <si>
    <t>údržba a opravy strojov</t>
  </si>
  <si>
    <t xml:space="preserve">Školské družiny pri ZŠ </t>
  </si>
  <si>
    <t>výstavba  telocvične</t>
  </si>
  <si>
    <t>prenájom</t>
  </si>
  <si>
    <t>geomet. zameranie</t>
  </si>
  <si>
    <t>zateplenie  MSKS</t>
  </si>
  <si>
    <t>konkurzy a súťaže</t>
  </si>
  <si>
    <t>telefón,fax,internet</t>
  </si>
  <si>
    <t>9.1.2.1</t>
  </si>
  <si>
    <t>čerpadlo ku kanalizácii</t>
  </si>
  <si>
    <t xml:space="preserve">výdavky z rozpočtu obce školám </t>
  </si>
  <si>
    <t xml:space="preserve">rek. bytov   - vložkovanie  komínov </t>
  </si>
  <si>
    <t>predaj bytov a nepotrebný HIM</t>
  </si>
  <si>
    <t>daň z nehnuteľ.- pozemky - fyz.osoby</t>
  </si>
  <si>
    <t>daň z nehnuteľ.- pozemky - práv.osoby</t>
  </si>
  <si>
    <t>daň z nehnut. - stavby- fyz. osoby</t>
  </si>
  <si>
    <t>daň z nehnut. - stavby- práv.osoby</t>
  </si>
  <si>
    <t>daň z nehnut. - byty - fyz. osoby</t>
  </si>
  <si>
    <t>daň z nehnut. - byty - práv. osoby</t>
  </si>
  <si>
    <t>za komunálne odpady  - fyz.osoby</t>
  </si>
  <si>
    <t>za komunálne odpady  - práv. osoby</t>
  </si>
  <si>
    <t>príjem za školné - MŠ  Fábryho</t>
  </si>
  <si>
    <t>príjem za školné - MŠ  Mieru</t>
  </si>
  <si>
    <t>príjem za školné - MŠ  Kossutha</t>
  </si>
  <si>
    <t>príjem za školné - ZUŠ</t>
  </si>
  <si>
    <t>príjem za školné - CVČ</t>
  </si>
  <si>
    <t>nedoplatky z  minulých rokov</t>
  </si>
  <si>
    <t>Základná  škola  Kossutha</t>
  </si>
  <si>
    <t>dopravné</t>
  </si>
  <si>
    <t>Základná  škola  Hunyadiho</t>
  </si>
  <si>
    <t xml:space="preserve">dopravné </t>
  </si>
  <si>
    <t>školské potreby  pre  ZŠ</t>
  </si>
  <si>
    <t>Nenormatívne  finančné  prostriedky</t>
  </si>
  <si>
    <t xml:space="preserve">Prenesené  kompetencie </t>
  </si>
  <si>
    <t>Nenormatívne  finančné  prostriedky  pre  MŠ a CVČ</t>
  </si>
  <si>
    <t>príspevok na výchovu a vzdelávanie  MŠ</t>
  </si>
  <si>
    <t>Nenormatívne  finančné  prostriedky pre  ZŠ  Kossutha</t>
  </si>
  <si>
    <t>Základné školy spolu</t>
  </si>
  <si>
    <t>prenesené kompetencie ZŠ Kossutha</t>
  </si>
  <si>
    <t>nenormatívne fin. prostr. ZŠ Kossutha</t>
  </si>
  <si>
    <t>prenesené kompetencie ZŠ Hunyadiho</t>
  </si>
  <si>
    <t>nenormatívne fin. prostr. ZŠ Hunyadiho</t>
  </si>
  <si>
    <t>nenormatívne fin. prostr. MŠ a CVČ</t>
  </si>
  <si>
    <t>príjem za školné - ŠKD pri  ZŠ Kossutha</t>
  </si>
  <si>
    <t>príjem za školné - ŠKD pri  ZŠ  Hunyadiho</t>
  </si>
  <si>
    <t>Splátky  lízingov</t>
  </si>
  <si>
    <t xml:space="preserve">     321 22</t>
  </si>
  <si>
    <t>projektová  dokumentácia - amfiteáter</t>
  </si>
  <si>
    <t>za nevýherné hracie automaty</t>
  </si>
  <si>
    <t>softvérov</t>
  </si>
  <si>
    <t>el.energia</t>
  </si>
  <si>
    <t>porealizačné zameranie</t>
  </si>
  <si>
    <t>prenájom pozemkov</t>
  </si>
  <si>
    <t>za ubytovanie</t>
  </si>
  <si>
    <t>na školské potreby</t>
  </si>
  <si>
    <t>na stravné</t>
  </si>
  <si>
    <t>poistenie bytov s NŠ a BŠ</t>
  </si>
  <si>
    <t>montáž elektromerov</t>
  </si>
  <si>
    <t>školské potreby  pre  MŠ</t>
  </si>
  <si>
    <t>PD-Zberný dvor na separ.zber odpadu</t>
  </si>
  <si>
    <t>Dotácie z ÚP SVaR žiakom v hmotnej núdzi</t>
  </si>
  <si>
    <t>príjem z predaja opotreb.drob.majetku</t>
  </si>
  <si>
    <t>z náhrad poistného plnenia</t>
  </si>
  <si>
    <t>od ÚP za predchádzajúci rok</t>
  </si>
  <si>
    <t>sponzor pre MsP</t>
  </si>
  <si>
    <t>krátkodobý - kontokorentný úver</t>
  </si>
  <si>
    <t>vrátené  príjmy z predchádz.roku</t>
  </si>
  <si>
    <t>splácanie KK úveru</t>
  </si>
  <si>
    <t>splácanie dlhodobých úverov</t>
  </si>
  <si>
    <t>kancelárske potreby</t>
  </si>
  <si>
    <t>renovácia pások, tonerov, ost.služby</t>
  </si>
  <si>
    <t>štúdie, posudky, zamerania</t>
  </si>
  <si>
    <t>výdavky na úhradu poplatkov pôšt</t>
  </si>
  <si>
    <t xml:space="preserve">slávnostné osvetlenie </t>
  </si>
  <si>
    <t>transfer pre KCMaP</t>
  </si>
  <si>
    <t>Plnenie 2011</t>
  </si>
  <si>
    <t xml:space="preserve">                                </t>
  </si>
  <si>
    <t>PRÍJMY:</t>
  </si>
  <si>
    <t>v tis. EUR</t>
  </si>
  <si>
    <t>PRÍLOHA  K  NÁVRHU  ROZPOČTU  MESTA  KRÁĽOVSKÝ  CHLMEC</t>
  </si>
  <si>
    <t xml:space="preserve"> </t>
  </si>
  <si>
    <t>na roky 2012-2014 (podrobný rozpis)</t>
  </si>
  <si>
    <t>01.8.0.</t>
  </si>
  <si>
    <t>Odstupné</t>
  </si>
  <si>
    <t>príspevok na výchovu a vzdelávanie MŠ</t>
  </si>
  <si>
    <t>vzdelávací poukaz pre CVČ</t>
  </si>
  <si>
    <t>Nenormatívne  finančné  prostriedky spolu</t>
  </si>
  <si>
    <t>Musica da Capo</t>
  </si>
  <si>
    <t>zelená učebňa</t>
  </si>
  <si>
    <t>revitalizácia parku Ficaria</t>
  </si>
  <si>
    <t>oživenie remesiel</t>
  </si>
  <si>
    <t>múzeum</t>
  </si>
  <si>
    <t>havarijný stav - služby</t>
  </si>
  <si>
    <t>príspevky DSS - sociálna služba</t>
  </si>
  <si>
    <t xml:space="preserve">odvody </t>
  </si>
  <si>
    <t>odvody</t>
  </si>
  <si>
    <t>mreže na kontajnery</t>
  </si>
  <si>
    <t>mzdy</t>
  </si>
  <si>
    <t>nájom</t>
  </si>
  <si>
    <t>expanzná nádrž MŠ Kossutha</t>
  </si>
  <si>
    <t>MŠ Fejséš - oprava</t>
  </si>
  <si>
    <t>osdchodné</t>
  </si>
  <si>
    <t>park.miesta na ul.Ibrányiho</t>
  </si>
  <si>
    <t>energ.posúdenie 6 b.j.</t>
  </si>
  <si>
    <t>ÚPN mestská zóna</t>
  </si>
  <si>
    <t>nákup pozemkov - rozš.cint.</t>
  </si>
  <si>
    <t>rekonštrukci amfiteátra</t>
  </si>
  <si>
    <t>nákup ozvuč.techniky</t>
  </si>
  <si>
    <t>mobil.pódium, zastreš., domčeky 4ks</t>
  </si>
  <si>
    <t>gamatky 2ks</t>
  </si>
  <si>
    <t>kuch.linka</t>
  </si>
  <si>
    <t>Verejná  zbierka - trojčatá, povodeň</t>
  </si>
  <si>
    <t>Nákup budovy . Gojdičová</t>
  </si>
  <si>
    <t>na kultúrna podujatia r. 2012</t>
  </si>
  <si>
    <t>príjmy  od FO  na  splátky  bežný štand.</t>
  </si>
  <si>
    <t>príjmy  od  FO  na  splátky NŠ</t>
  </si>
  <si>
    <t>úvery ŠFRB bežný št. - 4 b.j.</t>
  </si>
  <si>
    <t>štátna dotácia na standardné byty - 4 b.j.</t>
  </si>
  <si>
    <t>spravovanie cint.a domu smútku +revízie</t>
  </si>
  <si>
    <t>služby + bleskozvody</t>
  </si>
  <si>
    <r>
      <t xml:space="preserve">Múzeum </t>
    </r>
    <r>
      <rPr>
        <sz val="8"/>
        <rFont val="Arial CE"/>
        <charset val="238"/>
      </rPr>
      <t>býv. Knižnica</t>
    </r>
  </si>
  <si>
    <t>finančná pomoc - sociálna služba-DSS</t>
  </si>
  <si>
    <t>z prenaj.budov, priest.a obj. - mesto</t>
  </si>
  <si>
    <r>
      <t xml:space="preserve">štipendium ÚPSV - </t>
    </r>
    <r>
      <rPr>
        <b/>
        <sz val="8"/>
        <rFont val="Arial CE"/>
        <charset val="238"/>
      </rPr>
      <t>fin.prísp. DSS</t>
    </r>
  </si>
  <si>
    <r>
      <t>za služby spoj.s nájmom-</t>
    </r>
    <r>
      <rPr>
        <b/>
        <sz val="8"/>
        <rFont val="Arial CE"/>
        <charset val="238"/>
      </rPr>
      <t>ročné vyúčt.</t>
    </r>
  </si>
  <si>
    <r>
      <t xml:space="preserve">nájom. nízkoštandardné byty - </t>
    </r>
    <r>
      <rPr>
        <b/>
        <sz val="8"/>
        <rFont val="Arial CE"/>
        <charset val="238"/>
      </rPr>
      <t>BYTY</t>
    </r>
  </si>
  <si>
    <r>
      <t xml:space="preserve">nájom.štandardné byty - </t>
    </r>
    <r>
      <rPr>
        <b/>
        <sz val="8"/>
        <rFont val="Arial CE"/>
        <charset val="238"/>
      </rPr>
      <t>NEBYT.PRIEST.</t>
    </r>
  </si>
  <si>
    <r>
      <t>nájom.za nebyt. priest.MBH-</t>
    </r>
    <r>
      <rPr>
        <b/>
        <sz val="8"/>
        <rFont val="Arial CE"/>
        <charset val="238"/>
      </rPr>
      <t>zábezp.</t>
    </r>
  </si>
  <si>
    <t xml:space="preserve">kolky </t>
  </si>
  <si>
    <r>
      <t>oprava strechy MŠ Kossutha</t>
    </r>
    <r>
      <rPr>
        <b/>
        <sz val="8"/>
        <rFont val="Arial CE"/>
        <charset val="238"/>
      </rPr>
      <t>+revízie</t>
    </r>
  </si>
  <si>
    <r>
      <t>oprava strechy MŠ Fábryho</t>
    </r>
    <r>
      <rPr>
        <b/>
        <sz val="8"/>
        <rFont val="Arial CE"/>
        <charset val="238"/>
      </rPr>
      <t>+revízie</t>
    </r>
  </si>
  <si>
    <r>
      <t>hydraulické  vyreg.rad.MŠ Fábry+</t>
    </r>
    <r>
      <rPr>
        <b/>
        <sz val="8"/>
        <rFont val="Arial CE"/>
        <charset val="238"/>
      </rPr>
      <t>revízie</t>
    </r>
  </si>
  <si>
    <r>
      <t>fin.spoluúčasť Otvorená škola MŠ Mieru</t>
    </r>
    <r>
      <rPr>
        <b/>
        <sz val="8"/>
        <rFont val="Arial CE"/>
        <charset val="238"/>
      </rPr>
      <t>+revízie</t>
    </r>
  </si>
  <si>
    <r>
      <t>tovary a služby+</t>
    </r>
    <r>
      <rPr>
        <b/>
        <sz val="8"/>
        <rFont val="Arial CE"/>
        <charset val="238"/>
      </rPr>
      <t>revízie</t>
    </r>
  </si>
  <si>
    <t>Internát a univerzita+revízie</t>
  </si>
  <si>
    <r>
      <t>kalové  čerpadlo-</t>
    </r>
    <r>
      <rPr>
        <b/>
        <sz val="8"/>
        <rFont val="Arial CE"/>
        <charset val="238"/>
      </rPr>
      <t>replika mest.studne</t>
    </r>
  </si>
  <si>
    <r>
      <t>recyklačný fond - separ.</t>
    </r>
    <r>
      <rPr>
        <b/>
        <sz val="8"/>
        <rFont val="Arial CE"/>
        <charset val="238"/>
      </rPr>
      <t>zberný dvor</t>
    </r>
  </si>
  <si>
    <t>bankový úver - invest.akcie mesta</t>
  </si>
  <si>
    <t>zníženie energ.náročnosti AB MsÚ</t>
  </si>
  <si>
    <t>oprava chodníka  - ul. Ibrányiho bl.MNO</t>
  </si>
  <si>
    <r>
      <t xml:space="preserve">rek.technol.vybavenia - </t>
    </r>
    <r>
      <rPr>
        <b/>
        <sz val="8"/>
        <rFont val="Arial CE"/>
        <charset val="238"/>
      </rPr>
      <t>DALKIA</t>
    </r>
  </si>
  <si>
    <t>BÝVANIE A OBČ. VYBAVENOSŤ</t>
  </si>
  <si>
    <t>0.8.4.0.</t>
  </si>
  <si>
    <t>Tovar a služby</t>
  </si>
  <si>
    <t>teplo a el. energia</t>
  </si>
  <si>
    <t>vodné, stočné, splašk.voda</t>
  </si>
  <si>
    <t>PHM, mazivá, oleje</t>
  </si>
  <si>
    <t>zák. a hav. Poistenie</t>
  </si>
  <si>
    <t>na spoločný úrad - príspevok obcí</t>
  </si>
  <si>
    <t>ročné vyúčtovanie preddavkov za rež.výdavky</t>
  </si>
  <si>
    <t>Plnenie 2010</t>
  </si>
  <si>
    <r>
      <rPr>
        <sz val="8"/>
        <rFont val="Arial CE"/>
        <charset val="238"/>
      </rPr>
      <t xml:space="preserve">ZUŠ - rekonštrukčné práce </t>
    </r>
    <r>
      <rPr>
        <b/>
        <sz val="8"/>
        <rFont val="Arial CE"/>
        <charset val="238"/>
      </rPr>
      <t>- múzeum</t>
    </r>
  </si>
  <si>
    <r>
      <t>elektr.zahr.obl. - rek. -</t>
    </r>
    <r>
      <rPr>
        <sz val="8"/>
        <rFont val="Arial CE"/>
        <charset val="238"/>
      </rPr>
      <t xml:space="preserve"> amfiteátra</t>
    </r>
  </si>
  <si>
    <t>dohody - náhrada príjmu - nemoc</t>
  </si>
  <si>
    <t>MsKS</t>
  </si>
  <si>
    <t>náhrada príjmu - nemoc + vrátky z min.rok.</t>
  </si>
  <si>
    <t>stravné pre žiakov v hmotnej núdzi pre MŠ a ZŠ</t>
  </si>
  <si>
    <t>lízing - ZI - REGIA TV účasť na majetku</t>
  </si>
  <si>
    <t>PD obchvat, elektr.záhr.obl. - vysporiadanie  pozemkov</t>
  </si>
  <si>
    <t>miniihr.oplotenie - reštaur.výskum</t>
  </si>
  <si>
    <t xml:space="preserve">rekonštrukcia MŠ  a modernizácia  ZŠ slov </t>
  </si>
  <si>
    <t>rekonštrukcia ZUŠ</t>
  </si>
  <si>
    <t>projekt.dokumentácia - MŠ Kossutha</t>
  </si>
  <si>
    <t xml:space="preserve">čerpadlo - odvodňovacie žľaby </t>
  </si>
  <si>
    <t>Očakávaná skut. 2012</t>
  </si>
  <si>
    <t>projekt a realiz. prepojenia ul.Hl.a Kossutha</t>
  </si>
  <si>
    <r>
      <t>nákup  pozemkov a</t>
    </r>
    <r>
      <rPr>
        <b/>
        <sz val="8"/>
        <rFont val="Arial CE"/>
        <charset val="238"/>
      </rPr>
      <t xml:space="preserve"> ost.inv.akcie</t>
    </r>
  </si>
  <si>
    <t>likvidácia čiernych skládok</t>
  </si>
  <si>
    <t>PHM do pracovných strojov</t>
  </si>
  <si>
    <t>odvádzanie zrážk.a splaškových vôd</t>
  </si>
  <si>
    <t>PHM do prac.strojov</t>
  </si>
  <si>
    <t>PHM do prac. strojov</t>
  </si>
  <si>
    <t>rekonštrukcia verejného  osvetlenia - ul. Trhoviskoúra</t>
  </si>
  <si>
    <t>zber a likvidácia kom. odpadu</t>
  </si>
  <si>
    <t>Rekonštr. op.múru Kost.rad, ul. L.Mécsa</t>
  </si>
  <si>
    <t>Vyvesené dňa: 4. apríla 2012</t>
  </si>
  <si>
    <t>prevod  HV (hospodársky výsledok)</t>
  </si>
  <si>
    <t>prevod z peňažných fondov OBS (býv.MBH)</t>
  </si>
  <si>
    <t>0.8.4.0</t>
  </si>
  <si>
    <t>Úprava: 16.04.2012</t>
  </si>
  <si>
    <r>
      <t xml:space="preserve">mestské byty MBH - </t>
    </r>
    <r>
      <rPr>
        <b/>
        <sz val="8"/>
        <rFont val="Arial CE"/>
        <charset val="238"/>
      </rPr>
      <t xml:space="preserve">mestský byt </t>
    </r>
  </si>
  <si>
    <r>
      <t>recyklačný fond - separ.zber-</t>
    </r>
    <r>
      <rPr>
        <b/>
        <sz val="8"/>
        <rFont val="Arial CE"/>
        <charset val="238"/>
      </rPr>
      <t>vojn.hroby</t>
    </r>
  </si>
  <si>
    <r>
      <t xml:space="preserve">kultúrne a šport. podujatia </t>
    </r>
    <r>
      <rPr>
        <b/>
        <sz val="8"/>
        <rFont val="Arial CE"/>
        <charset val="238"/>
      </rPr>
      <t>vrát. Grantov</t>
    </r>
  </si>
  <si>
    <t>harmonogram zberu odpadu</t>
  </si>
  <si>
    <t>prenájom strojov a zariadení</t>
  </si>
  <si>
    <t>materiál na opravu mestských bytov</t>
  </si>
  <si>
    <t>hygienické a čistiace potreby</t>
  </si>
  <si>
    <t>odborná literatúra, noviny, časopisy</t>
  </si>
  <si>
    <t>oprava budov a stavieb</t>
  </si>
  <si>
    <t>príspevok na stravovanie</t>
  </si>
  <si>
    <t>tvorba sociálneho fondu</t>
  </si>
  <si>
    <t>kolkové známky</t>
  </si>
  <si>
    <t>odmeny dôverníkom</t>
  </si>
  <si>
    <t>Celkové výdavky</t>
  </si>
  <si>
    <t>Bežné výdavky</t>
  </si>
  <si>
    <t>Výdavky z finančných operácii</t>
  </si>
  <si>
    <t>Výdavky školským zariadeniam</t>
  </si>
  <si>
    <t>JANUÁR</t>
  </si>
  <si>
    <t>FEBRUÁR</t>
  </si>
  <si>
    <t>MAREC</t>
  </si>
  <si>
    <t>SPOLU I.Q 2012</t>
  </si>
  <si>
    <t>Plnenie rozpočtu podľa jednotlivých mesiacoch</t>
  </si>
  <si>
    <t>pokuty a penále</t>
  </si>
  <si>
    <t>honorár za hudobné diela</t>
  </si>
  <si>
    <t>oprava a údržba softvérov</t>
  </si>
  <si>
    <t>interierové vybavenie</t>
  </si>
  <si>
    <t>oprava zariadení v dome smútku</t>
  </si>
  <si>
    <t>nákup prevádzkových strojov</t>
  </si>
  <si>
    <t>223002-2</t>
  </si>
  <si>
    <t>223002-1</t>
  </si>
  <si>
    <t>223002-3</t>
  </si>
  <si>
    <t>3120012-1</t>
  </si>
  <si>
    <t>3120012-3</t>
  </si>
  <si>
    <t>3120011-4</t>
  </si>
  <si>
    <t>3120011-2</t>
  </si>
  <si>
    <t>331002-1</t>
  </si>
  <si>
    <t>pásky, tonery do počítačov a kopírky</t>
  </si>
  <si>
    <t>reklamné predmety</t>
  </si>
  <si>
    <t>propagácia a reklama, inzerát</t>
  </si>
  <si>
    <t>641001 3</t>
  </si>
  <si>
    <t>641001 1</t>
  </si>
  <si>
    <t>641001 2</t>
  </si>
  <si>
    <t>zber a odvoz kom. odpadu</t>
  </si>
  <si>
    <t>637004-2</t>
  </si>
  <si>
    <t>637004-3</t>
  </si>
  <si>
    <t>likvidácia odpadových vôd</t>
  </si>
  <si>
    <t>prevádzkové stroje a náradia</t>
  </si>
  <si>
    <t>servis, oprava, STK</t>
  </si>
  <si>
    <t>materiál - detské ihriská, lavice</t>
  </si>
  <si>
    <t>čistenie MK (ulíc,chodníkov,parkovísk)</t>
  </si>
  <si>
    <t>prenájom bytu na ul.Hlavnej</t>
  </si>
  <si>
    <t xml:space="preserve">náhrada príjmu - nemoc </t>
  </si>
  <si>
    <t>ÚDRŽBA CINTORÍNOV, PODPORA CIRKVI</t>
  </si>
  <si>
    <t>10.7.0.</t>
  </si>
  <si>
    <t>10.7.0.1</t>
  </si>
  <si>
    <t>10.7.0.4</t>
  </si>
  <si>
    <t>7170011-3</t>
  </si>
  <si>
    <t>7170011-4</t>
  </si>
  <si>
    <t>223002-4</t>
  </si>
  <si>
    <t>príjem za školné - MŠ - RO</t>
  </si>
  <si>
    <t>nájom zariadení</t>
  </si>
  <si>
    <t>dohody o vykonaní práce</t>
  </si>
  <si>
    <t>údržba a oprava budov</t>
  </si>
  <si>
    <t>na kultúru - zahraničné MKF</t>
  </si>
  <si>
    <t>miestneho rozhlasu</t>
  </si>
  <si>
    <t>projekt "obnova ul. L. Mécsa"</t>
  </si>
  <si>
    <t>príspevok na výchovu a vzdelávanie  MŠ/vzd.p.</t>
  </si>
  <si>
    <t>náhrada príjmu za nemoc</t>
  </si>
  <si>
    <t>náhrada za nemoc</t>
  </si>
  <si>
    <t>školské potreby - z dotácie UPSVaR</t>
  </si>
  <si>
    <t>nájomné za nebytové priestory OBS</t>
  </si>
  <si>
    <t>vojnové hroby</t>
  </si>
  <si>
    <t>zák. a hav. poistenie</t>
  </si>
  <si>
    <t>poplatky bankové, súdne, exekučné</t>
  </si>
  <si>
    <t>registračný poplatok</t>
  </si>
  <si>
    <t>nemoc</t>
  </si>
  <si>
    <t>Nenormatívne  finančné  prostriedky pre ZŠ Hunyadiho</t>
  </si>
  <si>
    <t>prenájom za pôdu ref.cirkvi</t>
  </si>
  <si>
    <t>výdavky na správu školských budov</t>
  </si>
  <si>
    <t>mýto, diaľničné známky</t>
  </si>
  <si>
    <t>náhrada za lekárske prehliadky</t>
  </si>
  <si>
    <t>údržba programov - upgrade</t>
  </si>
  <si>
    <t>stroje a zariadenia</t>
  </si>
  <si>
    <t>prevod tvorby fondu opráv</t>
  </si>
  <si>
    <t>príjem za údržbarské práce</t>
  </si>
  <si>
    <t>príjem z refundácie(refakt.pre MŠ, KCMaP ai.)</t>
  </si>
  <si>
    <t>materiál ku kompostovisku</t>
  </si>
  <si>
    <t>daň za motorové vozidlá</t>
  </si>
  <si>
    <t>odchodné pri prvom skončení PP</t>
  </si>
  <si>
    <t>príjmy</t>
  </si>
  <si>
    <t>výdavky</t>
  </si>
  <si>
    <t>HV</t>
  </si>
  <si>
    <t xml:space="preserve">výpočtová technika </t>
  </si>
  <si>
    <t>transfer obecným CVČ</t>
  </si>
  <si>
    <t>softver</t>
  </si>
  <si>
    <t>pracovné stroje a náradia</t>
  </si>
  <si>
    <t>oprava zariadení</t>
  </si>
  <si>
    <t>na stravné ZŠ</t>
  </si>
  <si>
    <t>stravné deťom v hmotnej núdzi MŠ</t>
  </si>
  <si>
    <t>331002-2</t>
  </si>
  <si>
    <t>múzeum - projekt "Dialóg múzeí"</t>
  </si>
  <si>
    <t>projekt.dokum.-dom smútku - rozšírenie cintorína</t>
  </si>
  <si>
    <t>splácanie preklen.úveru-projekt"Dialóg múzeí"</t>
  </si>
  <si>
    <t>projekt "Dialóg múzeí"</t>
  </si>
  <si>
    <t xml:space="preserve">na školské potreby ZŠ </t>
  </si>
  <si>
    <t xml:space="preserve">oprava a údržba budovy </t>
  </si>
  <si>
    <t>všeobecný materiál + amfiteáter</t>
  </si>
  <si>
    <t>rekonštr.strechy telocvične ZŠS - havarijný stav</t>
  </si>
  <si>
    <t>príjem za dopravné výkony a iné výkony</t>
  </si>
  <si>
    <t>za vypracovanie lekárskeho posudku občanov</t>
  </si>
  <si>
    <t>vypracovanie lekárskych posudkov občanov</t>
  </si>
  <si>
    <t>transfer pre SOŠ KCH</t>
  </si>
  <si>
    <t>Splácanie úrokov v tuzemsku</t>
  </si>
  <si>
    <t>dohohy o vykonaní prác</t>
  </si>
  <si>
    <t>technické zhodnotenie kanalizácie</t>
  </si>
  <si>
    <t>propagácia, reklama</t>
  </si>
  <si>
    <t>FP na projekt "Vzdelávaním ped.zamestn."</t>
  </si>
  <si>
    <t>Materská škola - Óvoda / RO s VŠJ</t>
  </si>
  <si>
    <t>licencia - digitálna ortofotomapa</t>
  </si>
  <si>
    <t>pamätná tabuľa k 800.výročiu mesta KCH</t>
  </si>
  <si>
    <t>prevod fin.prostr. z RF</t>
  </si>
  <si>
    <t>prevod fin.prostr. zo spol.účtu s Dalkiou</t>
  </si>
  <si>
    <t>rekonštrukcia strechy ZUŠ</t>
  </si>
  <si>
    <t>obnova ihriska na sídl. nad nemocnicou</t>
  </si>
  <si>
    <t>717002-3</t>
  </si>
  <si>
    <t>oplotenie vstupu do budovy, mobilné domčeky</t>
  </si>
  <si>
    <t>454001-2</t>
  </si>
  <si>
    <t>454002-1</t>
  </si>
  <si>
    <t>453-5</t>
  </si>
  <si>
    <t>454001-1</t>
  </si>
  <si>
    <t>na kultúru  - tuzemské - div.paleta</t>
  </si>
  <si>
    <t>na kultúru  - MKF</t>
  </si>
  <si>
    <t xml:space="preserve">na kultúru zahraničné </t>
  </si>
  <si>
    <t>rekonštrukcia strechy MŠ</t>
  </si>
  <si>
    <t>v tis. eur</t>
  </si>
  <si>
    <t>miestne komunikácie a cestná infraštruktúra</t>
  </si>
  <si>
    <t>prístroje, stroje, náradia</t>
  </si>
  <si>
    <t>01.1.1</t>
  </si>
  <si>
    <t>01.3.3</t>
  </si>
  <si>
    <t>01.6.0</t>
  </si>
  <si>
    <t>01.7.0</t>
  </si>
  <si>
    <t>01.8.0</t>
  </si>
  <si>
    <t>03.1.0</t>
  </si>
  <si>
    <t>03.2.0</t>
  </si>
  <si>
    <t>04.1.2</t>
  </si>
  <si>
    <t>04.4.3</t>
  </si>
  <si>
    <t>DOPRAVA - cestná doprava</t>
  </si>
  <si>
    <t>SPOLOČNÁ ÚRADOVŇA - výstavba</t>
  </si>
  <si>
    <t>VEREJNÝ PORIADOK - policajné služby MsP</t>
  </si>
  <si>
    <t>MATRIKA - iné všeob.služby</t>
  </si>
  <si>
    <t>VŠEOBECNÉ VEREJNÉ SLUŽBY - voľby</t>
  </si>
  <si>
    <t>TRANSFERY VŠEOBECNEJ POVAHY</t>
  </si>
  <si>
    <t>04.5.1</t>
  </si>
  <si>
    <t>05.2</t>
  </si>
  <si>
    <t>07.2.1</t>
  </si>
  <si>
    <t>06.1.0</t>
  </si>
  <si>
    <t>06.2.0</t>
  </si>
  <si>
    <t>06.4.0</t>
  </si>
  <si>
    <t>06.6.0</t>
  </si>
  <si>
    <t>REKREÁCIA,KULTÚRA A NÁBOŽENSTVO</t>
  </si>
  <si>
    <t>08.1.0</t>
  </si>
  <si>
    <t>08.2.0</t>
  </si>
  <si>
    <t>Kultúrne služby</t>
  </si>
  <si>
    <t>Štat. klasifk.  výdavkov ver. správy COFOG</t>
  </si>
  <si>
    <t>08.4.0</t>
  </si>
  <si>
    <t>10.7.0</t>
  </si>
  <si>
    <t>OPATROVATEĽSTVO - sociálne zabezpečnie</t>
  </si>
  <si>
    <t xml:space="preserve">Staroba </t>
  </si>
  <si>
    <t>Nenormatívne finančné prostriedky</t>
  </si>
  <si>
    <t>náhrada za nemoc, odstupné</t>
  </si>
  <si>
    <t>nákup pozemku Múzeum</t>
  </si>
  <si>
    <t>Súplácanie úrokov v tuzemsku</t>
  </si>
  <si>
    <t>nákup synagógy</t>
  </si>
  <si>
    <t>rekonštrukcia verejného  osvetlenia - mesto</t>
  </si>
  <si>
    <t>správne poplatky Spoločný stav. úrad</t>
  </si>
  <si>
    <t>správne poplatky Matrika</t>
  </si>
  <si>
    <t>Príjem od FO na splátku ŠFRB BŠ</t>
  </si>
  <si>
    <t>Príjem od FO na splátku ŠFRB NŠ</t>
  </si>
  <si>
    <t>splátky úveru ŠFRB BŠ</t>
  </si>
  <si>
    <t>splátky úveru ŠFRB NŠ</t>
  </si>
  <si>
    <t>prevod fin.prostr. z Fondu opráv</t>
  </si>
  <si>
    <t>služby spoj.s nájmom-ročné vyúčt.-ost.poplatky</t>
  </si>
  <si>
    <t xml:space="preserve">tlač obecných novín </t>
  </si>
  <si>
    <t>čerpanie KK úveru</t>
  </si>
  <si>
    <t>Mzdy, zák. poistenie, tovary a služby</t>
  </si>
  <si>
    <t>NAKLADANIE S ODPADMI</t>
  </si>
  <si>
    <t>zber a odvoz za staré roky</t>
  </si>
  <si>
    <t>uloženie a likvidácia odpadu VKK</t>
  </si>
  <si>
    <t>05.1.0</t>
  </si>
  <si>
    <t>NAKLADANIE S ODPADOVÝMI VODAMI</t>
  </si>
  <si>
    <t>VŠEOBECNÁ LEKÁRSKA STAROSTLIVOSŤ</t>
  </si>
  <si>
    <t>VŠEOB. LEKÁRSKA STAROSTLIVOSŤ</t>
  </si>
  <si>
    <t>vývoz fekálií</t>
  </si>
  <si>
    <t xml:space="preserve">Múzeum </t>
  </si>
  <si>
    <t>08.2</t>
  </si>
  <si>
    <t>transfery cirkvi</t>
  </si>
  <si>
    <t>FINANČNÉ OPERÁCIE</t>
  </si>
  <si>
    <t>KAPITÁLOVÉ VÝDAVKY</t>
  </si>
  <si>
    <t xml:space="preserve">Školy s právnou subjektivitou </t>
  </si>
  <si>
    <t>ŠKOLY S PRÁVNOU SUBJEKTIVITOU</t>
  </si>
  <si>
    <t>Centrum voľného času</t>
  </si>
  <si>
    <t>Mzdy platy</t>
  </si>
  <si>
    <t>09.5.0.2</t>
  </si>
  <si>
    <t>INTERNÁT A UNIVERZITA</t>
  </si>
  <si>
    <t>Múzeum</t>
  </si>
  <si>
    <t>09</t>
  </si>
  <si>
    <t>10.5.0</t>
  </si>
  <si>
    <t>transfer na komunitné centrum</t>
  </si>
  <si>
    <t>3120012-6</t>
  </si>
  <si>
    <t>podpora  ÚPSVaR na vytváranie prac. miest</t>
  </si>
  <si>
    <t>Čist. kanalizácie §50j/Podp.vytv.pr.miest</t>
  </si>
  <si>
    <t>Čist. kanalizácie §50j/Podp.vytv.prac.miest</t>
  </si>
  <si>
    <t>kanalizácia L. Mécsa</t>
  </si>
  <si>
    <t>Návrh 2018</t>
  </si>
  <si>
    <t>dividendy Veolia</t>
  </si>
  <si>
    <t>nájom pozemkov</t>
  </si>
  <si>
    <t>vzdelávacie poukazy pre CVČ</t>
  </si>
  <si>
    <t>cestovné tuzemské</t>
  </si>
  <si>
    <t>3120015-3</t>
  </si>
  <si>
    <t>dotácia na likvidáciu čiernych skládok odpadov</t>
  </si>
  <si>
    <t>Dotácie z ÚPSVaR žiakom v hm.núdzi</t>
  </si>
  <si>
    <t>Rozpočet spolu:</t>
  </si>
  <si>
    <t>dotácia na detské ihrisko</t>
  </si>
  <si>
    <t>nákup HIM do MsKS, mobilné zastrešenie</t>
  </si>
  <si>
    <t>Skládka odpadu-spor</t>
  </si>
  <si>
    <t>ROZPOČET SPOLU</t>
  </si>
  <si>
    <t xml:space="preserve">rekonštrukcia dvora MŠ Fábryho  </t>
  </si>
  <si>
    <t>parkovisko  - MŠ Kossutha</t>
  </si>
  <si>
    <t>projektová dokumentácia-spoluúčasť</t>
  </si>
  <si>
    <t>oplotenie areálu ZŠ s VjM</t>
  </si>
  <si>
    <t>za predajné automaty</t>
  </si>
  <si>
    <t>nájomné za byty OBS + správa</t>
  </si>
  <si>
    <t>od ÚPSVaR za predchádzajúci rok</t>
  </si>
  <si>
    <t>normatívne finančné prostriedky pre ZŠ</t>
  </si>
  <si>
    <t xml:space="preserve">prísp. na výchovu a vzdel. detí v MŠ </t>
  </si>
  <si>
    <t>štipendium ÚPSV / vzdelávacie poukazy CVČ</t>
  </si>
  <si>
    <t>nenormatívne finančné prostriedky pre ZŠ</t>
  </si>
  <si>
    <t>predaj stavieb, bytov a nepotrebný HIM</t>
  </si>
  <si>
    <t>tlačivá,všeobecný tlačiarenský materiál</t>
  </si>
  <si>
    <t xml:space="preserve">trovy súdneho a exekúčneho konania </t>
  </si>
  <si>
    <t xml:space="preserve">špeciálne služby  </t>
  </si>
  <si>
    <t>DPH z obstarania</t>
  </si>
  <si>
    <t>daň z príjmov PO</t>
  </si>
  <si>
    <t>vratky</t>
  </si>
  <si>
    <t>úrok z omeškania - neuznaný súdny spor</t>
  </si>
  <si>
    <t>620-630</t>
  </si>
  <si>
    <t>výdavky na úhradu poštovných  poplatkov</t>
  </si>
  <si>
    <t>elektrická energia kanalizácia</t>
  </si>
  <si>
    <t>odvádzanie zrážk. a splaškových vôd</t>
  </si>
  <si>
    <t>elektrická energia-kanalizácia BNŠ</t>
  </si>
  <si>
    <t>všeobecný materiál BNŠ</t>
  </si>
  <si>
    <t>elektrická energia TS, Mierová</t>
  </si>
  <si>
    <t>plyn, TS, Mierová</t>
  </si>
  <si>
    <t>prehliadky, revízie, skúšky zariadení</t>
  </si>
  <si>
    <t>náhrada za lekárske posudky</t>
  </si>
  <si>
    <t>čistiace a hygienické potreby</t>
  </si>
  <si>
    <t>transfery na kultúru KCMaP</t>
  </si>
  <si>
    <t>elektrická energia, plyn</t>
  </si>
  <si>
    <t>10.1.2</t>
  </si>
  <si>
    <t>asistent - sociálne znevýhodnené prostredie</t>
  </si>
  <si>
    <t>asistent - zdravotný postih</t>
  </si>
  <si>
    <t>škola v prírode</t>
  </si>
  <si>
    <t>lyžiarsky kurz</t>
  </si>
  <si>
    <t>ŠKD Základná škola Kossutha</t>
  </si>
  <si>
    <t>ŠKD Základná škola Hunyadiho</t>
  </si>
  <si>
    <t xml:space="preserve">Školské kluby detí pri ZŠ </t>
  </si>
  <si>
    <t>ŠJ Základná škola Kossutha</t>
  </si>
  <si>
    <t>ŠJ Základná škola Hunyadiho</t>
  </si>
  <si>
    <t>Vzdelávacie poukazy pre CVČ</t>
  </si>
  <si>
    <t>Sponzor pre MsP</t>
  </si>
  <si>
    <t>Dobrovoľné  príspevky  od  darcov a sponzorov</t>
  </si>
  <si>
    <t>Stravné ÚPSV</t>
  </si>
  <si>
    <t>Školské potreby ÚPSV</t>
  </si>
  <si>
    <t>Bežné transféry ÚPSV na akt.činnosť</t>
  </si>
  <si>
    <t>Podpora ÚPSVaR na vytváranie prac. miest</t>
  </si>
  <si>
    <t>Sociálne transféry ÚPSV, osobitný príjemca</t>
  </si>
  <si>
    <t>Transfery na voľby</t>
  </si>
  <si>
    <t>Na kultúru MKF</t>
  </si>
  <si>
    <t>Na kultúru  - tuzemské</t>
  </si>
  <si>
    <t>Normatívne finančné prostriedky pre ZŠ</t>
  </si>
  <si>
    <t xml:space="preserve">Nenormatívne finančné prostriedky pre ZŠ </t>
  </si>
  <si>
    <t>Príspevok na vých.a vzdelávanie detí v MŠ</t>
  </si>
  <si>
    <t>Štipendium/vzdelávacie poukazy CVČ</t>
  </si>
  <si>
    <t>Na výkon agendy osob. príjemcu</t>
  </si>
  <si>
    <t>Na matričnú činnosť</t>
  </si>
  <si>
    <t>Register obyvateľov a hlásenie pobytu</t>
  </si>
  <si>
    <t>Vojnové hroby</t>
  </si>
  <si>
    <t>Starostlivosť o životné prostredie</t>
  </si>
  <si>
    <t>Špec.úrad pre miestné komunikácie</t>
  </si>
  <si>
    <t>Dotácia na likvidáciu čiernych skládok odp.</t>
  </si>
  <si>
    <t>Transfer na komunitné centrum</t>
  </si>
  <si>
    <t>Na kultúru - zahraničné MKF</t>
  </si>
  <si>
    <t>Na kultúru - zahraničné</t>
  </si>
  <si>
    <t>Prevod z fondov opráv mestských bytov</t>
  </si>
  <si>
    <t>Normatívne</t>
  </si>
  <si>
    <t>Nornatívne</t>
  </si>
  <si>
    <t>Základná škola Kossutha</t>
  </si>
  <si>
    <t>Náhrada príjmu za nemoc</t>
  </si>
  <si>
    <t>Nenormatívne</t>
  </si>
  <si>
    <t xml:space="preserve"> Základná škola Kossutha</t>
  </si>
  <si>
    <t>Vzdelávacie poukazy</t>
  </si>
  <si>
    <t>Asistent-zdravotný postih</t>
  </si>
  <si>
    <t>Projekt "Vzdelávanie pedad. zamestn."</t>
  </si>
  <si>
    <t>Odchodné</t>
  </si>
  <si>
    <t>Škola v prírode</t>
  </si>
  <si>
    <t>Lyžiarsky kurz</t>
  </si>
  <si>
    <t>Základná škola Hunyadiho</t>
  </si>
  <si>
    <t>Školské kluby detí pri ZŠ</t>
  </si>
  <si>
    <t>Školské jedálne pri ZŠ</t>
  </si>
  <si>
    <t>Základná umelecká škola</t>
  </si>
  <si>
    <t>Materská škola - Óvoda ul. Kossutha</t>
  </si>
  <si>
    <t>Stravné deťom v hmotnej núdzi MŠ</t>
  </si>
  <si>
    <t>Školské potreby MŠ - dotácia ÚPSVaR</t>
  </si>
  <si>
    <t>Príspevok na výchovu a vzdelávanie MŠ</t>
  </si>
  <si>
    <t>Transfery pre Regia TV</t>
  </si>
  <si>
    <t>Finančné  prostriedky na  činnosť KCH Invest</t>
  </si>
  <si>
    <t>Špeciálne služby</t>
  </si>
  <si>
    <t>Mzdy , platy</t>
  </si>
  <si>
    <t>Transfer cirkvi</t>
  </si>
  <si>
    <t>Výdavky na správu školskych budov</t>
  </si>
  <si>
    <t>Finančná pomoc - sociálna služba-DSS</t>
  </si>
  <si>
    <t>Finančná pomoc - sociálna kuratela</t>
  </si>
  <si>
    <t>Osobitný príjemca sociálnych dávok</t>
  </si>
  <si>
    <t>Splácanie dlhodobých úverov</t>
  </si>
  <si>
    <t>Splácanie preklen.úveru-projekt"Dialóg múzeí"</t>
  </si>
  <si>
    <t>Čerpanie kontokorentného úveru</t>
  </si>
  <si>
    <t>Splátky úveru ŠFRB - byty BŠ</t>
  </si>
  <si>
    <t>Splátky úveru ŠFRB - byty NŠ</t>
  </si>
  <si>
    <t>Asistent-soc. znevýhodnené prostredie</t>
  </si>
  <si>
    <t>prekleňovací úver na verejné osvetlenie</t>
  </si>
  <si>
    <t>odvoz TKO od MsÚ</t>
  </si>
  <si>
    <t>výpočtová technika, sieť</t>
  </si>
  <si>
    <r>
      <t>tovary a služby+</t>
    </r>
    <r>
      <rPr>
        <b/>
        <sz val="6.5"/>
        <rFont val="Cambria"/>
        <family val="1"/>
        <charset val="238"/>
      </rPr>
      <t>revízie</t>
    </r>
  </si>
  <si>
    <r>
      <t xml:space="preserve">rek.technol.vybavenia - </t>
    </r>
    <r>
      <rPr>
        <b/>
        <sz val="6.5"/>
        <rFont val="Cambria"/>
        <family val="1"/>
        <charset val="238"/>
      </rPr>
      <t>DALKIA</t>
    </r>
  </si>
  <si>
    <t>Plnenie 2015</t>
  </si>
  <si>
    <t>Softrvér a ortofotomapa</t>
  </si>
  <si>
    <t>Výpočtová technika, sieť</t>
  </si>
  <si>
    <t>Projektové dokumentácie- spoluúčasť</t>
  </si>
  <si>
    <t>Publikácia o meste-monografia</t>
  </si>
  <si>
    <t>publikácia o meste - monografia</t>
  </si>
  <si>
    <t>Zníženie energet. náročnosti AB</t>
  </si>
  <si>
    <t>Projekt-obnova ulice L.Mécsa</t>
  </si>
  <si>
    <t>Stroj na likvidáciu odpadu</t>
  </si>
  <si>
    <t>PD zberný dvor na separovaný odpad</t>
  </si>
  <si>
    <t>PD-Zberný dvor na separ. odpad</t>
  </si>
  <si>
    <t>čerpadlo do verejnej kanalizácie</t>
  </si>
  <si>
    <t>Čerpadlo do verejnej kanalizácie</t>
  </si>
  <si>
    <t>Kanalizácia ul. L.Mécsa</t>
  </si>
  <si>
    <t>Technické zhodnotenie kanalizácie</t>
  </si>
  <si>
    <t xml:space="preserve">projekt štand.byty </t>
  </si>
  <si>
    <t>Projekt  štand. Byty</t>
  </si>
  <si>
    <t>Energetické posúdenie 6 b.j.</t>
  </si>
  <si>
    <t>Vložkovanie komínov NŠ II.etapa</t>
  </si>
  <si>
    <t>Výstavba štandardných bytov</t>
  </si>
  <si>
    <t>Licencia - digitálna ortofotomapa</t>
  </si>
  <si>
    <t>Nákup prevádzkových strojov</t>
  </si>
  <si>
    <t>Monitorovací systém</t>
  </si>
  <si>
    <t>Nákup synagógy</t>
  </si>
  <si>
    <t>Obnova ihriska na sídl. nad nemocnicou</t>
  </si>
  <si>
    <r>
      <t xml:space="preserve">Rek.technol.vybavenia - </t>
    </r>
    <r>
      <rPr>
        <b/>
        <sz val="8"/>
        <rFont val="Arial"/>
        <family val="2"/>
        <charset val="238"/>
      </rPr>
      <t>DALKIA</t>
    </r>
  </si>
  <si>
    <t>Pamätná tabuľa k 800.výročiu mesta KCH</t>
  </si>
  <si>
    <t>Rekonštrukcia verejného osvetlenia</t>
  </si>
  <si>
    <t>Nákup HIM do MsKS, mobilné zastrešenie</t>
  </si>
  <si>
    <t>Múzeum - projekt "Dialóg múzeí"</t>
  </si>
  <si>
    <t>Nákup pozemku Múzeum</t>
  </si>
  <si>
    <t>Oplotenie vstupu do budovy, mobilné domčeky</t>
  </si>
  <si>
    <t>Projekt.dokum.-dom smútku - rozšírenie cintorína</t>
  </si>
  <si>
    <t>Rekonštrukcia domu smútku</t>
  </si>
  <si>
    <t>Parkovisko  - MŠ Kossutha</t>
  </si>
  <si>
    <t xml:space="preserve">Rekonštrukcia dvora MŠ Fábryho  </t>
  </si>
  <si>
    <t>Oplotenie areálu ZŠ s VjM</t>
  </si>
  <si>
    <t>Rekonštrukcia strechy ZUŠ</t>
  </si>
  <si>
    <t>Rekonštrukcia strechy MŠ</t>
  </si>
  <si>
    <t xml:space="preserve">Rekonštr.strechy telocvične ZŠS </t>
  </si>
  <si>
    <t>09.</t>
  </si>
  <si>
    <t>Príjmy</t>
  </si>
  <si>
    <t>Výdavky</t>
  </si>
  <si>
    <t>Finančná výpomoc</t>
  </si>
  <si>
    <t>príspevok na učebnice</t>
  </si>
  <si>
    <t>Príspevok na učebnice</t>
  </si>
  <si>
    <t>členské príspevky ZNOM, klub aikido</t>
  </si>
  <si>
    <t>09.5.0</t>
  </si>
  <si>
    <t>09.1</t>
  </si>
  <si>
    <t>dotácia na výkon opatrovateľskej služby</t>
  </si>
  <si>
    <t>úroky z omeškania</t>
  </si>
  <si>
    <t>nájomné za skládku odpadu</t>
  </si>
  <si>
    <t>Dotácia na výkon opatrovateľskej služby</t>
  </si>
  <si>
    <t>dotácia na verejné osvetlenie</t>
  </si>
  <si>
    <t>Rekonštr. hracej plochy telocv. ZŠ Kossutha</t>
  </si>
  <si>
    <t>rekonštr. hracej plochy telocvične ZŠ Kossutha</t>
  </si>
  <si>
    <t>prevod prostriedkov z predch. rokov-Detské ihrisko</t>
  </si>
  <si>
    <t>prevod prostriedkov z predch. rokov-Spol. úrad</t>
  </si>
  <si>
    <t>prevod prostriedkov z predch.rokov-Účet TKO</t>
  </si>
  <si>
    <t>prevod prostriedkov z predch. rokov-Recyklačný fond</t>
  </si>
  <si>
    <t xml:space="preserve">prevod prostriedkov z rezervného fondu  HV </t>
  </si>
  <si>
    <t>Vrátenie finančnej zábezpeky</t>
  </si>
  <si>
    <t>dotácia na zateplenie obal.konštr. MŠ Kossutha</t>
  </si>
  <si>
    <t>zateplenie a obnova obal. konštr. MŠ Kossutha</t>
  </si>
  <si>
    <t>transfer na rekonštrukciu telocvične ZŠ Kossutha</t>
  </si>
  <si>
    <t>cestovné náhrady iným než vlastným zamest.</t>
  </si>
  <si>
    <t>Komunitné centrum</t>
  </si>
  <si>
    <t>Rekonštrukcia komunitného centra</t>
  </si>
  <si>
    <t>Rek. a rozšírenie kapacity MŠ Fábryho</t>
  </si>
  <si>
    <t>Zateplenie a obnova obal.konśtr.MŠ Kossutha</t>
  </si>
  <si>
    <t>Klasifikácia COFOG</t>
  </si>
  <si>
    <t>Návrh 2019</t>
  </si>
  <si>
    <t>obnova budovy OPP</t>
  </si>
  <si>
    <t>Obnova budovy OPP</t>
  </si>
  <si>
    <t>stromčeky, náhradná výsadba</t>
  </si>
  <si>
    <t>odstavná plocha (parkovisko) Ibrányiho</t>
  </si>
  <si>
    <t>rekonštrukcia ulíc  Majlátha a Rákocziho</t>
  </si>
  <si>
    <t>Majetkoprávne vysporiadanie pozemkov - prístupová komunikácia ZD</t>
  </si>
  <si>
    <t>Výstavba Zberného dvora</t>
  </si>
  <si>
    <t>kompostovisko (BRKO)</t>
  </si>
  <si>
    <t>Majetkopávne vysporiadanie pozemkov areál TS</t>
  </si>
  <si>
    <t>Zateplenie  a obnova obalových konštrukcií MSKS</t>
  </si>
  <si>
    <t>Obnova amfiteátra - Spájajúca minulosť -Interreg</t>
  </si>
  <si>
    <t>odstavné plochy MsÚ č.2</t>
  </si>
  <si>
    <t>716-717</t>
  </si>
  <si>
    <t>Odstavná plocha(parkovisko)Ibrányiho</t>
  </si>
  <si>
    <t>Rekonštrukcia ulíc  Majlátha a Rákocziho</t>
  </si>
  <si>
    <t>Obnova Ul. L. Mécsa</t>
  </si>
  <si>
    <t xml:space="preserve">z prenajatých budov a priestorov </t>
  </si>
  <si>
    <t>z prenajatých budov a priestorov MsKS</t>
  </si>
  <si>
    <t>letničky, kvety, kvetináče</t>
  </si>
  <si>
    <t>dotácie pr. osobám - primátor</t>
  </si>
  <si>
    <t>Dotácie pr. osobám-primátor</t>
  </si>
  <si>
    <t>09.8.0</t>
  </si>
  <si>
    <t>Spoločný školský úrad</t>
  </si>
  <si>
    <t>0.9.8.0</t>
  </si>
  <si>
    <t>na spoločný stavebný úrad - ŠR</t>
  </si>
  <si>
    <t>Na spoločný stavebný úrad - ŠR</t>
  </si>
  <si>
    <t>Na spoločný školský úrad - ŠR</t>
  </si>
  <si>
    <t>na spoločný školský úrad-ŠR</t>
  </si>
  <si>
    <t>rekonštrukcia a rozšír. kapacity MŠ Fábryho</t>
  </si>
  <si>
    <t>rekonštrukcia komunitného centra</t>
  </si>
  <si>
    <t>rozšírenie kapacity MŠ Fábry</t>
  </si>
  <si>
    <t>rekonštrukcia cesty Fejséš</t>
  </si>
  <si>
    <t>Rekonštrukcia cesty Fejséš</t>
  </si>
  <si>
    <t>príjem z predaja umeleckého diela, maľba</t>
  </si>
  <si>
    <t>ústredné kúrenie v budove TS</t>
  </si>
  <si>
    <t>finančný leasing mot. vozidla MsP</t>
  </si>
  <si>
    <t>Finančný leasing mot. vozidla MsP</t>
  </si>
  <si>
    <t>splácanie úrokov z leasingu</t>
  </si>
  <si>
    <t>Odstavné plochy MsÚ č.2</t>
  </si>
  <si>
    <t>rek. bytov   - vložkovanie  komínov - NŠ II.</t>
  </si>
  <si>
    <t>Ústredné kúrenie v budove TS</t>
  </si>
  <si>
    <t>zateplenie MsKS strecha</t>
  </si>
  <si>
    <t>Zateplenie  MsKS- strecha</t>
  </si>
  <si>
    <t xml:space="preserve">kancelária I. kontaktu </t>
  </si>
  <si>
    <t>sobášna sieň</t>
  </si>
  <si>
    <t>Kancelária I.kontaktu</t>
  </si>
  <si>
    <t>Sobášna sieň</t>
  </si>
  <si>
    <t>Výstavba autobusovej stanice</t>
  </si>
  <si>
    <t>modernizácia technického vybavenia ZŠ Kossutha</t>
  </si>
  <si>
    <t>Modernizácia technického vybavenia ZŠ Kossutha</t>
  </si>
  <si>
    <t>transfery zväzom, združeniam  VFSz</t>
  </si>
  <si>
    <t>05.6.0</t>
  </si>
  <si>
    <t>majetkopávne vysporiadanie pozemkov areál TS</t>
  </si>
  <si>
    <t>Motorová rozbrušovačka</t>
  </si>
  <si>
    <t>výstavba detského ihriska Crossfit</t>
  </si>
  <si>
    <t>výstavba detského ihriska L. Kossutha</t>
  </si>
  <si>
    <t>Výstavba detského ihriska crossfit</t>
  </si>
  <si>
    <t>Výstavba detského ihriska L. Kossutha</t>
  </si>
  <si>
    <t>výstavba detského ihriska Fábryho</t>
  </si>
  <si>
    <t>Výstavba detského ihriska Fábryho</t>
  </si>
  <si>
    <t>zateplenie  a obnova obalových konštrukcií MSKS</t>
  </si>
  <si>
    <t>výstavba plážového volejbalového ihriska</t>
  </si>
  <si>
    <t>Výstavba plážového volejbalového ihriska</t>
  </si>
  <si>
    <t>Terénna sociálna práca</t>
  </si>
  <si>
    <t>10.7.0.3</t>
  </si>
  <si>
    <t>dotácia va výkon terénnej sociálnej práce</t>
  </si>
  <si>
    <t>Dotácia na výkon terénnej sociálnej práce</t>
  </si>
  <si>
    <t>územný plán mesta</t>
  </si>
  <si>
    <t>Územný plán mesta</t>
  </si>
  <si>
    <t>dotácia na chránenú dielňu</t>
  </si>
  <si>
    <t>Dotácia na chránenú dielńu</t>
  </si>
  <si>
    <t>dotácia na výmenu okenných konštrukcií v ZŠ Kossutha</t>
  </si>
  <si>
    <t>Dotácia na výmenu okenných konštrukcií v ZŠ Kossutha</t>
  </si>
  <si>
    <t>dobrovoľné  príspevky  od  darcov a sponzorov MKF</t>
  </si>
  <si>
    <t>za užívanie verejného priestranstva vrátane MKF</t>
  </si>
  <si>
    <t>oslavy Mesta KCH - predaj kníh, služieb, kľúčenky</t>
  </si>
  <si>
    <t>poštovné</t>
  </si>
  <si>
    <t>nákup dopravných prostriedkov</t>
  </si>
  <si>
    <t>Nákup dopravných prostriedkov</t>
  </si>
  <si>
    <t>Plnenie 2016</t>
  </si>
  <si>
    <t>prevod prostriedkov na rek. cesty Fejséš</t>
  </si>
  <si>
    <t>prevod prostriedkov z predch. rokov-fin. zábezpeka OBS</t>
  </si>
  <si>
    <t>prevod prostriedkov z predch. rokov-fin. zábezpeka VO</t>
  </si>
  <si>
    <t>vrátenie finančnej zábezpeky OBS</t>
  </si>
  <si>
    <t>vrátenie finančnej zábezpeky VO</t>
  </si>
  <si>
    <t>projekt Škola otvorená všetkým ZŠ Kossutha</t>
  </si>
  <si>
    <t>Projekt škola otvorená všetkým ZŠ Kossutha</t>
  </si>
  <si>
    <t>FP na projekt "Škola otvorená všetkým"</t>
  </si>
  <si>
    <t>Projekt "Škola otvorená všetkým"</t>
  </si>
  <si>
    <t>register adries</t>
  </si>
  <si>
    <t>Register adries</t>
  </si>
  <si>
    <t>Vrátenie finančnej zábezpeky VO</t>
  </si>
  <si>
    <t>10.9.0</t>
  </si>
  <si>
    <t>Sociálne zabezpečenie inde neklasifikované</t>
  </si>
  <si>
    <t>projekt CODE VDIC</t>
  </si>
  <si>
    <t>Sociálne zabezpečenie inde neklasif.</t>
  </si>
  <si>
    <t>Projekt CODE VDIC</t>
  </si>
  <si>
    <t>telekomunikačná technika</t>
  </si>
  <si>
    <t>Primárne a predprimárne vzdelávanie</t>
  </si>
  <si>
    <t>Miestne občianske poriadkové služby</t>
  </si>
  <si>
    <t>výpočtová technika-Interreg</t>
  </si>
  <si>
    <t>Odmeny za VO</t>
  </si>
  <si>
    <t>propagácia, reklama-interreg</t>
  </si>
  <si>
    <t>kancelárske potreby-interreg</t>
  </si>
  <si>
    <t>odmeny za ďalšie prace-interreg</t>
  </si>
  <si>
    <t>Vybavenie služobného motorového vozidla</t>
  </si>
  <si>
    <t>05.2.0</t>
  </si>
  <si>
    <t xml:space="preserve">oprava stavby  </t>
  </si>
  <si>
    <t>Projekt telocvične ZŠsVJM</t>
  </si>
  <si>
    <t>Očakávaná skutočnosť 2017</t>
  </si>
  <si>
    <t>Návrh 2020</t>
  </si>
  <si>
    <t>Skutočné plnenie   2015</t>
  </si>
  <si>
    <t>Skutočné plnenie 2016</t>
  </si>
  <si>
    <t>Schválený rozpočet na rok  2017</t>
  </si>
  <si>
    <t>výstavba autobusovej stanice</t>
  </si>
  <si>
    <t>vybavenie služobného motorového vozidla</t>
  </si>
  <si>
    <t xml:space="preserve"> obnova Ul. L. Mécsa</t>
  </si>
  <si>
    <t>motorová rozbrušovačka</t>
  </si>
  <si>
    <t>divadelná paleta</t>
  </si>
  <si>
    <t xml:space="preserve">kultúrne podujatia </t>
  </si>
  <si>
    <t>výd. na kultúrne akcie - správne odd.</t>
  </si>
  <si>
    <t>312012-4</t>
  </si>
  <si>
    <t>312012-5</t>
  </si>
  <si>
    <t>transfer na MOPS</t>
  </si>
  <si>
    <t>Transfer na MOPS</t>
  </si>
  <si>
    <t>FP na projekt "Zvyšovanie kvality vzdelávania "</t>
  </si>
  <si>
    <t>projekt "Zvyšovanie kvality vzdelávania v ZŠ"</t>
  </si>
  <si>
    <t>Projekt Zvyšovanie kvality vzdelávania v ZŠ</t>
  </si>
  <si>
    <t>rozšírenie kamerového systému</t>
  </si>
  <si>
    <t>dotácia na obnovu budovy OPP</t>
  </si>
  <si>
    <t xml:space="preserve">príjem za stravné </t>
  </si>
  <si>
    <t>nákup klavíra ZUŠ</t>
  </si>
  <si>
    <t>Nákup klavíra ZUŠ</t>
  </si>
  <si>
    <t>finančná zábezpeka-verejné obstrávanie</t>
  </si>
  <si>
    <t>dotácia na rekonśtrukciu cesty Fejséš</t>
  </si>
  <si>
    <t>Projekt "Zvyšovanie kvality vzdelávania"</t>
  </si>
  <si>
    <t>Schválený rozpočet na rok 2017</t>
  </si>
  <si>
    <t>projekt rekonštrukcie štadióna</t>
  </si>
  <si>
    <t>Projekt rekonštrukcie štadióna</t>
  </si>
  <si>
    <t>prijaté úvery</t>
  </si>
  <si>
    <t>Všeobecná pracovná oblasť</t>
  </si>
  <si>
    <t>Sociálny podnik- projektová dokumentácia</t>
  </si>
  <si>
    <t>sociálny podnik- projektová dokumentácia</t>
  </si>
  <si>
    <t>z prenajatých budov a priestorov ZŠ Hunyadiho</t>
  </si>
  <si>
    <t>nákup potravín</t>
  </si>
  <si>
    <t>výdavky z vlastných príjmov</t>
  </si>
  <si>
    <t>Nákup potravín</t>
  </si>
  <si>
    <t>prekleňovací úver na rekonštr. amfiteátra</t>
  </si>
  <si>
    <t>rekonštrukcia  amfiteátra - Interreg</t>
  </si>
  <si>
    <t xml:space="preserve">z prenajatých budov a priestorov ZŠ Kossutha </t>
  </si>
  <si>
    <t>príjmy ZŠ Kossutha za stravné, réžia</t>
  </si>
  <si>
    <t>príjmy ZŠ Hunyadiho za stravné, réžia</t>
  </si>
  <si>
    <t>sponzor pre TJ Slavoj</t>
  </si>
  <si>
    <t>z prenaj.zariadení a techniky /Veolia/</t>
  </si>
  <si>
    <t>pr. prostr. z predch. rokov-pren. komp. šk.-normatív</t>
  </si>
  <si>
    <t>pr. prostr. z predch. rokov-pren. komp. šk.-dopravné</t>
  </si>
  <si>
    <t>pr. pr. z predch. rokov-pren. komp. šk.-prísp. na VV MŠ + Vzd.P.</t>
  </si>
  <si>
    <t>Sponzor pre TJ Slavoj</t>
  </si>
  <si>
    <t>I. úprava rozpočtu schválená  dňa 28.03.2018 uznesením MsZ č.684/2018.</t>
  </si>
  <si>
    <t xml:space="preserve">Rozpočet schválený dňa 15.12.2017 uznesením MsZ č.640/2017 . </t>
  </si>
  <si>
    <t>Úprava</t>
  </si>
  <si>
    <t>špecialne prístroje</t>
  </si>
  <si>
    <t>Špeciálne prístroje</t>
  </si>
  <si>
    <t>Príjem z vrátky za plyn 100€.Zuš nemá v príjme.</t>
  </si>
  <si>
    <t xml:space="preserve">nákup pozemkov </t>
  </si>
  <si>
    <t>projekt telocvične ZŠ s VJM</t>
  </si>
  <si>
    <t>Nákup pozemkov</t>
  </si>
  <si>
    <t>odstavná plocha Kossutha (pri polícii)</t>
  </si>
  <si>
    <t>Odatavná plocha Kossutha (pri polícii)</t>
  </si>
  <si>
    <t>tovary a služby +KPSS</t>
  </si>
  <si>
    <t>odstavná plocha pri Cross-fit</t>
  </si>
  <si>
    <t>Odstavná plocha pri Cross-fit</t>
  </si>
  <si>
    <t>Rekonštrukcia ZUŠ  - envirofond</t>
  </si>
  <si>
    <t>dotácia na rekonštrukciu štadióna</t>
  </si>
  <si>
    <t>dotácia na vytvorené pracovné miesto</t>
  </si>
  <si>
    <t>dotácia na CT prístroj Nemocnica K.Chlmec, n.o.</t>
  </si>
  <si>
    <t>Dotácia na CT prístroj Nemocnica K.Chlmec</t>
  </si>
  <si>
    <t>dotácia na dom smútku od ÚV SR</t>
  </si>
  <si>
    <t>dotácia na zateplenie a obnovu obal. koštr. MsKS</t>
  </si>
  <si>
    <t>dotácia na záhradné kompostéry</t>
  </si>
  <si>
    <t>Dotácia na záhradné kompostéry</t>
  </si>
  <si>
    <t>záhradné kompostéry</t>
  </si>
  <si>
    <t>transfer na "Celodennú školu"</t>
  </si>
  <si>
    <t>Transfer na "Celodennú školu"</t>
  </si>
  <si>
    <t>rekonštrukcia ZUŠ-Envirofond</t>
  </si>
  <si>
    <t>Dotácia na vytvorené pracovné miesto</t>
  </si>
  <si>
    <t>PRÍLOHA K  II.ÚPRAVE ROZPOČTU  MESTA  KRÁĽOVSKÝ  CHLMEC NA ROK 2018-2020</t>
  </si>
  <si>
    <t xml:space="preserve">II. ÚPRAVA ROZPOČTU  MESTA  KRÁĽOVSKÝ CHLMEC   NA ROK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</si>
</sst>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3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12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42"/>
      <name val="Arial CE"/>
      <family val="2"/>
      <charset val="238"/>
    </font>
    <font>
      <sz val="7"/>
      <name val="Arial CE"/>
      <family val="2"/>
      <charset val="238"/>
    </font>
    <font>
      <b/>
      <sz val="6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b/>
      <sz val="7"/>
      <color indexed="9"/>
      <name val="Calibri"/>
      <family val="2"/>
      <charset val="238"/>
    </font>
    <font>
      <sz val="7"/>
      <color indexed="8"/>
      <name val="Arial CE"/>
      <family val="2"/>
      <charset val="238"/>
    </font>
    <font>
      <b/>
      <sz val="7"/>
      <color indexed="8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indexed="8"/>
      <name val="Arial CE"/>
      <family val="2"/>
      <charset val="238"/>
    </font>
    <font>
      <sz val="7"/>
      <color indexed="8"/>
      <name val="Arial CE"/>
      <family val="2"/>
      <charset val="238"/>
    </font>
    <font>
      <sz val="7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 CE"/>
      <family val="2"/>
      <charset val="238"/>
    </font>
    <font>
      <sz val="6"/>
      <name val="Arial CE"/>
      <family val="2"/>
      <charset val="238"/>
    </font>
    <font>
      <sz val="8"/>
      <color indexed="9"/>
      <name val="Arial CE"/>
      <charset val="238"/>
    </font>
    <font>
      <sz val="8"/>
      <color indexed="8"/>
      <name val="Arial CE"/>
      <charset val="238"/>
    </font>
    <font>
      <sz val="7"/>
      <color indexed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sz val="7"/>
      <color theme="1"/>
      <name val="Arial CE"/>
      <family val="2"/>
      <charset val="238"/>
    </font>
    <font>
      <b/>
      <sz val="8"/>
      <color theme="0"/>
      <name val="Arial CE"/>
      <family val="2"/>
      <charset val="238"/>
    </font>
    <font>
      <b/>
      <sz val="7"/>
      <color theme="0"/>
      <name val="Arial CE"/>
      <family val="2"/>
      <charset val="238"/>
    </font>
    <font>
      <sz val="7"/>
      <color theme="0"/>
      <name val="Arial CE"/>
      <family val="2"/>
      <charset val="238"/>
    </font>
    <font>
      <sz val="7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7"/>
      <color indexed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7"/>
      <color theme="1"/>
      <name val="Arial CE"/>
      <charset val="238"/>
    </font>
    <font>
      <b/>
      <sz val="8"/>
      <color indexed="8"/>
      <name val="Arial CE"/>
      <charset val="238"/>
    </font>
    <font>
      <b/>
      <sz val="8"/>
      <color theme="0"/>
      <name val="Arial CE"/>
      <charset val="238"/>
    </font>
    <font>
      <sz val="10"/>
      <color theme="0"/>
      <name val="Arial CE"/>
      <family val="2"/>
      <charset val="238"/>
    </font>
    <font>
      <b/>
      <u/>
      <sz val="8"/>
      <name val="Arial CE"/>
      <family val="2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Cambria"/>
      <family val="1"/>
      <charset val="238"/>
    </font>
    <font>
      <sz val="6.5"/>
      <name val="Cambria"/>
      <family val="1"/>
      <charset val="238"/>
    </font>
    <font>
      <b/>
      <sz val="7"/>
      <name val="Cambria"/>
      <family val="1"/>
      <charset val="238"/>
    </font>
    <font>
      <b/>
      <sz val="12"/>
      <name val="Cambria"/>
      <family val="1"/>
      <charset val="238"/>
    </font>
    <font>
      <b/>
      <sz val="6.5"/>
      <name val="Cambria"/>
      <family val="1"/>
      <charset val="238"/>
    </font>
    <font>
      <b/>
      <sz val="6"/>
      <name val="Cambria"/>
      <family val="1"/>
      <charset val="238"/>
    </font>
    <font>
      <sz val="7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b/>
      <sz val="6.3"/>
      <name val="Cambria"/>
      <family val="1"/>
      <charset val="238"/>
    </font>
    <font>
      <sz val="8"/>
      <color theme="0"/>
      <name val="Arial CE"/>
      <charset val="238"/>
    </font>
    <font>
      <sz val="8"/>
      <color theme="0"/>
      <name val="Arial CE"/>
      <family val="2"/>
      <charset val="238"/>
    </font>
    <font>
      <b/>
      <sz val="7"/>
      <name val="Cambria"/>
      <family val="1"/>
      <charset val="238"/>
      <scheme val="major"/>
    </font>
    <font>
      <b/>
      <sz val="8"/>
      <color rgb="FF00B050"/>
      <name val="Cambria"/>
      <family val="1"/>
      <charset val="238"/>
    </font>
    <font>
      <sz val="8"/>
      <color rgb="FF00B050"/>
      <name val="Cambria"/>
      <family val="1"/>
      <charset val="238"/>
    </font>
    <font>
      <sz val="10"/>
      <color rgb="FF00B050"/>
      <name val="Cambria"/>
      <family val="1"/>
      <charset val="238"/>
    </font>
    <font>
      <b/>
      <sz val="10"/>
      <color rgb="FF00B050"/>
      <name val="Cambria"/>
      <family val="1"/>
      <charset val="238"/>
    </font>
    <font>
      <sz val="12"/>
      <color rgb="FF00B050"/>
      <name val="Cambria"/>
      <family val="1"/>
      <charset val="238"/>
    </font>
    <font>
      <sz val="8"/>
      <color rgb="FF00B050"/>
      <name val="Cambria"/>
      <family val="1"/>
      <charset val="238"/>
      <scheme val="major"/>
    </font>
    <font>
      <sz val="10"/>
      <color rgb="FF00B050"/>
      <name val="Cambria"/>
      <family val="1"/>
      <charset val="238"/>
      <scheme val="major"/>
    </font>
    <font>
      <b/>
      <sz val="9"/>
      <color rgb="FF00B050"/>
      <name val="Cambria"/>
      <family val="1"/>
      <charset val="238"/>
    </font>
    <font>
      <sz val="12"/>
      <name val="Cambria"/>
      <family val="1"/>
      <charset val="238"/>
    </font>
    <font>
      <sz val="7"/>
      <name val="Cambria"/>
      <family val="1"/>
      <charset val="238"/>
      <scheme val="major"/>
    </font>
    <font>
      <b/>
      <sz val="5"/>
      <name val="Cambria"/>
      <family val="1"/>
      <charset val="238"/>
    </font>
    <font>
      <b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6.5"/>
      <name val="Cambria"/>
      <family val="1"/>
      <charset val="238"/>
      <scheme val="major"/>
    </font>
    <font>
      <b/>
      <sz val="6.5"/>
      <name val="Arial CE"/>
      <charset val="238"/>
    </font>
    <font>
      <sz val="10"/>
      <color rgb="FFFF0000"/>
      <name val="Cambria"/>
      <family val="1"/>
      <charset val="238"/>
    </font>
    <font>
      <sz val="6.5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b/>
      <sz val="8"/>
      <color indexed="9"/>
      <name val="Arial CE"/>
      <charset val="238"/>
    </font>
    <font>
      <b/>
      <sz val="8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FF0000"/>
      <name val="Cambria"/>
      <family val="1"/>
      <charset val="238"/>
    </font>
    <font>
      <sz val="7"/>
      <color rgb="FF0070C0"/>
      <name val="Cambria"/>
      <family val="1"/>
      <charset val="238"/>
    </font>
    <font>
      <sz val="10"/>
      <color rgb="FF0070C0"/>
      <name val="Cambria"/>
      <family val="1"/>
      <charset val="238"/>
    </font>
    <font>
      <sz val="8"/>
      <color rgb="FF0070C0"/>
      <name val="Cambria"/>
      <family val="1"/>
      <charset val="238"/>
    </font>
    <font>
      <sz val="10"/>
      <name val="Arial"/>
      <family val="2"/>
      <charset val="238"/>
    </font>
    <font>
      <sz val="8"/>
      <color theme="1"/>
      <name val="Cambria"/>
      <family val="1"/>
      <charset val="238"/>
    </font>
    <font>
      <b/>
      <sz val="6"/>
      <color theme="1"/>
      <name val="Cambria"/>
      <family val="1"/>
      <charset val="238"/>
    </font>
    <font>
      <sz val="7"/>
      <color theme="1"/>
      <name val="Cambria"/>
      <family val="1"/>
      <charset val="238"/>
    </font>
    <font>
      <sz val="10"/>
      <color rgb="FF0070C0"/>
      <name val="Arial"/>
      <family val="2"/>
      <charset val="238"/>
    </font>
    <font>
      <b/>
      <sz val="8"/>
      <color rgb="FFFF0000"/>
      <name val="Arial CE"/>
      <charset val="238"/>
    </font>
    <font>
      <sz val="10"/>
      <name val="Cambria"/>
      <family val="1"/>
      <charset val="238"/>
      <scheme val="major"/>
    </font>
    <font>
      <sz val="7"/>
      <color rgb="FFFF0000"/>
      <name val="Cambria"/>
      <family val="1"/>
      <charset val="238"/>
    </font>
    <font>
      <sz val="10"/>
      <color rgb="FFFF0000"/>
      <name val="Arial CE"/>
      <charset val="238"/>
    </font>
    <font>
      <b/>
      <sz val="8"/>
      <color rgb="FFFF0000"/>
      <name val="Cambria"/>
      <family val="1"/>
      <charset val="238"/>
    </font>
    <font>
      <sz val="10"/>
      <color rgb="FFFF0000"/>
      <name val="Arial"/>
      <family val="2"/>
      <charset val="238"/>
    </font>
    <font>
      <b/>
      <sz val="8"/>
      <color theme="1"/>
      <name val="Arial CE"/>
      <family val="2"/>
      <charset val="238"/>
    </font>
    <font>
      <b/>
      <sz val="8"/>
      <color theme="1"/>
      <name val="Arial CE"/>
      <charset val="238"/>
    </font>
    <font>
      <b/>
      <sz val="6.5"/>
      <color theme="1"/>
      <name val="Arial CE"/>
      <charset val="238"/>
    </font>
    <font>
      <b/>
      <sz val="8"/>
      <color theme="1"/>
      <name val="Cambria"/>
      <family val="1"/>
      <charset val="238"/>
    </font>
    <font>
      <sz val="6.5"/>
      <color theme="1"/>
      <name val="Cambria"/>
      <family val="1"/>
      <charset val="238"/>
    </font>
    <font>
      <sz val="10"/>
      <color theme="1"/>
      <name val="Arial CE"/>
      <charset val="238"/>
    </font>
    <font>
      <sz val="10"/>
      <color theme="1"/>
      <name val="Cambria"/>
      <family val="1"/>
      <charset val="238"/>
    </font>
    <font>
      <sz val="10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9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3" fontId="4" fillId="0" borderId="0" xfId="0" applyNumberFormat="1" applyFont="1"/>
    <xf numFmtId="0" fontId="4" fillId="3" borderId="1" xfId="0" applyFont="1" applyFill="1" applyBorder="1"/>
    <xf numFmtId="0" fontId="4" fillId="4" borderId="0" xfId="0" applyFont="1" applyFill="1"/>
    <xf numFmtId="0" fontId="2" fillId="4" borderId="0" xfId="0" applyFont="1" applyFill="1"/>
    <xf numFmtId="0" fontId="7" fillId="5" borderId="0" xfId="0" applyFont="1" applyFill="1"/>
    <xf numFmtId="0" fontId="2" fillId="6" borderId="0" xfId="0" applyFont="1" applyFill="1"/>
    <xf numFmtId="0" fontId="4" fillId="6" borderId="0" xfId="0" applyFont="1" applyFill="1"/>
    <xf numFmtId="0" fontId="6" fillId="5" borderId="0" xfId="0" applyFont="1" applyFill="1"/>
    <xf numFmtId="0" fontId="9" fillId="5" borderId="0" xfId="0" applyFont="1" applyFill="1"/>
    <xf numFmtId="0" fontId="7" fillId="7" borderId="0" xfId="0" applyFont="1" applyFill="1"/>
    <xf numFmtId="0" fontId="7" fillId="7" borderId="0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7" fillId="8" borderId="2" xfId="0" applyFont="1" applyFill="1" applyBorder="1"/>
    <xf numFmtId="0" fontId="4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7" fillId="7" borderId="7" xfId="0" applyFont="1" applyFill="1" applyBorder="1"/>
    <xf numFmtId="0" fontId="2" fillId="4" borderId="7" xfId="0" applyFont="1" applyFill="1" applyBorder="1"/>
    <xf numFmtId="0" fontId="4" fillId="4" borderId="7" xfId="0" applyFont="1" applyFill="1" applyBorder="1"/>
    <xf numFmtId="165" fontId="7" fillId="7" borderId="7" xfId="0" applyNumberFormat="1" applyFont="1" applyFill="1" applyBorder="1"/>
    <xf numFmtId="0" fontId="15" fillId="4" borderId="7" xfId="0" applyFont="1" applyFill="1" applyBorder="1"/>
    <xf numFmtId="0" fontId="8" fillId="7" borderId="10" xfId="0" applyFont="1" applyFill="1" applyBorder="1"/>
    <xf numFmtId="0" fontId="11" fillId="7" borderId="10" xfId="0" applyFont="1" applyFill="1" applyBorder="1" applyAlignment="1"/>
    <xf numFmtId="164" fontId="4" fillId="3" borderId="7" xfId="0" applyNumberFormat="1" applyFont="1" applyFill="1" applyBorder="1"/>
    <xf numFmtId="0" fontId="2" fillId="0" borderId="7" xfId="0" applyFont="1" applyBorder="1"/>
    <xf numFmtId="0" fontId="4" fillId="0" borderId="7" xfId="0" applyFont="1" applyBorder="1"/>
    <xf numFmtId="0" fontId="10" fillId="5" borderId="7" xfId="0" applyFont="1" applyFill="1" applyBorder="1"/>
    <xf numFmtId="0" fontId="9" fillId="5" borderId="7" xfId="0" applyFont="1" applyFill="1" applyBorder="1"/>
    <xf numFmtId="0" fontId="7" fillId="5" borderId="7" xfId="0" applyFont="1" applyFill="1" applyBorder="1"/>
    <xf numFmtId="165" fontId="7" fillId="5" borderId="7" xfId="0" applyNumberFormat="1" applyFont="1" applyFill="1" applyBorder="1"/>
    <xf numFmtId="0" fontId="2" fillId="6" borderId="7" xfId="0" applyFont="1" applyFill="1" applyBorder="1"/>
    <xf numFmtId="0" fontId="4" fillId="6" borderId="7" xfId="0" applyFont="1" applyFill="1" applyBorder="1"/>
    <xf numFmtId="165" fontId="12" fillId="3" borderId="7" xfId="0" applyNumberFormat="1" applyFont="1" applyFill="1" applyBorder="1"/>
    <xf numFmtId="0" fontId="6" fillId="5" borderId="7" xfId="0" applyFont="1" applyFill="1" applyBorder="1"/>
    <xf numFmtId="165" fontId="6" fillId="5" borderId="7" xfId="0" applyNumberFormat="1" applyFont="1" applyFill="1" applyBorder="1"/>
    <xf numFmtId="0" fontId="5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49" fontId="2" fillId="6" borderId="7" xfId="0" applyNumberFormat="1" applyFont="1" applyFill="1" applyBorder="1"/>
    <xf numFmtId="165" fontId="4" fillId="6" borderId="7" xfId="0" applyNumberFormat="1" applyFont="1" applyFill="1" applyBorder="1"/>
    <xf numFmtId="0" fontId="7" fillId="8" borderId="7" xfId="0" applyFont="1" applyFill="1" applyBorder="1"/>
    <xf numFmtId="164" fontId="7" fillId="8" borderId="7" xfId="0" applyNumberFormat="1" applyFont="1" applyFill="1" applyBorder="1"/>
    <xf numFmtId="0" fontId="2" fillId="3" borderId="7" xfId="0" applyFont="1" applyFill="1" applyBorder="1"/>
    <xf numFmtId="0" fontId="4" fillId="3" borderId="7" xfId="0" applyFont="1" applyFill="1" applyBorder="1"/>
    <xf numFmtId="165" fontId="4" fillId="3" borderId="7" xfId="0" applyNumberFormat="1" applyFont="1" applyFill="1" applyBorder="1"/>
    <xf numFmtId="3" fontId="2" fillId="3" borderId="7" xfId="0" applyNumberFormat="1" applyFont="1" applyFill="1" applyBorder="1"/>
    <xf numFmtId="3" fontId="4" fillId="3" borderId="7" xfId="0" applyNumberFormat="1" applyFont="1" applyFill="1" applyBorder="1"/>
    <xf numFmtId="0" fontId="1" fillId="0" borderId="0" xfId="0" applyFont="1"/>
    <xf numFmtId="0" fontId="34" fillId="3" borderId="0" xfId="0" applyFont="1" applyFill="1" applyAlignment="1">
      <alignment horizontal="right"/>
    </xf>
    <xf numFmtId="0" fontId="19" fillId="7" borderId="7" xfId="0" applyFont="1" applyFill="1" applyBorder="1" applyAlignment="1">
      <alignment horizontal="center"/>
    </xf>
    <xf numFmtId="3" fontId="19" fillId="7" borderId="7" xfId="0" applyNumberFormat="1" applyFont="1" applyFill="1" applyBorder="1" applyAlignment="1">
      <alignment horizontal="center"/>
    </xf>
    <xf numFmtId="165" fontId="17" fillId="7" borderId="7" xfId="0" applyNumberFormat="1" applyFont="1" applyFill="1" applyBorder="1"/>
    <xf numFmtId="165" fontId="20" fillId="9" borderId="7" xfId="0" applyNumberFormat="1" applyFont="1" applyFill="1" applyBorder="1"/>
    <xf numFmtId="3" fontId="20" fillId="4" borderId="7" xfId="0" applyNumberFormat="1" applyFont="1" applyFill="1" applyBorder="1"/>
    <xf numFmtId="165" fontId="21" fillId="9" borderId="7" xfId="0" applyNumberFormat="1" applyFont="1" applyFill="1" applyBorder="1"/>
    <xf numFmtId="3" fontId="16" fillId="4" borderId="7" xfId="0" applyNumberFormat="1" applyFont="1" applyFill="1" applyBorder="1"/>
    <xf numFmtId="0" fontId="35" fillId="4" borderId="7" xfId="0" applyFont="1" applyFill="1" applyBorder="1"/>
    <xf numFmtId="165" fontId="33" fillId="9" borderId="7" xfId="0" applyNumberFormat="1" applyFont="1" applyFill="1" applyBorder="1"/>
    <xf numFmtId="3" fontId="33" fillId="4" borderId="7" xfId="0" applyNumberFormat="1" applyFont="1" applyFill="1" applyBorder="1"/>
    <xf numFmtId="165" fontId="36" fillId="9" borderId="7" xfId="0" applyNumberFormat="1" applyFont="1" applyFill="1" applyBorder="1"/>
    <xf numFmtId="165" fontId="22" fillId="9" borderId="7" xfId="0" applyNumberFormat="1" applyFont="1" applyFill="1" applyBorder="1"/>
    <xf numFmtId="165" fontId="16" fillId="9" borderId="7" xfId="0" applyNumberFormat="1" applyFont="1" applyFill="1" applyBorder="1"/>
    <xf numFmtId="0" fontId="4" fillId="4" borderId="7" xfId="0" applyFont="1" applyFill="1" applyBorder="1" applyAlignment="1">
      <alignment horizontal="right"/>
    </xf>
    <xf numFmtId="165" fontId="23" fillId="9" borderId="7" xfId="0" applyNumberFormat="1" applyFont="1" applyFill="1" applyBorder="1"/>
    <xf numFmtId="165" fontId="24" fillId="9" borderId="7" xfId="0" applyNumberFormat="1" applyFont="1" applyFill="1" applyBorder="1"/>
    <xf numFmtId="0" fontId="25" fillId="5" borderId="7" xfId="0" applyFont="1" applyFill="1" applyBorder="1"/>
    <xf numFmtId="165" fontId="26" fillId="5" borderId="7" xfId="0" applyNumberFormat="1" applyFont="1" applyFill="1" applyBorder="1"/>
    <xf numFmtId="3" fontId="26" fillId="5" borderId="7" xfId="0" applyNumberFormat="1" applyFont="1" applyFill="1" applyBorder="1"/>
    <xf numFmtId="165" fontId="18" fillId="5" borderId="7" xfId="0" applyNumberFormat="1" applyFont="1" applyFill="1" applyBorder="1"/>
    <xf numFmtId="3" fontId="18" fillId="5" borderId="7" xfId="0" applyNumberFormat="1" applyFont="1" applyFill="1" applyBorder="1"/>
    <xf numFmtId="3" fontId="16" fillId="6" borderId="7" xfId="0" applyNumberFormat="1" applyFont="1" applyFill="1" applyBorder="1"/>
    <xf numFmtId="3" fontId="24" fillId="6" borderId="7" xfId="0" applyNumberFormat="1" applyFont="1" applyFill="1" applyBorder="1"/>
    <xf numFmtId="3" fontId="33" fillId="6" borderId="7" xfId="0" applyNumberFormat="1" applyFont="1" applyFill="1" applyBorder="1"/>
    <xf numFmtId="0" fontId="43" fillId="6" borderId="7" xfId="0" applyFont="1" applyFill="1" applyBorder="1"/>
    <xf numFmtId="165" fontId="42" fillId="9" borderId="7" xfId="0" applyNumberFormat="1" applyFont="1" applyFill="1" applyBorder="1"/>
    <xf numFmtId="165" fontId="44" fillId="9" borderId="7" xfId="0" applyNumberFormat="1" applyFont="1" applyFill="1" applyBorder="1"/>
    <xf numFmtId="3" fontId="42" fillId="6" borderId="7" xfId="0" applyNumberFormat="1" applyFont="1" applyFill="1" applyBorder="1"/>
    <xf numFmtId="3" fontId="27" fillId="6" borderId="7" xfId="0" applyNumberFormat="1" applyFont="1" applyFill="1" applyBorder="1"/>
    <xf numFmtId="0" fontId="35" fillId="6" borderId="7" xfId="0" applyFont="1" applyFill="1" applyBorder="1"/>
    <xf numFmtId="3" fontId="36" fillId="6" borderId="7" xfId="0" applyNumberFormat="1" applyFont="1" applyFill="1" applyBorder="1"/>
    <xf numFmtId="3" fontId="20" fillId="6" borderId="7" xfId="0" applyNumberFormat="1" applyFont="1" applyFill="1" applyBorder="1"/>
    <xf numFmtId="0" fontId="31" fillId="6" borderId="7" xfId="0" applyFont="1" applyFill="1" applyBorder="1"/>
    <xf numFmtId="0" fontId="32" fillId="6" borderId="7" xfId="0" applyFont="1" applyFill="1" applyBorder="1"/>
    <xf numFmtId="165" fontId="27" fillId="9" borderId="7" xfId="0" applyNumberFormat="1" applyFont="1" applyFill="1" applyBorder="1"/>
    <xf numFmtId="3" fontId="28" fillId="6" borderId="7" xfId="0" applyNumberFormat="1" applyFont="1" applyFill="1" applyBorder="1"/>
    <xf numFmtId="165" fontId="29" fillId="9" borderId="7" xfId="0" applyNumberFormat="1" applyFont="1" applyFill="1" applyBorder="1"/>
    <xf numFmtId="3" fontId="29" fillId="6" borderId="7" xfId="0" applyNumberFormat="1" applyFont="1" applyFill="1" applyBorder="1"/>
    <xf numFmtId="165" fontId="37" fillId="9" borderId="7" xfId="0" applyNumberFormat="1" applyFont="1" applyFill="1" applyBorder="1"/>
    <xf numFmtId="3" fontId="22" fillId="6" borderId="7" xfId="0" applyNumberFormat="1" applyFont="1" applyFill="1" applyBorder="1"/>
    <xf numFmtId="3" fontId="37" fillId="6" borderId="7" xfId="0" applyNumberFormat="1" applyFont="1" applyFill="1" applyBorder="1"/>
    <xf numFmtId="165" fontId="38" fillId="9" borderId="7" xfId="0" applyNumberFormat="1" applyFont="1" applyFill="1" applyBorder="1"/>
    <xf numFmtId="3" fontId="38" fillId="6" borderId="7" xfId="0" applyNumberFormat="1" applyFont="1" applyFill="1" applyBorder="1"/>
    <xf numFmtId="3" fontId="21" fillId="6" borderId="7" xfId="0" applyNumberFormat="1" applyFont="1" applyFill="1" applyBorder="1"/>
    <xf numFmtId="0" fontId="13" fillId="6" borderId="7" xfId="0" applyFont="1" applyFill="1" applyBorder="1"/>
    <xf numFmtId="0" fontId="34" fillId="6" borderId="7" xfId="0" applyFont="1" applyFill="1" applyBorder="1"/>
    <xf numFmtId="0" fontId="39" fillId="10" borderId="7" xfId="0" applyFont="1" applyFill="1" applyBorder="1"/>
    <xf numFmtId="165" fontId="40" fillId="10" borderId="7" xfId="0" applyNumberFormat="1" applyFont="1" applyFill="1" applyBorder="1"/>
    <xf numFmtId="165" fontId="41" fillId="10" borderId="7" xfId="0" applyNumberFormat="1" applyFont="1" applyFill="1" applyBorder="1"/>
    <xf numFmtId="3" fontId="40" fillId="10" borderId="7" xfId="0" applyNumberFormat="1" applyFont="1" applyFill="1" applyBorder="1"/>
    <xf numFmtId="165" fontId="18" fillId="8" borderId="7" xfId="0" applyNumberFormat="1" applyFont="1" applyFill="1" applyBorder="1"/>
    <xf numFmtId="0" fontId="18" fillId="8" borderId="7" xfId="0" applyFont="1" applyFill="1" applyBorder="1"/>
    <xf numFmtId="3" fontId="18" fillId="8" borderId="7" xfId="0" applyNumberFormat="1" applyFont="1" applyFill="1" applyBorder="1"/>
    <xf numFmtId="165" fontId="30" fillId="9" borderId="7" xfId="0" applyNumberFormat="1" applyFont="1" applyFill="1" applyBorder="1"/>
    <xf numFmtId="3" fontId="30" fillId="3" borderId="7" xfId="0" applyNumberFormat="1" applyFont="1" applyFill="1" applyBorder="1"/>
    <xf numFmtId="3" fontId="16" fillId="3" borderId="7" xfId="0" applyNumberFormat="1" applyFont="1" applyFill="1" applyBorder="1"/>
    <xf numFmtId="165" fontId="20" fillId="9" borderId="9" xfId="0" applyNumberFormat="1" applyFont="1" applyFill="1" applyBorder="1"/>
    <xf numFmtId="165" fontId="21" fillId="9" borderId="9" xfId="0" applyNumberFormat="1" applyFont="1" applyFill="1" applyBorder="1"/>
    <xf numFmtId="165" fontId="33" fillId="9" borderId="9" xfId="0" applyNumberFormat="1" applyFont="1" applyFill="1" applyBorder="1"/>
    <xf numFmtId="165" fontId="18" fillId="7" borderId="9" xfId="0" applyNumberFormat="1" applyFont="1" applyFill="1" applyBorder="1"/>
    <xf numFmtId="165" fontId="22" fillId="9" borderId="9" xfId="0" applyNumberFormat="1" applyFont="1" applyFill="1" applyBorder="1"/>
    <xf numFmtId="165" fontId="45" fillId="9" borderId="9" xfId="0" applyNumberFormat="1" applyFont="1" applyFill="1" applyBorder="1"/>
    <xf numFmtId="165" fontId="17" fillId="7" borderId="9" xfId="0" applyNumberFormat="1" applyFont="1" applyFill="1" applyBorder="1"/>
    <xf numFmtId="165" fontId="16" fillId="9" borderId="9" xfId="0" applyNumberFormat="1" applyFont="1" applyFill="1" applyBorder="1"/>
    <xf numFmtId="0" fontId="25" fillId="5" borderId="9" xfId="0" applyFont="1" applyFill="1" applyBorder="1"/>
    <xf numFmtId="165" fontId="18" fillId="5" borderId="9" xfId="0" applyNumberFormat="1" applyFont="1" applyFill="1" applyBorder="1"/>
    <xf numFmtId="165" fontId="36" fillId="9" borderId="9" xfId="0" applyNumberFormat="1" applyFont="1" applyFill="1" applyBorder="1"/>
    <xf numFmtId="165" fontId="37" fillId="9" borderId="9" xfId="0" applyNumberFormat="1" applyFont="1" applyFill="1" applyBorder="1"/>
    <xf numFmtId="165" fontId="38" fillId="9" borderId="9" xfId="0" applyNumberFormat="1" applyFont="1" applyFill="1" applyBorder="1"/>
    <xf numFmtId="165" fontId="22" fillId="3" borderId="9" xfId="0" applyNumberFormat="1" applyFont="1" applyFill="1" applyBorder="1"/>
    <xf numFmtId="165" fontId="41" fillId="10" borderId="9" xfId="0" applyNumberFormat="1" applyFont="1" applyFill="1" applyBorder="1"/>
    <xf numFmtId="164" fontId="18" fillId="5" borderId="9" xfId="0" applyNumberFormat="1" applyFont="1" applyFill="1" applyBorder="1"/>
    <xf numFmtId="0" fontId="18" fillId="8" borderId="9" xfId="0" applyFont="1" applyFill="1" applyBorder="1"/>
    <xf numFmtId="0" fontId="6" fillId="7" borderId="7" xfId="0" applyFont="1" applyFill="1" applyBorder="1"/>
    <xf numFmtId="0" fontId="8" fillId="5" borderId="7" xfId="0" applyFont="1" applyFill="1" applyBorder="1"/>
    <xf numFmtId="0" fontId="6" fillId="8" borderId="7" xfId="0" applyFont="1" applyFill="1" applyBorder="1"/>
    <xf numFmtId="0" fontId="11" fillId="7" borderId="10" xfId="0" applyFont="1" applyFill="1" applyBorder="1"/>
    <xf numFmtId="0" fontId="4" fillId="3" borderId="5" xfId="0" applyFont="1" applyFill="1" applyBorder="1"/>
    <xf numFmtId="14" fontId="34" fillId="3" borderId="0" xfId="0" applyNumberFormat="1" applyFont="1" applyFill="1" applyBorder="1"/>
    <xf numFmtId="165" fontId="24" fillId="9" borderId="9" xfId="0" applyNumberFormat="1" applyFont="1" applyFill="1" applyBorder="1"/>
    <xf numFmtId="3" fontId="27" fillId="6" borderId="9" xfId="0" applyNumberFormat="1" applyFont="1" applyFill="1" applyBorder="1"/>
    <xf numFmtId="3" fontId="16" fillId="6" borderId="9" xfId="0" applyNumberFormat="1" applyFont="1" applyFill="1" applyBorder="1"/>
    <xf numFmtId="165" fontId="29" fillId="9" borderId="9" xfId="0" applyNumberFormat="1" applyFont="1" applyFill="1" applyBorder="1"/>
    <xf numFmtId="3" fontId="29" fillId="6" borderId="9" xfId="0" applyNumberFormat="1" applyFont="1" applyFill="1" applyBorder="1"/>
    <xf numFmtId="165" fontId="27" fillId="9" borderId="9" xfId="0" applyNumberFormat="1" applyFont="1" applyFill="1" applyBorder="1"/>
    <xf numFmtId="14" fontId="4" fillId="0" borderId="0" xfId="0" applyNumberFormat="1" applyFont="1"/>
    <xf numFmtId="3" fontId="36" fillId="4" borderId="7" xfId="0" applyNumberFormat="1" applyFont="1" applyFill="1" applyBorder="1"/>
    <xf numFmtId="165" fontId="48" fillId="9" borderId="9" xfId="0" applyNumberFormat="1" applyFont="1" applyFill="1" applyBorder="1"/>
    <xf numFmtId="165" fontId="48" fillId="9" borderId="7" xfId="0" applyNumberFormat="1" applyFont="1" applyFill="1" applyBorder="1"/>
    <xf numFmtId="3" fontId="48" fillId="4" borderId="7" xfId="0" applyNumberFormat="1" applyFont="1" applyFill="1" applyBorder="1"/>
    <xf numFmtId="165" fontId="6" fillId="7" borderId="7" xfId="0" applyNumberFormat="1" applyFont="1" applyFill="1" applyBorder="1"/>
    <xf numFmtId="165" fontId="9" fillId="5" borderId="7" xfId="0" applyNumberFormat="1" applyFont="1" applyFill="1" applyBorder="1"/>
    <xf numFmtId="165" fontId="14" fillId="6" borderId="7" xfId="0" applyNumberFormat="1" applyFont="1" applyFill="1" applyBorder="1"/>
    <xf numFmtId="165" fontId="34" fillId="3" borderId="7" xfId="0" applyNumberFormat="1" applyFont="1" applyFill="1" applyBorder="1"/>
    <xf numFmtId="165" fontId="45" fillId="9" borderId="7" xfId="0" applyNumberFormat="1" applyFont="1" applyFill="1" applyBorder="1"/>
    <xf numFmtId="3" fontId="45" fillId="6" borderId="7" xfId="0" applyNumberFormat="1" applyFont="1" applyFill="1" applyBorder="1"/>
    <xf numFmtId="0" fontId="34" fillId="4" borderId="7" xfId="0" applyFont="1" applyFill="1" applyBorder="1"/>
    <xf numFmtId="165" fontId="33" fillId="11" borderId="7" xfId="0" applyNumberFormat="1" applyFont="1" applyFill="1" applyBorder="1"/>
    <xf numFmtId="3" fontId="18" fillId="5" borderId="9" xfId="0" applyNumberFormat="1" applyFont="1" applyFill="1" applyBorder="1"/>
    <xf numFmtId="0" fontId="50" fillId="10" borderId="7" xfId="0" applyFont="1" applyFill="1" applyBorder="1"/>
    <xf numFmtId="164" fontId="50" fillId="10" borderId="7" xfId="0" applyNumberFormat="1" applyFont="1" applyFill="1" applyBorder="1"/>
    <xf numFmtId="0" fontId="49" fillId="6" borderId="7" xfId="0" applyFont="1" applyFill="1" applyBorder="1"/>
    <xf numFmtId="0" fontId="4" fillId="12" borderId="7" xfId="0" applyFont="1" applyFill="1" applyBorder="1"/>
    <xf numFmtId="0" fontId="2" fillId="12" borderId="7" xfId="0" applyFont="1" applyFill="1" applyBorder="1"/>
    <xf numFmtId="165" fontId="16" fillId="12" borderId="7" xfId="0" applyNumberFormat="1" applyFont="1" applyFill="1" applyBorder="1"/>
    <xf numFmtId="0" fontId="2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4" fillId="0" borderId="14" xfId="0" applyFont="1" applyFill="1" applyBorder="1"/>
    <xf numFmtId="0" fontId="35" fillId="0" borderId="14" xfId="0" applyFont="1" applyFill="1" applyBorder="1"/>
    <xf numFmtId="0" fontId="47" fillId="0" borderId="14" xfId="0" applyFont="1" applyFill="1" applyBorder="1"/>
    <xf numFmtId="0" fontId="5" fillId="0" borderId="14" xfId="0" applyFont="1" applyFill="1" applyBorder="1"/>
    <xf numFmtId="0" fontId="4" fillId="13" borderId="14" xfId="0" applyFont="1" applyFill="1" applyBorder="1"/>
    <xf numFmtId="0" fontId="2" fillId="13" borderId="14" xfId="0" applyFont="1" applyFill="1" applyBorder="1"/>
    <xf numFmtId="0" fontId="34" fillId="0" borderId="14" xfId="0" applyFont="1" applyFill="1" applyBorder="1"/>
    <xf numFmtId="0" fontId="2" fillId="0" borderId="14" xfId="0" applyFont="1" applyBorder="1"/>
    <xf numFmtId="0" fontId="2" fillId="0" borderId="15" xfId="0" applyFont="1" applyFill="1" applyBorder="1"/>
    <xf numFmtId="0" fontId="4" fillId="0" borderId="16" xfId="0" applyFont="1" applyFill="1" applyBorder="1"/>
    <xf numFmtId="3" fontId="4" fillId="0" borderId="16" xfId="0" applyNumberFormat="1" applyFont="1" applyFill="1" applyBorder="1"/>
    <xf numFmtId="0" fontId="4" fillId="0" borderId="17" xfId="0" applyFont="1" applyFill="1" applyBorder="1"/>
    <xf numFmtId="0" fontId="0" fillId="0" borderId="14" xfId="0" applyBorder="1"/>
    <xf numFmtId="0" fontId="46" fillId="0" borderId="0" xfId="0" applyFont="1"/>
    <xf numFmtId="0" fontId="1" fillId="3" borderId="18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0" borderId="18" xfId="0" applyFont="1" applyBorder="1"/>
    <xf numFmtId="0" fontId="0" fillId="0" borderId="18" xfId="0" applyBorder="1"/>
    <xf numFmtId="165" fontId="33" fillId="11" borderId="9" xfId="0" applyNumberFormat="1" applyFont="1" applyFill="1" applyBorder="1"/>
    <xf numFmtId="165" fontId="36" fillId="11" borderId="7" xfId="0" applyNumberFormat="1" applyFont="1" applyFill="1" applyBorder="1"/>
    <xf numFmtId="0" fontId="4" fillId="11" borderId="7" xfId="0" applyFont="1" applyFill="1" applyBorder="1"/>
    <xf numFmtId="165" fontId="16" fillId="11" borderId="7" xfId="0" applyNumberFormat="1" applyFont="1" applyFill="1" applyBorder="1"/>
    <xf numFmtId="165" fontId="16" fillId="11" borderId="9" xfId="0" applyNumberFormat="1" applyFont="1" applyFill="1" applyBorder="1"/>
    <xf numFmtId="165" fontId="36" fillId="11" borderId="9" xfId="0" applyNumberFormat="1" applyFont="1" applyFill="1" applyBorder="1"/>
    <xf numFmtId="0" fontId="2" fillId="0" borderId="20" xfId="0" applyFont="1" applyBorder="1"/>
    <xf numFmtId="0" fontId="2" fillId="0" borderId="21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165" fontId="35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165" fontId="35" fillId="0" borderId="0" xfId="0" applyNumberFormat="1" applyFont="1" applyBorder="1" applyAlignment="1">
      <alignment horizontal="center"/>
    </xf>
    <xf numFmtId="0" fontId="4" fillId="6" borderId="7" xfId="0" applyFont="1" applyFill="1" applyBorder="1" applyAlignment="1">
      <alignment horizontal="left"/>
    </xf>
    <xf numFmtId="165" fontId="11" fillId="7" borderId="10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right"/>
    </xf>
    <xf numFmtId="165" fontId="4" fillId="0" borderId="0" xfId="0" applyNumberFormat="1" applyFont="1"/>
    <xf numFmtId="165" fontId="58" fillId="13" borderId="7" xfId="0" applyNumberFormat="1" applyFont="1" applyFill="1" applyBorder="1"/>
    <xf numFmtId="0" fontId="53" fillId="13" borderId="14" xfId="0" applyFont="1" applyFill="1" applyBorder="1"/>
    <xf numFmtId="0" fontId="55" fillId="13" borderId="0" xfId="0" applyFont="1" applyFill="1"/>
    <xf numFmtId="0" fontId="56" fillId="13" borderId="0" xfId="0" applyFont="1" applyFill="1"/>
    <xf numFmtId="0" fontId="55" fillId="13" borderId="14" xfId="0" applyFont="1" applyFill="1" applyBorder="1"/>
    <xf numFmtId="0" fontId="53" fillId="13" borderId="18" xfId="0" applyFont="1" applyFill="1" applyBorder="1"/>
    <xf numFmtId="0" fontId="56" fillId="13" borderId="0" xfId="0" applyFont="1" applyFill="1" applyAlignment="1">
      <alignment horizontal="left"/>
    </xf>
    <xf numFmtId="0" fontId="54" fillId="13" borderId="0" xfId="0" applyFont="1" applyFill="1" applyAlignment="1">
      <alignment horizontal="center"/>
    </xf>
    <xf numFmtId="0" fontId="53" fillId="13" borderId="7" xfId="0" applyFont="1" applyFill="1" applyBorder="1"/>
    <xf numFmtId="0" fontId="55" fillId="13" borderId="7" xfId="0" applyFont="1" applyFill="1" applyBorder="1" applyAlignment="1">
      <alignment horizontal="left"/>
    </xf>
    <xf numFmtId="0" fontId="57" fillId="13" borderId="7" xfId="0" applyFont="1" applyFill="1" applyBorder="1"/>
    <xf numFmtId="0" fontId="58" fillId="13" borderId="7" xfId="0" applyFont="1" applyFill="1" applyBorder="1" applyAlignment="1">
      <alignment horizontal="center" vertical="center" wrapText="1"/>
    </xf>
    <xf numFmtId="0" fontId="55" fillId="13" borderId="7" xfId="0" applyFont="1" applyFill="1" applyBorder="1"/>
    <xf numFmtId="0" fontId="54" fillId="13" borderId="10" xfId="0" applyFont="1" applyFill="1" applyBorder="1"/>
    <xf numFmtId="0" fontId="59" fillId="13" borderId="10" xfId="0" applyFont="1" applyFill="1" applyBorder="1" applyAlignment="1">
      <alignment horizontal="left"/>
    </xf>
    <xf numFmtId="0" fontId="60" fillId="13" borderId="10" xfId="0" applyFont="1" applyFill="1" applyBorder="1" applyAlignment="1"/>
    <xf numFmtId="0" fontId="58" fillId="13" borderId="10" xfId="0" applyFont="1" applyFill="1" applyBorder="1" applyAlignment="1">
      <alignment horizontal="center"/>
    </xf>
    <xf numFmtId="0" fontId="53" fillId="13" borderId="7" xfId="0" applyFont="1" applyFill="1" applyBorder="1" applyAlignment="1">
      <alignment horizontal="left"/>
    </xf>
    <xf numFmtId="0" fontId="60" fillId="13" borderId="7" xfId="0" applyFont="1" applyFill="1" applyBorder="1"/>
    <xf numFmtId="165" fontId="62" fillId="13" borderId="9" xfId="0" applyNumberFormat="1" applyFont="1" applyFill="1" applyBorder="1"/>
    <xf numFmtId="165" fontId="62" fillId="13" borderId="7" xfId="0" applyNumberFormat="1" applyFont="1" applyFill="1" applyBorder="1"/>
    <xf numFmtId="165" fontId="58" fillId="13" borderId="9" xfId="0" applyNumberFormat="1" applyFont="1" applyFill="1" applyBorder="1"/>
    <xf numFmtId="0" fontId="54" fillId="13" borderId="0" xfId="0" applyFont="1" applyFill="1"/>
    <xf numFmtId="0" fontId="53" fillId="13" borderId="15" xfId="0" applyFont="1" applyFill="1" applyBorder="1"/>
    <xf numFmtId="0" fontId="55" fillId="13" borderId="16" xfId="0" applyFont="1" applyFill="1" applyBorder="1"/>
    <xf numFmtId="3" fontId="55" fillId="13" borderId="16" xfId="0" applyNumberFormat="1" applyFont="1" applyFill="1" applyBorder="1"/>
    <xf numFmtId="0" fontId="55" fillId="13" borderId="17" xfId="0" applyFont="1" applyFill="1" applyBorder="1"/>
    <xf numFmtId="3" fontId="53" fillId="13" borderId="7" xfId="0" applyNumberFormat="1" applyFont="1" applyFill="1" applyBorder="1"/>
    <xf numFmtId="3" fontId="55" fillId="13" borderId="7" xfId="0" applyNumberFormat="1" applyFont="1" applyFill="1" applyBorder="1" applyAlignment="1">
      <alignment horizontal="left"/>
    </xf>
    <xf numFmtId="3" fontId="57" fillId="13" borderId="7" xfId="0" applyNumberFormat="1" applyFont="1" applyFill="1" applyBorder="1"/>
    <xf numFmtId="0" fontId="56" fillId="13" borderId="18" xfId="0" applyFont="1" applyFill="1" applyBorder="1"/>
    <xf numFmtId="0" fontId="57" fillId="13" borderId="0" xfId="0" applyFont="1" applyFill="1"/>
    <xf numFmtId="0" fontId="56" fillId="13" borderId="14" xfId="0" applyFont="1" applyFill="1" applyBorder="1"/>
    <xf numFmtId="0" fontId="63" fillId="13" borderId="0" xfId="0" applyFont="1" applyFill="1" applyAlignment="1">
      <alignment horizontal="left"/>
    </xf>
    <xf numFmtId="14" fontId="57" fillId="13" borderId="0" xfId="0" applyNumberFormat="1" applyFont="1" applyFill="1"/>
    <xf numFmtId="165" fontId="56" fillId="13" borderId="0" xfId="0" applyNumberFormat="1" applyFont="1" applyFill="1"/>
    <xf numFmtId="165" fontId="63" fillId="13" borderId="0" xfId="0" applyNumberFormat="1" applyFont="1" applyFill="1"/>
    <xf numFmtId="0" fontId="55" fillId="13" borderId="18" xfId="0" applyFont="1" applyFill="1" applyBorder="1" applyAlignment="1">
      <alignment horizontal="left"/>
    </xf>
    <xf numFmtId="0" fontId="55" fillId="13" borderId="0" xfId="0" applyFont="1" applyFill="1" applyBorder="1" applyAlignment="1">
      <alignment horizontal="left"/>
    </xf>
    <xf numFmtId="0" fontId="53" fillId="13" borderId="16" xfId="0" applyFont="1" applyFill="1" applyBorder="1"/>
    <xf numFmtId="0" fontId="55" fillId="13" borderId="0" xfId="0" applyFont="1" applyFill="1" applyBorder="1"/>
    <xf numFmtId="0" fontId="54" fillId="13" borderId="18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center"/>
    </xf>
    <xf numFmtId="0" fontId="58" fillId="13" borderId="7" xfId="0" applyFont="1" applyFill="1" applyBorder="1" applyAlignment="1">
      <alignment horizontal="center"/>
    </xf>
    <xf numFmtId="0" fontId="56" fillId="13" borderId="0" xfId="0" applyFont="1" applyFill="1" applyBorder="1"/>
    <xf numFmtId="165" fontId="55" fillId="13" borderId="0" xfId="0" applyNumberFormat="1" applyFont="1" applyFill="1" applyBorder="1"/>
    <xf numFmtId="0" fontId="61" fillId="13" borderId="7" xfId="0" applyFont="1" applyFill="1" applyBorder="1" applyAlignment="1">
      <alignment horizontal="center" vertical="center" wrapText="1"/>
    </xf>
    <xf numFmtId="0" fontId="0" fillId="3" borderId="0" xfId="0" applyFont="1" applyFill="1"/>
    <xf numFmtId="49" fontId="53" fillId="13" borderId="7" xfId="0" applyNumberFormat="1" applyFont="1" applyFill="1" applyBorder="1"/>
    <xf numFmtId="49" fontId="58" fillId="13" borderId="7" xfId="0" applyNumberFormat="1" applyFont="1" applyFill="1" applyBorder="1"/>
    <xf numFmtId="49" fontId="58" fillId="13" borderId="9" xfId="0" applyNumberFormat="1" applyFont="1" applyFill="1" applyBorder="1"/>
    <xf numFmtId="49" fontId="55" fillId="13" borderId="0" xfId="0" applyNumberFormat="1" applyFont="1" applyFill="1"/>
    <xf numFmtId="49" fontId="53" fillId="13" borderId="0" xfId="0" applyNumberFormat="1" applyFont="1" applyFill="1"/>
    <xf numFmtId="0" fontId="65" fillId="13" borderId="7" xfId="0" applyFont="1" applyFill="1" applyBorder="1"/>
    <xf numFmtId="165" fontId="58" fillId="13" borderId="26" xfId="0" applyNumberFormat="1" applyFont="1" applyFill="1" applyBorder="1"/>
    <xf numFmtId="165" fontId="58" fillId="13" borderId="15" xfId="0" applyNumberFormat="1" applyFont="1" applyFill="1" applyBorder="1"/>
    <xf numFmtId="165" fontId="58" fillId="13" borderId="27" xfId="0" applyNumberFormat="1" applyFont="1" applyFill="1" applyBorder="1"/>
    <xf numFmtId="0" fontId="53" fillId="13" borderId="31" xfId="0" applyFont="1" applyFill="1" applyBorder="1"/>
    <xf numFmtId="0" fontId="53" fillId="13" borderId="19" xfId="0" applyFont="1" applyFill="1" applyBorder="1" applyAlignment="1">
      <alignment horizontal="left"/>
    </xf>
    <xf numFmtId="0" fontId="53" fillId="13" borderId="10" xfId="0" applyFont="1" applyFill="1" applyBorder="1"/>
    <xf numFmtId="0" fontId="55" fillId="13" borderId="10" xfId="0" applyFont="1" applyFill="1" applyBorder="1" applyAlignment="1">
      <alignment horizontal="left"/>
    </xf>
    <xf numFmtId="0" fontId="57" fillId="13" borderId="10" xfId="0" applyFont="1" applyFill="1" applyBorder="1"/>
    <xf numFmtId="165" fontId="62" fillId="13" borderId="35" xfId="0" applyNumberFormat="1" applyFont="1" applyFill="1" applyBorder="1"/>
    <xf numFmtId="165" fontId="62" fillId="13" borderId="10" xfId="0" applyNumberFormat="1" applyFont="1" applyFill="1" applyBorder="1"/>
    <xf numFmtId="0" fontId="53" fillId="13" borderId="20" xfId="0" applyFont="1" applyFill="1" applyBorder="1"/>
    <xf numFmtId="0" fontId="55" fillId="13" borderId="20" xfId="0" applyFont="1" applyFill="1" applyBorder="1" applyAlignment="1">
      <alignment horizontal="left"/>
    </xf>
    <xf numFmtId="165" fontId="62" fillId="13" borderId="20" xfId="0" applyNumberFormat="1" applyFont="1" applyFill="1" applyBorder="1"/>
    <xf numFmtId="0" fontId="58" fillId="13" borderId="26" xfId="0" applyFont="1" applyFill="1" applyBorder="1"/>
    <xf numFmtId="0" fontId="53" fillId="13" borderId="27" xfId="0" applyFont="1" applyFill="1" applyBorder="1" applyAlignment="1">
      <alignment horizontal="left"/>
    </xf>
    <xf numFmtId="0" fontId="60" fillId="13" borderId="27" xfId="0" applyFont="1" applyFill="1" applyBorder="1"/>
    <xf numFmtId="0" fontId="64" fillId="13" borderId="0" xfId="0" applyFont="1" applyFill="1" applyAlignment="1">
      <alignment horizontal="left"/>
    </xf>
    <xf numFmtId="0" fontId="57" fillId="13" borderId="20" xfId="0" applyFont="1" applyFill="1" applyBorder="1"/>
    <xf numFmtId="165" fontId="62" fillId="13" borderId="36" xfId="0" applyNumberFormat="1" applyFont="1" applyFill="1" applyBorder="1"/>
    <xf numFmtId="0" fontId="60" fillId="13" borderId="26" xfId="0" applyFont="1" applyFill="1" applyBorder="1"/>
    <xf numFmtId="0" fontId="53" fillId="13" borderId="20" xfId="0" applyFont="1" applyFill="1" applyBorder="1" applyAlignment="1">
      <alignment horizontal="right"/>
    </xf>
    <xf numFmtId="0" fontId="6" fillId="5" borderId="11" xfId="0" applyFont="1" applyFill="1" applyBorder="1" applyAlignment="1"/>
    <xf numFmtId="0" fontId="50" fillId="10" borderId="11" xfId="0" applyFont="1" applyFill="1" applyBorder="1" applyAlignment="1"/>
    <xf numFmtId="0" fontId="6" fillId="5" borderId="9" xfId="0" applyFont="1" applyFill="1" applyBorder="1" applyAlignment="1"/>
    <xf numFmtId="0" fontId="50" fillId="10" borderId="9" xfId="0" applyFont="1" applyFill="1" applyBorder="1" applyAlignment="1"/>
    <xf numFmtId="0" fontId="60" fillId="14" borderId="7" xfId="0" applyFont="1" applyFill="1" applyBorder="1"/>
    <xf numFmtId="165" fontId="58" fillId="14" borderId="9" xfId="0" applyNumberFormat="1" applyFont="1" applyFill="1" applyBorder="1"/>
    <xf numFmtId="165" fontId="58" fillId="14" borderId="7" xfId="0" applyNumberFormat="1" applyFont="1" applyFill="1" applyBorder="1"/>
    <xf numFmtId="49" fontId="50" fillId="10" borderId="7" xfId="0" applyNumberFormat="1" applyFont="1" applyFill="1" applyBorder="1"/>
    <xf numFmtId="49" fontId="6" fillId="5" borderId="7" xfId="0" applyNumberFormat="1" applyFont="1" applyFill="1" applyBorder="1"/>
    <xf numFmtId="165" fontId="35" fillId="3" borderId="7" xfId="0" applyNumberFormat="1" applyFont="1" applyFill="1" applyBorder="1"/>
    <xf numFmtId="0" fontId="2" fillId="10" borderId="7" xfId="0" applyFont="1" applyFill="1" applyBorder="1"/>
    <xf numFmtId="165" fontId="50" fillId="10" borderId="7" xfId="0" applyNumberFormat="1" applyFont="1" applyFill="1" applyBorder="1"/>
    <xf numFmtId="164" fontId="66" fillId="10" borderId="7" xfId="0" applyNumberFormat="1" applyFont="1" applyFill="1" applyBorder="1"/>
    <xf numFmtId="0" fontId="53" fillId="13" borderId="32" xfId="0" applyFont="1" applyFill="1" applyBorder="1"/>
    <xf numFmtId="0" fontId="53" fillId="13" borderId="33" xfId="0" applyFont="1" applyFill="1" applyBorder="1" applyAlignment="1">
      <alignment horizontal="left"/>
    </xf>
    <xf numFmtId="165" fontId="58" fillId="13" borderId="7" xfId="0" applyNumberFormat="1" applyFont="1" applyFill="1" applyBorder="1" applyAlignment="1"/>
    <xf numFmtId="165" fontId="58" fillId="13" borderId="15" xfId="0" applyNumberFormat="1" applyFont="1" applyFill="1" applyBorder="1" applyAlignment="1"/>
    <xf numFmtId="0" fontId="53" fillId="14" borderId="7" xfId="0" applyFont="1" applyFill="1" applyBorder="1"/>
    <xf numFmtId="0" fontId="53" fillId="14" borderId="7" xfId="0" applyFont="1" applyFill="1" applyBorder="1" applyAlignment="1">
      <alignment horizontal="left"/>
    </xf>
    <xf numFmtId="165" fontId="58" fillId="14" borderId="9" xfId="0" applyNumberFormat="1" applyFont="1" applyFill="1" applyBorder="1" applyAlignment="1"/>
    <xf numFmtId="0" fontId="55" fillId="14" borderId="7" xfId="0" applyFont="1" applyFill="1" applyBorder="1" applyAlignment="1">
      <alignment horizontal="left"/>
    </xf>
    <xf numFmtId="49" fontId="53" fillId="14" borderId="7" xfId="0" applyNumberFormat="1" applyFont="1" applyFill="1" applyBorder="1"/>
    <xf numFmtId="0" fontId="53" fillId="14" borderId="11" xfId="0" applyFont="1" applyFill="1" applyBorder="1" applyAlignment="1"/>
    <xf numFmtId="0" fontId="56" fillId="14" borderId="9" xfId="0" applyFont="1" applyFill="1" applyBorder="1" applyAlignment="1"/>
    <xf numFmtId="0" fontId="53" fillId="14" borderId="9" xfId="0" applyFont="1" applyFill="1" applyBorder="1" applyAlignment="1"/>
    <xf numFmtId="49" fontId="58" fillId="14" borderId="9" xfId="0" applyNumberFormat="1" applyFont="1" applyFill="1" applyBorder="1"/>
    <xf numFmtId="165" fontId="58" fillId="14" borderId="26" xfId="0" applyNumberFormat="1" applyFont="1" applyFill="1" applyBorder="1"/>
    <xf numFmtId="165" fontId="58" fillId="14" borderId="15" xfId="0" applyNumberFormat="1" applyFont="1" applyFill="1" applyBorder="1"/>
    <xf numFmtId="0" fontId="53" fillId="14" borderId="28" xfId="0" applyFont="1" applyFill="1" applyBorder="1"/>
    <xf numFmtId="0" fontId="53" fillId="14" borderId="29" xfId="0" applyFont="1" applyFill="1" applyBorder="1" applyAlignment="1">
      <alignment horizontal="left"/>
    </xf>
    <xf numFmtId="0" fontId="53" fillId="14" borderId="30" xfId="0" applyFont="1" applyFill="1" applyBorder="1"/>
    <xf numFmtId="0" fontId="53" fillId="14" borderId="31" xfId="0" applyFont="1" applyFill="1" applyBorder="1"/>
    <xf numFmtId="0" fontId="58" fillId="14" borderId="7" xfId="0" applyFont="1" applyFill="1" applyBorder="1"/>
    <xf numFmtId="165" fontId="58" fillId="14" borderId="11" xfId="0" applyNumberFormat="1" applyFont="1" applyFill="1" applyBorder="1"/>
    <xf numFmtId="49" fontId="4" fillId="3" borderId="7" xfId="0" applyNumberFormat="1" applyFont="1" applyFill="1" applyBorder="1"/>
    <xf numFmtId="165" fontId="58" fillId="14" borderId="22" xfId="0" applyNumberFormat="1" applyFont="1" applyFill="1" applyBorder="1" applyAlignment="1"/>
    <xf numFmtId="0" fontId="0" fillId="0" borderId="7" xfId="0" applyBorder="1"/>
    <xf numFmtId="0" fontId="56" fillId="14" borderId="7" xfId="0" applyFont="1" applyFill="1" applyBorder="1"/>
    <xf numFmtId="0" fontId="0" fillId="0" borderId="0" xfId="0" applyBorder="1"/>
    <xf numFmtId="0" fontId="68" fillId="0" borderId="10" xfId="0" applyFont="1" applyBorder="1" applyAlignment="1">
      <alignment horizontal="center" vertical="center" wrapText="1"/>
    </xf>
    <xf numFmtId="0" fontId="0" fillId="0" borderId="25" xfId="0" applyBorder="1"/>
    <xf numFmtId="0" fontId="22" fillId="3" borderId="2" xfId="0" applyFont="1" applyFill="1" applyBorder="1" applyAlignment="1">
      <alignment horizontal="center" vertical="center" wrapText="1"/>
    </xf>
    <xf numFmtId="0" fontId="5" fillId="0" borderId="0" xfId="0" applyFont="1"/>
    <xf numFmtId="165" fontId="5" fillId="0" borderId="0" xfId="0" applyNumberFormat="1" applyFont="1"/>
    <xf numFmtId="165" fontId="2" fillId="0" borderId="0" xfId="0" applyNumberFormat="1" applyFont="1"/>
    <xf numFmtId="165" fontId="5" fillId="13" borderId="18" xfId="0" applyNumberFormat="1" applyFont="1" applyFill="1" applyBorder="1"/>
    <xf numFmtId="49" fontId="55" fillId="13" borderId="0" xfId="0" applyNumberFormat="1" applyFont="1" applyFill="1" applyBorder="1"/>
    <xf numFmtId="0" fontId="57" fillId="14" borderId="7" xfId="0" applyFont="1" applyFill="1" applyBorder="1"/>
    <xf numFmtId="0" fontId="69" fillId="13" borderId="7" xfId="0" applyFont="1" applyFill="1" applyBorder="1"/>
    <xf numFmtId="0" fontId="69" fillId="13" borderId="14" xfId="0" applyFont="1" applyFill="1" applyBorder="1"/>
    <xf numFmtId="49" fontId="70" fillId="13" borderId="0" xfId="0" applyNumberFormat="1" applyFont="1" applyFill="1"/>
    <xf numFmtId="0" fontId="71" fillId="13" borderId="0" xfId="0" applyFont="1" applyFill="1"/>
    <xf numFmtId="0" fontId="70" fillId="13" borderId="14" xfId="0" applyFont="1" applyFill="1" applyBorder="1"/>
    <xf numFmtId="0" fontId="72" fillId="13" borderId="0" xfId="0" applyFont="1" applyFill="1"/>
    <xf numFmtId="49" fontId="69" fillId="13" borderId="0" xfId="0" applyNumberFormat="1" applyFont="1" applyFill="1"/>
    <xf numFmtId="0" fontId="72" fillId="13" borderId="0" xfId="0" applyFont="1" applyFill="1" applyAlignment="1">
      <alignment horizontal="left"/>
    </xf>
    <xf numFmtId="0" fontId="74" fillId="13" borderId="14" xfId="0" applyFont="1" applyFill="1" applyBorder="1"/>
    <xf numFmtId="0" fontId="75" fillId="13" borderId="0" xfId="0" applyFont="1" applyFill="1"/>
    <xf numFmtId="0" fontId="69" fillId="13" borderId="0" xfId="0" applyFont="1" applyFill="1" applyAlignment="1">
      <alignment horizontal="left"/>
    </xf>
    <xf numFmtId="0" fontId="76" fillId="13" borderId="0" xfId="0" applyFont="1" applyFill="1" applyAlignment="1">
      <alignment horizontal="left"/>
    </xf>
    <xf numFmtId="165" fontId="58" fillId="12" borderId="15" xfId="0" applyNumberFormat="1" applyFont="1" applyFill="1" applyBorder="1"/>
    <xf numFmtId="165" fontId="58" fillId="12" borderId="34" xfId="0" applyNumberFormat="1" applyFont="1" applyFill="1" applyBorder="1"/>
    <xf numFmtId="0" fontId="54" fillId="12" borderId="34" xfId="0" applyFont="1" applyFill="1" applyBorder="1"/>
    <xf numFmtId="0" fontId="54" fillId="12" borderId="17" xfId="0" applyFont="1" applyFill="1" applyBorder="1"/>
    <xf numFmtId="165" fontId="58" fillId="12" borderId="38" xfId="0" applyNumberFormat="1" applyFont="1" applyFill="1" applyBorder="1"/>
    <xf numFmtId="165" fontId="58" fillId="12" borderId="40" xfId="0" applyNumberFormat="1" applyFont="1" applyFill="1" applyBorder="1"/>
    <xf numFmtId="165" fontId="58" fillId="13" borderId="10" xfId="0" applyNumberFormat="1" applyFont="1" applyFill="1" applyBorder="1"/>
    <xf numFmtId="165" fontId="58" fillId="13" borderId="10" xfId="0" applyNumberFormat="1" applyFont="1" applyFill="1" applyBorder="1" applyAlignment="1"/>
    <xf numFmtId="0" fontId="34" fillId="13" borderId="7" xfId="0" applyFont="1" applyFill="1" applyBorder="1" applyAlignment="1">
      <alignment horizontal="left"/>
    </xf>
    <xf numFmtId="0" fontId="2" fillId="13" borderId="7" xfId="0" applyFont="1" applyFill="1" applyBorder="1" applyAlignment="1">
      <alignment horizontal="right"/>
    </xf>
    <xf numFmtId="0" fontId="53" fillId="11" borderId="26" xfId="0" applyFont="1" applyFill="1" applyBorder="1"/>
    <xf numFmtId="0" fontId="55" fillId="11" borderId="27" xfId="0" applyFont="1" applyFill="1" applyBorder="1" applyAlignment="1">
      <alignment horizontal="left"/>
    </xf>
    <xf numFmtId="0" fontId="53" fillId="11" borderId="27" xfId="0" applyFont="1" applyFill="1" applyBorder="1"/>
    <xf numFmtId="165" fontId="58" fillId="11" borderId="15" xfId="0" applyNumberFormat="1" applyFont="1" applyFill="1" applyBorder="1"/>
    <xf numFmtId="165" fontId="58" fillId="11" borderId="34" xfId="0" applyNumberFormat="1" applyFont="1" applyFill="1" applyBorder="1"/>
    <xf numFmtId="0" fontId="53" fillId="11" borderId="7" xfId="0" applyFont="1" applyFill="1" applyBorder="1"/>
    <xf numFmtId="0" fontId="53" fillId="11" borderId="7" xfId="0" applyFont="1" applyFill="1" applyBorder="1" applyAlignment="1">
      <alignment horizontal="left"/>
    </xf>
    <xf numFmtId="0" fontId="54" fillId="11" borderId="7" xfId="0" applyFont="1" applyFill="1" applyBorder="1"/>
    <xf numFmtId="165" fontId="58" fillId="11" borderId="9" xfId="0" applyNumberFormat="1" applyFont="1" applyFill="1" applyBorder="1"/>
    <xf numFmtId="165" fontId="58" fillId="11" borderId="7" xfId="0" applyNumberFormat="1" applyFont="1" applyFill="1" applyBorder="1"/>
    <xf numFmtId="0" fontId="73" fillId="13" borderId="14" xfId="0" applyFont="1" applyFill="1" applyBorder="1"/>
    <xf numFmtId="0" fontId="4" fillId="15" borderId="7" xfId="0" applyFont="1" applyFill="1" applyBorder="1"/>
    <xf numFmtId="164" fontId="4" fillId="15" borderId="7" xfId="0" applyNumberFormat="1" applyFont="1" applyFill="1" applyBorder="1"/>
    <xf numFmtId="0" fontId="2" fillId="6" borderId="11" xfId="0" applyFont="1" applyFill="1" applyBorder="1" applyAlignment="1"/>
    <xf numFmtId="0" fontId="34" fillId="6" borderId="10" xfId="0" applyFont="1" applyFill="1" applyBorder="1"/>
    <xf numFmtId="165" fontId="34" fillId="3" borderId="10" xfId="0" applyNumberFormat="1" applyFont="1" applyFill="1" applyBorder="1"/>
    <xf numFmtId="0" fontId="2" fillId="11" borderId="11" xfId="0" applyFont="1" applyFill="1" applyBorder="1" applyAlignment="1"/>
    <xf numFmtId="0" fontId="34" fillId="11" borderId="7" xfId="0" applyFont="1" applyFill="1" applyBorder="1"/>
    <xf numFmtId="165" fontId="34" fillId="11" borderId="7" xfId="0" applyNumberFormat="1" applyFont="1" applyFill="1" applyBorder="1"/>
    <xf numFmtId="165" fontId="35" fillId="11" borderId="7" xfId="0" applyNumberFormat="1" applyFont="1" applyFill="1" applyBorder="1"/>
    <xf numFmtId="0" fontId="34" fillId="12" borderId="7" xfId="0" applyFont="1" applyFill="1" applyBorder="1"/>
    <xf numFmtId="165" fontId="34" fillId="12" borderId="7" xfId="0" applyNumberFormat="1" applyFont="1" applyFill="1" applyBorder="1"/>
    <xf numFmtId="165" fontId="58" fillId="13" borderId="36" xfId="0" applyNumberFormat="1" applyFont="1" applyFill="1" applyBorder="1" applyAlignment="1"/>
    <xf numFmtId="0" fontId="2" fillId="11" borderId="7" xfId="0" applyFont="1" applyFill="1" applyBorder="1"/>
    <xf numFmtId="0" fontId="4" fillId="13" borderId="0" xfId="0" applyFont="1" applyFill="1" applyBorder="1"/>
    <xf numFmtId="0" fontId="2" fillId="14" borderId="7" xfId="0" applyFont="1" applyFill="1" applyBorder="1"/>
    <xf numFmtId="0" fontId="4" fillId="14" borderId="7" xfId="0" applyFont="1" applyFill="1" applyBorder="1"/>
    <xf numFmtId="0" fontId="34" fillId="14" borderId="7" xfId="0" applyFont="1" applyFill="1" applyBorder="1"/>
    <xf numFmtId="165" fontId="35" fillId="6" borderId="7" xfId="0" applyNumberFormat="1" applyFont="1" applyFill="1" applyBorder="1"/>
    <xf numFmtId="165" fontId="4" fillId="14" borderId="7" xfId="0" applyNumberFormat="1" applyFont="1" applyFill="1" applyBorder="1"/>
    <xf numFmtId="165" fontId="35" fillId="14" borderId="7" xfId="0" applyNumberFormat="1" applyFont="1" applyFill="1" applyBorder="1"/>
    <xf numFmtId="165" fontId="61" fillId="14" borderId="7" xfId="0" applyNumberFormat="1" applyFont="1" applyFill="1" applyBorder="1"/>
    <xf numFmtId="165" fontId="61" fillId="14" borderId="9" xfId="0" applyNumberFormat="1" applyFont="1" applyFill="1" applyBorder="1"/>
    <xf numFmtId="165" fontId="62" fillId="14" borderId="7" xfId="0" applyNumberFormat="1" applyFont="1" applyFill="1" applyBorder="1"/>
    <xf numFmtId="0" fontId="77" fillId="13" borderId="7" xfId="0" applyFont="1" applyFill="1" applyBorder="1" applyAlignment="1">
      <alignment horizontal="left"/>
    </xf>
    <xf numFmtId="0" fontId="62" fillId="13" borderId="7" xfId="0" applyFont="1" applyFill="1" applyBorder="1"/>
    <xf numFmtId="0" fontId="59" fillId="14" borderId="7" xfId="0" applyFont="1" applyFill="1" applyBorder="1"/>
    <xf numFmtId="165" fontId="62" fillId="0" borderId="7" xfId="0" applyNumberFormat="1" applyFont="1" applyFill="1" applyBorder="1"/>
    <xf numFmtId="0" fontId="78" fillId="0" borderId="7" xfId="0" applyFont="1" applyBorder="1"/>
    <xf numFmtId="49" fontId="62" fillId="13" borderId="7" xfId="0" applyNumberFormat="1" applyFont="1" applyFill="1" applyBorder="1"/>
    <xf numFmtId="49" fontId="62" fillId="13" borderId="9" xfId="0" applyNumberFormat="1" applyFont="1" applyFill="1" applyBorder="1"/>
    <xf numFmtId="0" fontId="53" fillId="0" borderId="9" xfId="0" applyFont="1" applyFill="1" applyBorder="1"/>
    <xf numFmtId="0" fontId="0" fillId="0" borderId="7" xfId="0" applyFont="1" applyBorder="1"/>
    <xf numFmtId="0" fontId="53" fillId="13" borderId="9" xfId="0" applyFont="1" applyFill="1" applyBorder="1" applyAlignment="1">
      <alignment horizontal="left"/>
    </xf>
    <xf numFmtId="0" fontId="80" fillId="13" borderId="20" xfId="0" applyFont="1" applyFill="1" applyBorder="1"/>
    <xf numFmtId="0" fontId="81" fillId="13" borderId="20" xfId="0" applyFont="1" applyFill="1" applyBorder="1" applyAlignment="1">
      <alignment horizontal="left"/>
    </xf>
    <xf numFmtId="0" fontId="78" fillId="13" borderId="7" xfId="0" applyFont="1" applyFill="1" applyBorder="1"/>
    <xf numFmtId="165" fontId="78" fillId="13" borderId="7" xfId="0" applyNumberFormat="1" applyFont="1" applyFill="1" applyBorder="1"/>
    <xf numFmtId="0" fontId="2" fillId="13" borderId="7" xfId="0" applyFont="1" applyFill="1" applyBorder="1"/>
    <xf numFmtId="0" fontId="5" fillId="13" borderId="7" xfId="0" applyFont="1" applyFill="1" applyBorder="1" applyAlignment="1">
      <alignment horizontal="left"/>
    </xf>
    <xf numFmtId="0" fontId="82" fillId="13" borderId="7" xfId="0" applyFont="1" applyFill="1" applyBorder="1"/>
    <xf numFmtId="0" fontId="53" fillId="13" borderId="7" xfId="0" applyFont="1" applyFill="1" applyBorder="1" applyAlignment="1">
      <alignment horizontal="right"/>
    </xf>
    <xf numFmtId="0" fontId="34" fillId="13" borderId="7" xfId="0" applyFont="1" applyFill="1" applyBorder="1" applyAlignment="1">
      <alignment horizontal="right"/>
    </xf>
    <xf numFmtId="0" fontId="83" fillId="13" borderId="7" xfId="0" applyFont="1" applyFill="1" applyBorder="1"/>
    <xf numFmtId="0" fontId="58" fillId="13" borderId="9" xfId="0" applyFont="1" applyFill="1" applyBorder="1" applyAlignment="1">
      <alignment horizontal="center" vertical="center" wrapText="1"/>
    </xf>
    <xf numFmtId="0" fontId="62" fillId="13" borderId="9" xfId="0" applyFont="1" applyFill="1" applyBorder="1"/>
    <xf numFmtId="0" fontId="58" fillId="14" borderId="9" xfId="0" applyFont="1" applyFill="1" applyBorder="1"/>
    <xf numFmtId="0" fontId="84" fillId="13" borderId="0" xfId="0" applyFont="1" applyFill="1"/>
    <xf numFmtId="0" fontId="86" fillId="13" borderId="0" xfId="0" applyFont="1" applyFill="1" applyBorder="1" applyAlignment="1">
      <alignment horizontal="left"/>
    </xf>
    <xf numFmtId="14" fontId="55" fillId="13" borderId="0" xfId="0" applyNumberFormat="1" applyFont="1" applyFill="1" applyBorder="1" applyAlignment="1">
      <alignment horizontal="left"/>
    </xf>
    <xf numFmtId="3" fontId="34" fillId="3" borderId="3" xfId="0" applyNumberFormat="1" applyFont="1" applyFill="1" applyBorder="1"/>
    <xf numFmtId="0" fontId="34" fillId="3" borderId="7" xfId="0" applyFont="1" applyFill="1" applyBorder="1"/>
    <xf numFmtId="3" fontId="34" fillId="0" borderId="0" xfId="0" applyNumberFormat="1" applyFont="1"/>
    <xf numFmtId="165" fontId="1" fillId="7" borderId="10" xfId="0" applyNumberFormat="1" applyFont="1" applyFill="1" applyBorder="1" applyAlignment="1">
      <alignment horizontal="center"/>
    </xf>
    <xf numFmtId="165" fontId="47" fillId="5" borderId="7" xfId="0" applyNumberFormat="1" applyFont="1" applyFill="1" applyBorder="1"/>
    <xf numFmtId="165" fontId="2" fillId="6" borderId="7" xfId="0" applyNumberFormat="1" applyFont="1" applyFill="1" applyBorder="1"/>
    <xf numFmtId="165" fontId="2" fillId="3" borderId="7" xfId="0" applyNumberFormat="1" applyFont="1" applyFill="1" applyBorder="1"/>
    <xf numFmtId="165" fontId="2" fillId="12" borderId="7" xfId="0" applyNumberFormat="1" applyFont="1" applyFill="1" applyBorder="1"/>
    <xf numFmtId="165" fontId="2" fillId="3" borderId="10" xfId="0" applyNumberFormat="1" applyFont="1" applyFill="1" applyBorder="1"/>
    <xf numFmtId="165" fontId="2" fillId="11" borderId="7" xfId="0" applyNumberFormat="1" applyFont="1" applyFill="1" applyBorder="1"/>
    <xf numFmtId="164" fontId="2" fillId="8" borderId="7" xfId="0" applyNumberFormat="1" applyFont="1" applyFill="1" applyBorder="1"/>
    <xf numFmtId="165" fontId="39" fillId="7" borderId="7" xfId="0" applyNumberFormat="1" applyFont="1" applyFill="1" applyBorder="1"/>
    <xf numFmtId="165" fontId="39" fillId="5" borderId="7" xfId="0" applyNumberFormat="1" applyFont="1" applyFill="1" applyBorder="1"/>
    <xf numFmtId="164" fontId="39" fillId="10" borderId="7" xfId="0" applyNumberFormat="1" applyFont="1" applyFill="1" applyBorder="1"/>
    <xf numFmtId="165" fontId="39" fillId="10" borderId="7" xfId="0" applyNumberFormat="1" applyFont="1" applyFill="1" applyBorder="1"/>
    <xf numFmtId="164" fontId="67" fillId="10" borderId="7" xfId="0" applyNumberFormat="1" applyFont="1" applyFill="1" applyBorder="1"/>
    <xf numFmtId="0" fontId="34" fillId="6" borderId="0" xfId="0" applyFont="1" applyFill="1"/>
    <xf numFmtId="0" fontId="34" fillId="0" borderId="0" xfId="0" applyFont="1"/>
    <xf numFmtId="0" fontId="35" fillId="0" borderId="0" xfId="0" applyFont="1"/>
    <xf numFmtId="0" fontId="87" fillId="5" borderId="0" xfId="0" applyFont="1" applyFill="1"/>
    <xf numFmtId="0" fontId="35" fillId="6" borderId="0" xfId="0" applyFont="1" applyFill="1"/>
    <xf numFmtId="0" fontId="2" fillId="16" borderId="7" xfId="0" applyFont="1" applyFill="1" applyBorder="1"/>
    <xf numFmtId="0" fontId="5" fillId="16" borderId="7" xfId="0" applyFont="1" applyFill="1" applyBorder="1"/>
    <xf numFmtId="49" fontId="34" fillId="3" borderId="7" xfId="0" applyNumberFormat="1" applyFont="1" applyFill="1" applyBorder="1"/>
    <xf numFmtId="49" fontId="34" fillId="15" borderId="7" xfId="0" applyNumberFormat="1" applyFont="1" applyFill="1" applyBorder="1"/>
    <xf numFmtId="165" fontId="34" fillId="15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34" fillId="15" borderId="0" xfId="0" applyFont="1" applyFill="1"/>
    <xf numFmtId="165" fontId="34" fillId="15" borderId="0" xfId="0" applyNumberFormat="1" applyFont="1" applyFill="1"/>
    <xf numFmtId="0" fontId="53" fillId="13" borderId="2" xfId="0" applyFont="1" applyFill="1" applyBorder="1" applyAlignment="1"/>
    <xf numFmtId="0" fontId="0" fillId="0" borderId="1" xfId="0" applyFont="1" applyBorder="1" applyAlignment="1"/>
    <xf numFmtId="0" fontId="0" fillId="0" borderId="5" xfId="0" applyFont="1" applyBorder="1" applyAlignment="1"/>
    <xf numFmtId="0" fontId="53" fillId="12" borderId="2" xfId="0" applyFont="1" applyFill="1" applyBorder="1" applyAlignment="1"/>
    <xf numFmtId="0" fontId="2" fillId="6" borderId="11" xfId="0" applyFont="1" applyFill="1" applyBorder="1" applyAlignment="1"/>
    <xf numFmtId="0" fontId="53" fillId="12" borderId="41" xfId="0" applyFont="1" applyFill="1" applyBorder="1" applyAlignment="1"/>
    <xf numFmtId="0" fontId="0" fillId="12" borderId="5" xfId="0" applyFont="1" applyFill="1" applyBorder="1" applyAlignment="1"/>
    <xf numFmtId="0" fontId="0" fillId="12" borderId="42" xfId="0" applyFont="1" applyFill="1" applyBorder="1" applyAlignment="1"/>
    <xf numFmtId="0" fontId="53" fillId="11" borderId="17" xfId="0" applyFont="1" applyFill="1" applyBorder="1"/>
    <xf numFmtId="0" fontId="55" fillId="11" borderId="37" xfId="0" applyFont="1" applyFill="1" applyBorder="1" applyAlignment="1">
      <alignment horizontal="left"/>
    </xf>
    <xf numFmtId="0" fontId="53" fillId="11" borderId="37" xfId="0" applyFont="1" applyFill="1" applyBorder="1"/>
    <xf numFmtId="165" fontId="58" fillId="11" borderId="38" xfId="0" applyNumberFormat="1" applyFont="1" applyFill="1" applyBorder="1"/>
    <xf numFmtId="165" fontId="58" fillId="11" borderId="39" xfId="0" applyNumberFormat="1" applyFont="1" applyFill="1" applyBorder="1"/>
    <xf numFmtId="0" fontId="35" fillId="6" borderId="10" xfId="0" applyFont="1" applyFill="1" applyBorder="1"/>
    <xf numFmtId="165" fontId="35" fillId="3" borderId="10" xfId="0" applyNumberFormat="1" applyFont="1" applyFill="1" applyBorder="1"/>
    <xf numFmtId="0" fontId="90" fillId="13" borderId="0" xfId="0" applyFont="1" applyFill="1" applyAlignment="1">
      <alignment horizontal="left"/>
    </xf>
    <xf numFmtId="165" fontId="78" fillId="13" borderId="9" xfId="0" applyNumberFormat="1" applyFont="1" applyFill="1" applyBorder="1"/>
    <xf numFmtId="0" fontId="57" fillId="13" borderId="0" xfId="0" applyFont="1" applyFill="1" applyBorder="1"/>
    <xf numFmtId="0" fontId="92" fillId="13" borderId="0" xfId="0" applyFont="1" applyFill="1"/>
    <xf numFmtId="49" fontId="93" fillId="13" borderId="0" xfId="0" applyNumberFormat="1" applyFont="1" applyFill="1"/>
    <xf numFmtId="0" fontId="35" fillId="6" borderId="7" xfId="0" applyFont="1" applyFill="1" applyBorder="1" applyAlignment="1">
      <alignment horizontal="center" vertical="center"/>
    </xf>
    <xf numFmtId="0" fontId="94" fillId="13" borderId="0" xfId="0" applyFont="1" applyFill="1"/>
    <xf numFmtId="49" fontId="89" fillId="13" borderId="0" xfId="0" applyNumberFormat="1" applyFont="1" applyFill="1"/>
    <xf numFmtId="0" fontId="71" fillId="13" borderId="7" xfId="0" applyFont="1" applyFill="1" applyBorder="1"/>
    <xf numFmtId="49" fontId="71" fillId="13" borderId="0" xfId="0" applyNumberFormat="1" applyFont="1" applyFill="1"/>
    <xf numFmtId="0" fontId="53" fillId="14" borderId="43" xfId="0" applyFont="1" applyFill="1" applyBorder="1"/>
    <xf numFmtId="0" fontId="53" fillId="14" borderId="44" xfId="0" applyFont="1" applyFill="1" applyBorder="1"/>
    <xf numFmtId="0" fontId="53" fillId="14" borderId="45" xfId="0" applyFont="1" applyFill="1" applyBorder="1" applyAlignment="1">
      <alignment horizontal="left"/>
    </xf>
    <xf numFmtId="0" fontId="88" fillId="16" borderId="7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/>
    </xf>
    <xf numFmtId="165" fontId="96" fillId="14" borderId="9" xfId="0" applyNumberFormat="1" applyFont="1" applyFill="1" applyBorder="1"/>
    <xf numFmtId="165" fontId="97" fillId="13" borderId="9" xfId="0" applyNumberFormat="1" applyFont="1" applyFill="1" applyBorder="1"/>
    <xf numFmtId="165" fontId="95" fillId="13" borderId="0" xfId="0" applyNumberFormat="1" applyFont="1" applyFill="1"/>
    <xf numFmtId="49" fontId="70" fillId="13" borderId="0" xfId="0" applyNumberFormat="1" applyFont="1" applyFill="1"/>
    <xf numFmtId="0" fontId="71" fillId="13" borderId="0" xfId="0" applyFont="1" applyFill="1"/>
    <xf numFmtId="0" fontId="70" fillId="13" borderId="14" xfId="0" applyFont="1" applyFill="1" applyBorder="1"/>
    <xf numFmtId="49" fontId="70" fillId="13" borderId="0" xfId="0" applyNumberFormat="1" applyFont="1" applyFill="1"/>
    <xf numFmtId="0" fontId="71" fillId="13" borderId="0" xfId="0" applyFont="1" applyFill="1"/>
    <xf numFmtId="0" fontId="70" fillId="13" borderId="14" xfId="0" applyFont="1" applyFill="1" applyBorder="1"/>
    <xf numFmtId="0" fontId="71" fillId="13" borderId="0" xfId="0" applyFont="1" applyFill="1"/>
    <xf numFmtId="0" fontId="70" fillId="13" borderId="14" xfId="0" applyFont="1" applyFill="1" applyBorder="1"/>
    <xf numFmtId="49" fontId="93" fillId="13" borderId="0" xfId="0" applyNumberFormat="1" applyFont="1" applyFill="1"/>
    <xf numFmtId="49" fontId="70" fillId="13" borderId="0" xfId="0" applyNumberFormat="1" applyFont="1" applyFill="1"/>
    <xf numFmtId="0" fontId="71" fillId="13" borderId="0" xfId="0" applyFont="1" applyFill="1"/>
    <xf numFmtId="0" fontId="70" fillId="13" borderId="14" xfId="0" applyFont="1" applyFill="1" applyBorder="1"/>
    <xf numFmtId="49" fontId="70" fillId="13" borderId="0" xfId="0" applyNumberFormat="1" applyFont="1" applyFill="1"/>
    <xf numFmtId="0" fontId="71" fillId="13" borderId="0" xfId="0" applyFont="1" applyFill="1"/>
    <xf numFmtId="0" fontId="70" fillId="13" borderId="14" xfId="0" applyFont="1" applyFill="1" applyBorder="1"/>
    <xf numFmtId="0" fontId="2" fillId="0" borderId="0" xfId="0" applyFont="1"/>
    <xf numFmtId="0" fontId="2" fillId="6" borderId="0" xfId="0" applyFont="1" applyFill="1"/>
    <xf numFmtId="0" fontId="2" fillId="6" borderId="7" xfId="0" applyFont="1" applyFill="1" applyBorder="1"/>
    <xf numFmtId="165" fontId="4" fillId="3" borderId="7" xfId="0" applyNumberFormat="1" applyFont="1" applyFill="1" applyBorder="1"/>
    <xf numFmtId="0" fontId="35" fillId="6" borderId="7" xfId="0" applyFont="1" applyFill="1" applyBorder="1"/>
    <xf numFmtId="165" fontId="35" fillId="3" borderId="7" xfId="0" applyNumberFormat="1" applyFont="1" applyFill="1" applyBorder="1"/>
    <xf numFmtId="0" fontId="69" fillId="13" borderId="14" xfId="0" applyFont="1" applyFill="1" applyBorder="1"/>
    <xf numFmtId="49" fontId="70" fillId="13" borderId="0" xfId="0" applyNumberFormat="1" applyFont="1" applyFill="1"/>
    <xf numFmtId="0" fontId="71" fillId="13" borderId="0" xfId="0" applyFont="1" applyFill="1"/>
    <xf numFmtId="0" fontId="34" fillId="6" borderId="0" xfId="0" applyFont="1" applyFill="1"/>
    <xf numFmtId="0" fontId="34" fillId="0" borderId="0" xfId="0" applyFont="1"/>
    <xf numFmtId="0" fontId="35" fillId="0" borderId="0" xfId="0" applyFont="1"/>
    <xf numFmtId="0" fontId="35" fillId="6" borderId="0" xfId="0" applyFont="1" applyFill="1"/>
    <xf numFmtId="0" fontId="5" fillId="16" borderId="7" xfId="0" applyFont="1" applyFill="1" applyBorder="1"/>
    <xf numFmtId="49" fontId="34" fillId="3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88" fillId="16" borderId="7" xfId="0" applyFont="1" applyFill="1" applyBorder="1"/>
    <xf numFmtId="0" fontId="4" fillId="15" borderId="0" xfId="0" applyFont="1" applyFill="1"/>
    <xf numFmtId="165" fontId="4" fillId="15" borderId="7" xfId="0" applyNumberFormat="1" applyFont="1" applyFill="1" applyBorder="1"/>
    <xf numFmtId="165" fontId="34" fillId="0" borderId="0" xfId="0" applyNumberFormat="1" applyFont="1"/>
    <xf numFmtId="0" fontId="58" fillId="13" borderId="7" xfId="0" applyFont="1" applyFill="1" applyBorder="1"/>
    <xf numFmtId="0" fontId="79" fillId="13" borderId="7" xfId="0" applyFont="1" applyFill="1" applyBorder="1"/>
    <xf numFmtId="49" fontId="91" fillId="13" borderId="7" xfId="0" applyNumberFormat="1" applyFont="1" applyFill="1" applyBorder="1"/>
    <xf numFmtId="49" fontId="58" fillId="13" borderId="36" xfId="0" applyNumberFormat="1" applyFont="1" applyFill="1" applyBorder="1"/>
    <xf numFmtId="0" fontId="60" fillId="13" borderId="20" xfId="0" applyFont="1" applyFill="1" applyBorder="1"/>
    <xf numFmtId="165" fontId="58" fillId="14" borderId="2" xfId="0" applyNumberFormat="1" applyFont="1" applyFill="1" applyBorder="1"/>
    <xf numFmtId="165" fontId="58" fillId="13" borderId="3" xfId="0" applyNumberFormat="1" applyFont="1" applyFill="1" applyBorder="1"/>
    <xf numFmtId="165" fontId="58" fillId="13" borderId="17" xfId="0" applyNumberFormat="1" applyFont="1" applyFill="1" applyBorder="1"/>
    <xf numFmtId="165" fontId="58" fillId="13" borderId="38" xfId="0" applyNumberFormat="1" applyFont="1" applyFill="1" applyBorder="1"/>
    <xf numFmtId="49" fontId="58" fillId="13" borderId="20" xfId="0" applyNumberFormat="1" applyFont="1" applyFill="1" applyBorder="1"/>
    <xf numFmtId="49" fontId="98" fillId="13" borderId="0" xfId="0" applyNumberFormat="1" applyFont="1" applyFill="1"/>
    <xf numFmtId="0" fontId="56" fillId="13" borderId="7" xfId="0" applyFont="1" applyFill="1" applyBorder="1"/>
    <xf numFmtId="0" fontId="55" fillId="13" borderId="7" xfId="0" applyFont="1" applyFill="1" applyBorder="1" applyAlignment="1">
      <alignment horizontal="left" vertical="center"/>
    </xf>
    <xf numFmtId="165" fontId="55" fillId="13" borderId="0" xfId="0" applyNumberFormat="1" applyFont="1" applyFill="1"/>
    <xf numFmtId="165" fontId="30" fillId="3" borderId="7" xfId="0" applyNumberFormat="1" applyFont="1" applyFill="1" applyBorder="1"/>
    <xf numFmtId="0" fontId="2" fillId="6" borderId="11" xfId="0" applyFont="1" applyFill="1" applyBorder="1" applyAlignment="1"/>
    <xf numFmtId="0" fontId="99" fillId="0" borderId="0" xfId="0" applyFont="1"/>
    <xf numFmtId="0" fontId="43" fillId="0" borderId="0" xfId="0" applyFont="1"/>
    <xf numFmtId="0" fontId="55" fillId="13" borderId="9" xfId="0" applyFont="1" applyFill="1" applyBorder="1"/>
    <xf numFmtId="49" fontId="35" fillId="3" borderId="7" xfId="0" applyNumberFormat="1" applyFont="1" applyFill="1" applyBorder="1"/>
    <xf numFmtId="165" fontId="58" fillId="14" borderId="17" xfId="0" applyNumberFormat="1" applyFont="1" applyFill="1" applyBorder="1"/>
    <xf numFmtId="165" fontId="58" fillId="14" borderId="38" xfId="0" applyNumberFormat="1" applyFont="1" applyFill="1" applyBorder="1"/>
    <xf numFmtId="165" fontId="58" fillId="14" borderId="41" xfId="0" applyNumberFormat="1" applyFont="1" applyFill="1" applyBorder="1"/>
    <xf numFmtId="0" fontId="0" fillId="0" borderId="0" xfId="0" applyFont="1"/>
    <xf numFmtId="49" fontId="94" fillId="13" borderId="0" xfId="0" applyNumberFormat="1" applyFont="1" applyFill="1"/>
    <xf numFmtId="165" fontId="0" fillId="0" borderId="0" xfId="0" applyNumberFormat="1" applyFont="1"/>
    <xf numFmtId="0" fontId="0" fillId="13" borderId="0" xfId="0" applyFont="1" applyFill="1"/>
    <xf numFmtId="0" fontId="94" fillId="0" borderId="0" xfId="0" applyFont="1"/>
    <xf numFmtId="0" fontId="100" fillId="0" borderId="0" xfId="0" applyFont="1"/>
    <xf numFmtId="0" fontId="94" fillId="13" borderId="0" xfId="0" applyFont="1" applyFill="1" applyAlignment="1">
      <alignment horizontal="left"/>
    </xf>
    <xf numFmtId="0" fontId="90" fillId="13" borderId="0" xfId="0" applyFont="1" applyFill="1"/>
    <xf numFmtId="49" fontId="34" fillId="6" borderId="7" xfId="0" applyNumberFormat="1" applyFont="1" applyFill="1" applyBorder="1"/>
    <xf numFmtId="0" fontId="2" fillId="15" borderId="7" xfId="0" applyFont="1" applyFill="1" applyBorder="1"/>
    <xf numFmtId="0" fontId="55" fillId="13" borderId="9" xfId="0" applyFont="1" applyFill="1" applyBorder="1" applyAlignment="1">
      <alignment horizontal="left"/>
    </xf>
    <xf numFmtId="49" fontId="35" fillId="15" borderId="7" xfId="0" applyNumberFormat="1" applyFont="1" applyFill="1" applyBorder="1"/>
    <xf numFmtId="0" fontId="58" fillId="13" borderId="25" xfId="0" applyFont="1" applyFill="1" applyBorder="1" applyAlignment="1">
      <alignment horizontal="center"/>
    </xf>
    <xf numFmtId="165" fontId="101" fillId="13" borderId="9" xfId="0" applyNumberFormat="1" applyFont="1" applyFill="1" applyBorder="1"/>
    <xf numFmtId="165" fontId="58" fillId="13" borderId="22" xfId="0" applyNumberFormat="1" applyFont="1" applyFill="1" applyBorder="1"/>
    <xf numFmtId="165" fontId="58" fillId="13" borderId="36" xfId="0" applyNumberFormat="1" applyFont="1" applyFill="1" applyBorder="1"/>
    <xf numFmtId="0" fontId="0" fillId="0" borderId="0" xfId="0" applyFont="1" applyBorder="1"/>
    <xf numFmtId="0" fontId="68" fillId="0" borderId="7" xfId="0" applyFont="1" applyBorder="1" applyAlignment="1">
      <alignment horizontal="center" vertical="center" wrapText="1"/>
    </xf>
    <xf numFmtId="0" fontId="0" fillId="0" borderId="25" xfId="0" applyFont="1" applyBorder="1"/>
    <xf numFmtId="0" fontId="0" fillId="0" borderId="9" xfId="0" applyFont="1" applyBorder="1"/>
    <xf numFmtId="0" fontId="56" fillId="14" borderId="9" xfId="0" applyFont="1" applyFill="1" applyBorder="1"/>
    <xf numFmtId="0" fontId="2" fillId="6" borderId="11" xfId="0" applyFont="1" applyFill="1" applyBorder="1" applyAlignment="1"/>
    <xf numFmtId="49" fontId="34" fillId="3" borderId="0" xfId="0" applyNumberFormat="1" applyFont="1" applyFill="1" applyBorder="1"/>
    <xf numFmtId="165" fontId="101" fillId="13" borderId="7" xfId="0" applyNumberFormat="1" applyFont="1" applyFill="1" applyBorder="1"/>
    <xf numFmtId="0" fontId="102" fillId="0" borderId="0" xfId="0" applyFont="1"/>
    <xf numFmtId="0" fontId="85" fillId="13" borderId="7" xfId="0" applyFont="1" applyFill="1" applyBorder="1"/>
    <xf numFmtId="49" fontId="86" fillId="13" borderId="0" xfId="0" applyNumberFormat="1" applyFont="1" applyFill="1"/>
    <xf numFmtId="0" fontId="103" fillId="13" borderId="14" xfId="0" applyFont="1" applyFill="1" applyBorder="1"/>
    <xf numFmtId="49" fontId="104" fillId="13" borderId="0" xfId="0" applyNumberFormat="1" applyFont="1" applyFill="1"/>
    <xf numFmtId="0" fontId="105" fillId="13" borderId="7" xfId="0" applyFont="1" applyFill="1" applyBorder="1" applyAlignment="1">
      <alignment horizontal="right"/>
    </xf>
    <xf numFmtId="0" fontId="106" fillId="13" borderId="7" xfId="0" applyFont="1" applyFill="1" applyBorder="1" applyAlignment="1">
      <alignment horizontal="left"/>
    </xf>
    <xf numFmtId="0" fontId="107" fillId="13" borderId="7" xfId="0" applyFont="1" applyFill="1" applyBorder="1"/>
    <xf numFmtId="165" fontId="97" fillId="13" borderId="7" xfId="0" applyNumberFormat="1" applyFont="1" applyFill="1" applyBorder="1"/>
    <xf numFmtId="165" fontId="97" fillId="13" borderId="20" xfId="0" applyNumberFormat="1" applyFont="1" applyFill="1" applyBorder="1"/>
    <xf numFmtId="165" fontId="97" fillId="13" borderId="36" xfId="0" applyNumberFormat="1" applyFont="1" applyFill="1" applyBorder="1"/>
    <xf numFmtId="0" fontId="95" fillId="13" borderId="14" xfId="0" applyFont="1" applyFill="1" applyBorder="1"/>
    <xf numFmtId="0" fontId="108" fillId="13" borderId="20" xfId="0" applyFont="1" applyFill="1" applyBorder="1"/>
    <xf numFmtId="0" fontId="95" fillId="13" borderId="20" xfId="0" applyFont="1" applyFill="1" applyBorder="1" applyAlignment="1">
      <alignment horizontal="left"/>
    </xf>
    <xf numFmtId="0" fontId="109" fillId="13" borderId="20" xfId="0" applyFont="1" applyFill="1" applyBorder="1"/>
    <xf numFmtId="0" fontId="110" fillId="0" borderId="0" xfId="0" applyFont="1"/>
    <xf numFmtId="0" fontId="111" fillId="13" borderId="0" xfId="0" applyFont="1" applyFill="1"/>
    <xf numFmtId="0" fontId="109" fillId="13" borderId="7" xfId="0" applyFont="1" applyFill="1" applyBorder="1"/>
    <xf numFmtId="0" fontId="108" fillId="13" borderId="7" xfId="0" applyFont="1" applyFill="1" applyBorder="1"/>
    <xf numFmtId="0" fontId="95" fillId="13" borderId="7" xfId="0" applyFont="1" applyFill="1" applyBorder="1" applyAlignment="1">
      <alignment horizontal="left"/>
    </xf>
    <xf numFmtId="49" fontId="112" fillId="13" borderId="0" xfId="0" applyNumberFormat="1" applyFont="1" applyFill="1"/>
    <xf numFmtId="49" fontId="95" fillId="13" borderId="0" xfId="0" applyNumberFormat="1" applyFont="1" applyFill="1"/>
    <xf numFmtId="0" fontId="104" fillId="13" borderId="0" xfId="0" applyFont="1" applyFill="1"/>
    <xf numFmtId="165" fontId="101" fillId="13" borderId="20" xfId="0" applyNumberFormat="1" applyFont="1" applyFill="1" applyBorder="1"/>
    <xf numFmtId="165" fontId="101" fillId="13" borderId="35" xfId="0" applyNumberFormat="1" applyFont="1" applyFill="1" applyBorder="1"/>
    <xf numFmtId="165" fontId="101" fillId="13" borderId="36" xfId="0" applyNumberFormat="1" applyFont="1" applyFill="1" applyBorder="1"/>
    <xf numFmtId="0" fontId="2" fillId="6" borderId="11" xfId="0" applyFont="1" applyFill="1" applyBorder="1" applyAlignment="1"/>
    <xf numFmtId="165" fontId="43" fillId="0" borderId="0" xfId="0" applyNumberFormat="1" applyFont="1"/>
    <xf numFmtId="0" fontId="2" fillId="6" borderId="11" xfId="0" applyFont="1" applyFill="1" applyBorder="1" applyAlignment="1"/>
    <xf numFmtId="0" fontId="0" fillId="0" borderId="9" xfId="0" applyBorder="1" applyAlignment="1"/>
    <xf numFmtId="0" fontId="2" fillId="6" borderId="24" xfId="0" applyFont="1" applyFill="1" applyBorder="1" applyAlignment="1"/>
    <xf numFmtId="0" fontId="0" fillId="0" borderId="35" xfId="0" applyBorder="1" applyAlignment="1"/>
    <xf numFmtId="0" fontId="2" fillId="3" borderId="2" xfId="0" applyFont="1" applyFill="1" applyBorder="1" applyAlignment="1"/>
    <xf numFmtId="0" fontId="0" fillId="0" borderId="1" xfId="0" applyBorder="1" applyAlignment="1"/>
    <xf numFmtId="0" fontId="0" fillId="0" borderId="5" xfId="0" applyBorder="1" applyAlignment="1"/>
    <xf numFmtId="0" fontId="34" fillId="3" borderId="4" xfId="0" applyFont="1" applyFill="1" applyBorder="1" applyAlignment="1">
      <alignment horizontal="center"/>
    </xf>
    <xf numFmtId="49" fontId="6" fillId="5" borderId="11" xfId="0" applyNumberFormat="1" applyFont="1" applyFill="1" applyBorder="1" applyAlignment="1"/>
    <xf numFmtId="49" fontId="0" fillId="0" borderId="9" xfId="0" applyNumberFormat="1" applyBorder="1" applyAlignment="1"/>
    <xf numFmtId="49" fontId="39" fillId="10" borderId="11" xfId="0" applyNumberFormat="1" applyFont="1" applyFill="1" applyBorder="1" applyAlignment="1">
      <alignment horizontal="left" vertical="center"/>
    </xf>
    <xf numFmtId="49" fontId="51" fillId="0" borderId="9" xfId="0" applyNumberFormat="1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9" fillId="10" borderId="11" xfId="0" applyFont="1" applyFill="1" applyBorder="1" applyAlignment="1"/>
    <xf numFmtId="0" fontId="51" fillId="10" borderId="9" xfId="0" applyFont="1" applyFill="1" applyBorder="1" applyAlignment="1"/>
    <xf numFmtId="0" fontId="6" fillId="5" borderId="11" xfId="0" applyFont="1" applyFill="1" applyBorder="1" applyAlignment="1"/>
    <xf numFmtId="0" fontId="6" fillId="5" borderId="9" xfId="0" applyFont="1" applyFill="1" applyBorder="1" applyAlignment="1"/>
    <xf numFmtId="0" fontId="5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9"/>
  <sheetViews>
    <sheetView tabSelected="1" topLeftCell="B1" workbookViewId="0">
      <pane ySplit="3" topLeftCell="A28" activePane="bottomLeft" state="frozen"/>
      <selection activeCell="A3" sqref="A3"/>
      <selection pane="bottomLeft" activeCell="B1" sqref="B1"/>
    </sheetView>
  </sheetViews>
  <sheetFormatPr defaultRowHeight="11.25" x14ac:dyDescent="0.2"/>
  <cols>
    <col min="1" max="1" width="1.42578125" style="2" hidden="1" customWidth="1"/>
    <col min="2" max="2" width="4.140625" style="1" customWidth="1"/>
    <col min="3" max="3" width="6.7109375" style="2" customWidth="1"/>
    <col min="4" max="4" width="30.85546875" style="2" customWidth="1"/>
    <col min="5" max="5" width="5.140625" style="2" customWidth="1"/>
    <col min="6" max="6" width="6" style="2" customWidth="1"/>
    <col min="7" max="8" width="7.7109375" style="2" customWidth="1"/>
    <col min="9" max="9" width="6" style="2" customWidth="1"/>
    <col min="10" max="10" width="6.7109375" style="2" customWidth="1"/>
    <col min="11" max="12" width="6" style="2" customWidth="1"/>
    <col min="13" max="13" width="5.7109375" style="2" customWidth="1"/>
    <col min="14" max="16384" width="9.140625" style="2"/>
  </cols>
  <sheetData>
    <row r="1" spans="1:13" ht="24" customHeight="1" x14ac:dyDescent="0.2">
      <c r="A1" s="19"/>
      <c r="B1" s="21" t="s">
        <v>1135</v>
      </c>
      <c r="C1" s="16"/>
      <c r="D1" s="16"/>
      <c r="E1" s="16"/>
      <c r="F1" s="18"/>
      <c r="G1" s="18"/>
      <c r="H1" s="18"/>
      <c r="I1" s="18"/>
      <c r="J1" s="18"/>
      <c r="K1" s="18"/>
      <c r="L1" s="18"/>
    </row>
    <row r="2" spans="1:13" ht="13.5" thickBot="1" x14ac:dyDescent="0.25">
      <c r="A2" s="18"/>
      <c r="B2" s="19" t="s">
        <v>438</v>
      </c>
      <c r="C2" s="20"/>
      <c r="D2" s="18"/>
      <c r="E2" s="18"/>
      <c r="F2" s="594"/>
      <c r="G2" s="594"/>
      <c r="H2" s="472"/>
      <c r="I2" s="472"/>
      <c r="J2" s="254"/>
      <c r="K2" s="254" t="s">
        <v>676</v>
      </c>
      <c r="L2" s="254"/>
    </row>
    <row r="3" spans="1:13" ht="49.5" customHeight="1" thickBot="1" x14ac:dyDescent="0.25">
      <c r="A3" s="16"/>
      <c r="B3" s="591"/>
      <c r="C3" s="592"/>
      <c r="D3" s="593"/>
      <c r="E3" s="471" t="s">
        <v>946</v>
      </c>
      <c r="F3" s="323" t="s">
        <v>876</v>
      </c>
      <c r="G3" s="323" t="s">
        <v>1027</v>
      </c>
      <c r="H3" s="323" t="s">
        <v>1084</v>
      </c>
      <c r="I3" s="323" t="s">
        <v>1057</v>
      </c>
      <c r="J3" s="323" t="s">
        <v>755</v>
      </c>
      <c r="K3" s="323" t="s">
        <v>947</v>
      </c>
      <c r="L3" s="323" t="s">
        <v>1058</v>
      </c>
    </row>
    <row r="4" spans="1:13" s="3" customFormat="1" ht="18" customHeight="1" x14ac:dyDescent="0.25">
      <c r="A4" s="14"/>
      <c r="B4" s="132" t="s">
        <v>439</v>
      </c>
      <c r="C4" s="27"/>
      <c r="D4" s="28"/>
      <c r="E4" s="203"/>
      <c r="F4" s="415"/>
      <c r="G4" s="415"/>
      <c r="H4" s="415"/>
      <c r="I4" s="203"/>
      <c r="J4" s="203"/>
      <c r="K4" s="203"/>
      <c r="L4" s="203"/>
    </row>
    <row r="5" spans="1:13" s="3" customFormat="1" ht="15" customHeight="1" x14ac:dyDescent="0.2">
      <c r="A5" s="14"/>
      <c r="B5" s="22"/>
      <c r="C5" s="22"/>
      <c r="D5" s="22" t="s">
        <v>329</v>
      </c>
      <c r="E5" s="25"/>
      <c r="F5" s="423">
        <f>SUM(Príloha_2016!F5)</f>
        <v>5172.1000000000004</v>
      </c>
      <c r="G5" s="423">
        <f>SUM(Príloha_2016!G5)</f>
        <v>5527</v>
      </c>
      <c r="H5" s="423">
        <f>SUM(Príloha_2016!H5)</f>
        <v>5749.2999999999993</v>
      </c>
      <c r="I5" s="25">
        <f>Príloha_2016!I5</f>
        <v>5709.9</v>
      </c>
      <c r="J5" s="25">
        <f>Príloha_2016!J5</f>
        <v>6491.0000000000009</v>
      </c>
      <c r="K5" s="25">
        <f>Príloha_2016!K5</f>
        <v>6554.6999999999989</v>
      </c>
      <c r="L5" s="25">
        <f>Príloha_2016!L5</f>
        <v>6931.5</v>
      </c>
    </row>
    <row r="6" spans="1:13" s="1" customFormat="1" ht="15" customHeight="1" x14ac:dyDescent="0.2">
      <c r="A6" s="14"/>
      <c r="B6" s="22">
        <v>100</v>
      </c>
      <c r="C6" s="22"/>
      <c r="D6" s="22" t="s">
        <v>1</v>
      </c>
      <c r="E6" s="25"/>
      <c r="F6" s="423">
        <f>SUM(Príloha_2016!F6)</f>
        <v>2360.2999999999997</v>
      </c>
      <c r="G6" s="423">
        <f>SUM(Príloha_2016!G6)</f>
        <v>2696.7999999999997</v>
      </c>
      <c r="H6" s="423">
        <f>SUM(Príloha_2016!H6)</f>
        <v>2836.8</v>
      </c>
      <c r="I6" s="25">
        <f>SUM(I7:I9)</f>
        <v>2887</v>
      </c>
      <c r="J6" s="25">
        <f>Príloha_2016!J6</f>
        <v>3240.5000000000005</v>
      </c>
      <c r="K6" s="25">
        <f>Príloha_2016!K6</f>
        <v>3394.1000000000004</v>
      </c>
      <c r="L6" s="25">
        <f>Príloha_2016!L6</f>
        <v>3671.6000000000004</v>
      </c>
    </row>
    <row r="7" spans="1:13" s="1" customFormat="1" x14ac:dyDescent="0.2">
      <c r="A7" s="7"/>
      <c r="B7" s="23">
        <v>110</v>
      </c>
      <c r="C7" s="23"/>
      <c r="D7" s="24" t="s">
        <v>2</v>
      </c>
      <c r="E7" s="38"/>
      <c r="F7" s="51">
        <f>SUM(Príloha_2016!F8)</f>
        <v>2035.1</v>
      </c>
      <c r="G7" s="506">
        <f>SUM(Príloha_2016!G9)</f>
        <v>2348.4</v>
      </c>
      <c r="H7" s="506">
        <f>SUM(Príloha_2016!H9)</f>
        <v>2470</v>
      </c>
      <c r="I7" s="38">
        <f>Príloha_2016!I8</f>
        <v>2528</v>
      </c>
      <c r="J7" s="38">
        <f>Príloha_2016!J8</f>
        <v>2864.4</v>
      </c>
      <c r="K7" s="38">
        <f>Príloha_2016!K8</f>
        <v>3008</v>
      </c>
      <c r="L7" s="38">
        <f>Príloha_2016!L8</f>
        <v>3285.5</v>
      </c>
      <c r="M7" s="528"/>
    </row>
    <row r="8" spans="1:13" s="1" customFormat="1" x14ac:dyDescent="0.2">
      <c r="A8" s="7"/>
      <c r="B8" s="23">
        <v>120</v>
      </c>
      <c r="C8" s="23"/>
      <c r="D8" s="24" t="s">
        <v>3</v>
      </c>
      <c r="E8" s="38"/>
      <c r="F8" s="51">
        <f>SUM(Príloha_2016!F10)</f>
        <v>140.69999999999999</v>
      </c>
      <c r="G8" s="506">
        <f>SUM(Príloha_2016!G10)</f>
        <v>175.20000000000002</v>
      </c>
      <c r="H8" s="506">
        <f>SUM(Príloha_2016!H10)</f>
        <v>158.5</v>
      </c>
      <c r="I8" s="38">
        <f>Príloha_2016!I10</f>
        <v>179.5</v>
      </c>
      <c r="J8" s="38">
        <f>Príloha_2016!J10</f>
        <v>189.79999999999998</v>
      </c>
      <c r="K8" s="38">
        <f>Príloha_2016!K10</f>
        <v>189.79999999999998</v>
      </c>
      <c r="L8" s="38">
        <f>Príloha_2016!L10</f>
        <v>189.79999999999998</v>
      </c>
      <c r="M8" s="529"/>
    </row>
    <row r="9" spans="1:13" s="1" customFormat="1" x14ac:dyDescent="0.2">
      <c r="A9" s="7"/>
      <c r="B9" s="23">
        <v>130</v>
      </c>
      <c r="C9" s="23"/>
      <c r="D9" s="24" t="s">
        <v>4</v>
      </c>
      <c r="E9" s="38"/>
      <c r="F9" s="51">
        <f>SUM(Príloha_2016!F18)</f>
        <v>184.5</v>
      </c>
      <c r="G9" s="506">
        <f>SUM(Príloha_2016!G18)</f>
        <v>173.2</v>
      </c>
      <c r="H9" s="506">
        <f>SUM(Príloha_2016!H18)</f>
        <v>208.3</v>
      </c>
      <c r="I9" s="38">
        <f>Príloha_2016!I10</f>
        <v>179.5</v>
      </c>
      <c r="J9" s="38">
        <f>Príloha_2016!J18</f>
        <v>186.3</v>
      </c>
      <c r="K9" s="38">
        <f>Príloha_2016!K18</f>
        <v>196.3</v>
      </c>
      <c r="L9" s="38">
        <f>Príloha_2016!L18</f>
        <v>196.3</v>
      </c>
    </row>
    <row r="10" spans="1:13" s="1" customFormat="1" x14ac:dyDescent="0.2">
      <c r="A10" s="13"/>
      <c r="B10" s="22">
        <v>200</v>
      </c>
      <c r="C10" s="22"/>
      <c r="D10" s="22" t="s">
        <v>7</v>
      </c>
      <c r="E10" s="25"/>
      <c r="F10" s="423">
        <f>SUM(Príloha_2016!F28)</f>
        <v>633.4</v>
      </c>
      <c r="G10" s="423">
        <f>SUM(Príloha_2016!G28)</f>
        <v>651.00000000000011</v>
      </c>
      <c r="H10" s="423">
        <f>SUM(Príloha_2016!H28)</f>
        <v>636.19999999999993</v>
      </c>
      <c r="I10" s="25">
        <f>Príloha_2016!I28</f>
        <v>522.4</v>
      </c>
      <c r="J10" s="25">
        <f>Príloha_2016!J28</f>
        <v>621.30000000000007</v>
      </c>
      <c r="K10" s="25">
        <f>Príloha_2016!K28</f>
        <v>532.1</v>
      </c>
      <c r="L10" s="25">
        <f>Príloha_2016!L28</f>
        <v>532.1</v>
      </c>
    </row>
    <row r="11" spans="1:13" s="1" customFormat="1" x14ac:dyDescent="0.2">
      <c r="A11" s="7"/>
      <c r="B11" s="23">
        <v>210</v>
      </c>
      <c r="C11" s="23"/>
      <c r="D11" s="24" t="s">
        <v>8</v>
      </c>
      <c r="E11" s="38"/>
      <c r="F11" s="51">
        <f>SUM(Príloha_2016!F29)</f>
        <v>415.90000000000003</v>
      </c>
      <c r="G11" s="51">
        <f>SUM(Príloha_2016!G29)</f>
        <v>406.40000000000003</v>
      </c>
      <c r="H11" s="494">
        <f>SUM(Príloha_2016!H29)</f>
        <v>447.5</v>
      </c>
      <c r="I11" s="38">
        <f>Príloha_2016!I29</f>
        <v>313.7</v>
      </c>
      <c r="J11" s="38">
        <f>Príloha_2016!J29</f>
        <v>305.70000000000005</v>
      </c>
      <c r="K11" s="38">
        <f>Príloha_2016!K29</f>
        <v>285.5</v>
      </c>
      <c r="L11" s="38">
        <f>Príloha_2016!L29</f>
        <v>285.5</v>
      </c>
      <c r="M11" s="528"/>
    </row>
    <row r="12" spans="1:13" s="1" customFormat="1" x14ac:dyDescent="0.2">
      <c r="A12" s="7"/>
      <c r="B12" s="23">
        <v>220</v>
      </c>
      <c r="C12" s="23"/>
      <c r="D12" s="24" t="s">
        <v>9</v>
      </c>
      <c r="E12" s="38"/>
      <c r="F12" s="51">
        <f>SUM(Príloha_2016!F39)</f>
        <v>71.199999999999989</v>
      </c>
      <c r="G12" s="494">
        <f>SUM(Príloha_2016!G39)</f>
        <v>80.100000000000009</v>
      </c>
      <c r="H12" s="494">
        <f>SUM(Príloha_2016!H39)</f>
        <v>75</v>
      </c>
      <c r="I12" s="38">
        <f>Príloha_2016!I39</f>
        <v>75</v>
      </c>
      <c r="J12" s="38">
        <f>Príloha_2016!J39</f>
        <v>73</v>
      </c>
      <c r="K12" s="38">
        <f>Príloha_2016!K39</f>
        <v>73</v>
      </c>
      <c r="L12" s="38">
        <f>Príloha_2016!L39</f>
        <v>73</v>
      </c>
    </row>
    <row r="13" spans="1:13" s="1" customFormat="1" x14ac:dyDescent="0.2">
      <c r="A13" s="7"/>
      <c r="B13" s="23">
        <v>222</v>
      </c>
      <c r="C13" s="23"/>
      <c r="D13" s="24" t="s">
        <v>15</v>
      </c>
      <c r="E13" s="38"/>
      <c r="F13" s="51">
        <f>SUM(Príloha_2016!F44)</f>
        <v>5</v>
      </c>
      <c r="G13" s="494">
        <f>SUM(Príloha_2016!G44)</f>
        <v>6.4</v>
      </c>
      <c r="H13" s="494">
        <f>SUM(Príloha_2016!H44)</f>
        <v>5</v>
      </c>
      <c r="I13" s="38">
        <f>Príloha_2016!I44</f>
        <v>5</v>
      </c>
      <c r="J13" s="38">
        <f>Príloha_2016!J44</f>
        <v>3</v>
      </c>
      <c r="K13" s="38">
        <f>Príloha_2016!K44</f>
        <v>3</v>
      </c>
      <c r="L13" s="38">
        <f>Príloha_2016!L44</f>
        <v>3</v>
      </c>
    </row>
    <row r="14" spans="1:13" s="1" customFormat="1" x14ac:dyDescent="0.2">
      <c r="A14" s="7"/>
      <c r="B14" s="23">
        <v>223</v>
      </c>
      <c r="C14" s="26"/>
      <c r="D14" s="24" t="s">
        <v>16</v>
      </c>
      <c r="E14" s="38"/>
      <c r="F14" s="51">
        <f>SUM(Príloha_2016!F46)</f>
        <v>81.8</v>
      </c>
      <c r="G14" s="494">
        <f>SUM(Príloha_2016!G46)</f>
        <v>92.3</v>
      </c>
      <c r="H14" s="494">
        <f>SUM(Príloha_2016!H46)</f>
        <v>73.8</v>
      </c>
      <c r="I14" s="38">
        <f>Príloha_2016!I46</f>
        <v>76.599999999999994</v>
      </c>
      <c r="J14" s="38">
        <f>Príloha_2016!J46</f>
        <v>184.9</v>
      </c>
      <c r="K14" s="38">
        <f>Príloha_2016!K46</f>
        <v>118</v>
      </c>
      <c r="L14" s="38">
        <f>Príloha_2016!L46</f>
        <v>118</v>
      </c>
      <c r="M14" s="529" t="s">
        <v>1108</v>
      </c>
    </row>
    <row r="15" spans="1:13" s="1" customFormat="1" x14ac:dyDescent="0.2">
      <c r="A15" s="7"/>
      <c r="B15" s="23">
        <v>240</v>
      </c>
      <c r="C15" s="23"/>
      <c r="D15" s="24" t="s">
        <v>24</v>
      </c>
      <c r="E15" s="38"/>
      <c r="F15" s="51">
        <f>SUM(Príloha_2016!F71)</f>
        <v>0</v>
      </c>
      <c r="G15" s="494">
        <f>SUM(Príloha_2016!G71)</f>
        <v>0.1</v>
      </c>
      <c r="H15" s="494">
        <f>SUM(Príloha_2016!H71)</f>
        <v>0.1</v>
      </c>
      <c r="I15" s="38">
        <f>Príloha_2016!I71</f>
        <v>0.1</v>
      </c>
      <c r="J15" s="38">
        <f>Príloha_2016!J71</f>
        <v>0.1</v>
      </c>
      <c r="K15" s="38">
        <f>Príloha_2016!K71</f>
        <v>0.1</v>
      </c>
      <c r="L15" s="38">
        <f>Príloha_2016!L71</f>
        <v>0.1</v>
      </c>
    </row>
    <row r="16" spans="1:13" ht="11.25" customHeight="1" x14ac:dyDescent="0.2">
      <c r="A16" s="6"/>
      <c r="B16" s="23">
        <v>290</v>
      </c>
      <c r="C16" s="23"/>
      <c r="D16" s="24" t="s">
        <v>26</v>
      </c>
      <c r="E16" s="38"/>
      <c r="F16" s="51">
        <f>SUM(Príloha_2016!F73)</f>
        <v>59.499999999999993</v>
      </c>
      <c r="G16" s="494">
        <f>SUM(Príloha_2016!G73)</f>
        <v>65.7</v>
      </c>
      <c r="H16" s="494">
        <f>SUM(Príloha_2016!H73)</f>
        <v>34.799999999999997</v>
      </c>
      <c r="I16" s="38">
        <f>Príloha_2016!I73</f>
        <v>52</v>
      </c>
      <c r="J16" s="38">
        <f>Príloha_2016!J73</f>
        <v>54.6</v>
      </c>
      <c r="K16" s="38">
        <f>Príloha_2016!K73</f>
        <v>52.5</v>
      </c>
      <c r="L16" s="38">
        <f>Príloha_2016!L73</f>
        <v>52.5</v>
      </c>
      <c r="M16" s="529" t="s">
        <v>1108</v>
      </c>
    </row>
    <row r="17" spans="1:13" s="1" customFormat="1" x14ac:dyDescent="0.2">
      <c r="A17" s="13"/>
      <c r="B17" s="22">
        <v>300</v>
      </c>
      <c r="C17" s="22"/>
      <c r="D17" s="22" t="s">
        <v>29</v>
      </c>
      <c r="E17" s="146"/>
      <c r="F17" s="423">
        <f>Príloha_2016!F82</f>
        <v>2178.4</v>
      </c>
      <c r="G17" s="423">
        <f>SUM(Príloha_2016!G82)</f>
        <v>2179.2000000000003</v>
      </c>
      <c r="H17" s="423">
        <f>SUM(Príloha_2016!H82)</f>
        <v>2276.2999999999997</v>
      </c>
      <c r="I17" s="146">
        <f>Príloha_2016!I82</f>
        <v>2271.6999999999994</v>
      </c>
      <c r="J17" s="146">
        <f>Príloha_2016!J82</f>
        <v>2629.2000000000003</v>
      </c>
      <c r="K17" s="146">
        <f>Príloha_2016!K82</f>
        <v>2628.4999999999991</v>
      </c>
      <c r="L17" s="146">
        <f>Príloha_2016!L82</f>
        <v>2727.7999999999993</v>
      </c>
      <c r="M17" s="326"/>
    </row>
    <row r="18" spans="1:13" x14ac:dyDescent="0.2">
      <c r="A18" s="6"/>
      <c r="B18" s="23">
        <v>311</v>
      </c>
      <c r="C18" s="24">
        <v>311</v>
      </c>
      <c r="D18" s="24" t="s">
        <v>811</v>
      </c>
      <c r="E18" s="38"/>
      <c r="F18" s="51">
        <f>Príloha_2016!F83</f>
        <v>0.4</v>
      </c>
      <c r="G18" s="51">
        <f>SUM(Príloha_2016!G83)</f>
        <v>0.4</v>
      </c>
      <c r="H18" s="494">
        <f>SUM(Príloha_2016!H83)</f>
        <v>0.4</v>
      </c>
      <c r="I18" s="38">
        <f>Príloha_2016!I83</f>
        <v>0.4</v>
      </c>
      <c r="J18" s="38">
        <f>Príloha_2016!J83</f>
        <v>0.4</v>
      </c>
      <c r="K18" s="38">
        <f>Príloha_2016!K83</f>
        <v>0.4</v>
      </c>
      <c r="L18" s="38">
        <f>Príloha_2016!L83</f>
        <v>0.4</v>
      </c>
      <c r="M18" s="205"/>
    </row>
    <row r="19" spans="1:13" x14ac:dyDescent="0.2">
      <c r="A19" s="6"/>
      <c r="B19" s="23"/>
      <c r="C19" s="24">
        <v>311</v>
      </c>
      <c r="D19" s="24" t="s">
        <v>812</v>
      </c>
      <c r="E19" s="38"/>
      <c r="F19" s="51">
        <f>Príloha_2016!F84</f>
        <v>5.8</v>
      </c>
      <c r="G19" s="494">
        <f>SUM(Príloha_2016!G84)</f>
        <v>5</v>
      </c>
      <c r="H19" s="494">
        <f>SUM(Príloha_2016!H84)</f>
        <v>0</v>
      </c>
      <c r="I19" s="38">
        <f>Príloha_2016!I84</f>
        <v>3</v>
      </c>
      <c r="J19" s="38">
        <f>Príloha_2016!J84</f>
        <v>3</v>
      </c>
      <c r="K19" s="38">
        <f>Príloha_2016!K84</f>
        <v>3</v>
      </c>
      <c r="L19" s="38">
        <f>Príloha_2016!L84</f>
        <v>3</v>
      </c>
      <c r="M19" s="529"/>
    </row>
    <row r="20" spans="1:13" x14ac:dyDescent="0.2">
      <c r="A20" s="6"/>
      <c r="B20" s="23"/>
      <c r="C20" s="24">
        <v>311</v>
      </c>
      <c r="D20" s="24" t="s">
        <v>1105</v>
      </c>
      <c r="E20" s="38"/>
      <c r="F20" s="494">
        <f>SUM(Príloha_2016!F85)</f>
        <v>0</v>
      </c>
      <c r="G20" s="494">
        <f>SUM(Príloha_2016!G85)</f>
        <v>0</v>
      </c>
      <c r="H20" s="494">
        <f>SUM(Príloha_2016!H85)</f>
        <v>0</v>
      </c>
      <c r="I20" s="494">
        <f>SUM(Príloha_2016!I85)</f>
        <v>0</v>
      </c>
      <c r="J20" s="494">
        <f>SUM(Príloha_2016!J85)</f>
        <v>22</v>
      </c>
      <c r="K20" s="494">
        <f>SUM(Príloha_2016!K85)</f>
        <v>0</v>
      </c>
      <c r="L20" s="494">
        <f>SUM(Príloha_2016!L85)</f>
        <v>0</v>
      </c>
      <c r="M20" s="529" t="s">
        <v>1108</v>
      </c>
    </row>
    <row r="21" spans="1:13" x14ac:dyDescent="0.2">
      <c r="A21" s="6"/>
      <c r="B21" s="23">
        <v>312</v>
      </c>
      <c r="C21" s="24">
        <v>312001</v>
      </c>
      <c r="D21" s="24" t="s">
        <v>813</v>
      </c>
      <c r="E21" s="38"/>
      <c r="F21" s="51">
        <f>Príloha_2016!F86</f>
        <v>44.6</v>
      </c>
      <c r="G21" s="51">
        <f>SUM(Príloha_2016!G86)</f>
        <v>42.2</v>
      </c>
      <c r="H21" s="494">
        <f>SUM(Príloha_2016!H86)</f>
        <v>45</v>
      </c>
      <c r="I21" s="38">
        <f>Príloha_2016!I86</f>
        <v>44.7</v>
      </c>
      <c r="J21" s="38">
        <f>Príloha_2016!J86</f>
        <v>44.7</v>
      </c>
      <c r="K21" s="38">
        <f>Príloha_2016!K86</f>
        <v>50</v>
      </c>
      <c r="L21" s="38">
        <f>Príloha_2016!L86</f>
        <v>50</v>
      </c>
      <c r="M21" s="501"/>
    </row>
    <row r="22" spans="1:13" x14ac:dyDescent="0.2">
      <c r="A22" s="6"/>
      <c r="B22" s="23"/>
      <c r="C22" s="24">
        <v>312012</v>
      </c>
      <c r="D22" s="24" t="s">
        <v>973</v>
      </c>
      <c r="E22" s="38"/>
      <c r="F22" s="38">
        <f>SUM(Príloha_2016!F87)</f>
        <v>28.2</v>
      </c>
      <c r="G22" s="494">
        <f>SUM(Príloha_2016!G87)</f>
        <v>28.1</v>
      </c>
      <c r="H22" s="494">
        <f>SUM(Príloha_2016!H87)</f>
        <v>33</v>
      </c>
      <c r="I22" s="38">
        <f>SUM(Príloha_2016!I87)</f>
        <v>33</v>
      </c>
      <c r="J22" s="38">
        <f>SUM(Príloha_2016!J87)</f>
        <v>32.5</v>
      </c>
      <c r="K22" s="38">
        <f>SUM(Príloha_2016!K87)</f>
        <v>35</v>
      </c>
      <c r="L22" s="38">
        <f>SUM(Príloha_2016!L87)</f>
        <v>35</v>
      </c>
    </row>
    <row r="23" spans="1:13" x14ac:dyDescent="0.2">
      <c r="A23" s="6"/>
      <c r="B23" s="23"/>
      <c r="C23" s="24">
        <v>312012</v>
      </c>
      <c r="D23" s="24" t="s">
        <v>974</v>
      </c>
      <c r="E23" s="38"/>
      <c r="F23" s="38">
        <f>SUM(Príloha_2016!F88)</f>
        <v>0</v>
      </c>
      <c r="G23" s="494">
        <f>SUM(Príloha_2016!G88)</f>
        <v>0</v>
      </c>
      <c r="H23" s="494">
        <f>SUM(Príloha_2016!H88)</f>
        <v>14.1</v>
      </c>
      <c r="I23" s="38">
        <f>SUM(Príloha_2016!I88)</f>
        <v>14.1</v>
      </c>
      <c r="J23" s="38">
        <f>SUM(Príloha_2016!J88)</f>
        <v>14.5</v>
      </c>
      <c r="K23" s="38">
        <f>SUM(Príloha_2016!K88)</f>
        <v>15</v>
      </c>
      <c r="L23" s="38">
        <f>SUM(Príloha_2016!L88)</f>
        <v>17</v>
      </c>
    </row>
    <row r="24" spans="1:13" x14ac:dyDescent="0.2">
      <c r="A24" s="6"/>
      <c r="B24" s="23"/>
      <c r="C24" s="24">
        <v>312001</v>
      </c>
      <c r="D24" s="24" t="s">
        <v>814</v>
      </c>
      <c r="E24" s="38"/>
      <c r="F24" s="51">
        <f>Príloha_2016!F89</f>
        <v>10.1</v>
      </c>
      <c r="G24" s="494">
        <f>SUM(Príloha_2016!G89)</f>
        <v>9.3000000000000007</v>
      </c>
      <c r="H24" s="494">
        <f>SUM(Príloha_2016!H89)</f>
        <v>12.8</v>
      </c>
      <c r="I24" s="38">
        <f>Príloha_2016!I89</f>
        <v>10.5</v>
      </c>
      <c r="J24" s="38">
        <f>Príloha_2016!J89</f>
        <v>10.5</v>
      </c>
      <c r="K24" s="38">
        <f>Príloha_2016!K89</f>
        <v>10.5</v>
      </c>
      <c r="L24" s="38">
        <f>Príloha_2016!L89</f>
        <v>10.5</v>
      </c>
      <c r="M24" s="501"/>
    </row>
    <row r="25" spans="1:13" x14ac:dyDescent="0.2">
      <c r="A25" s="6"/>
      <c r="B25" s="23"/>
      <c r="C25" s="24">
        <v>312001</v>
      </c>
      <c r="D25" s="24" t="s">
        <v>815</v>
      </c>
      <c r="E25" s="38"/>
      <c r="F25" s="51">
        <f>Príloha_2016!F90</f>
        <v>34.6</v>
      </c>
      <c r="G25" s="494">
        <f>SUM(Príloha_2016!G90)</f>
        <v>58.4</v>
      </c>
      <c r="H25" s="494">
        <f>SUM(Príloha_2016!H90)</f>
        <v>56</v>
      </c>
      <c r="I25" s="38">
        <f>Príloha_2016!I90</f>
        <v>56</v>
      </c>
      <c r="J25" s="38">
        <f>Príloha_2016!J90</f>
        <v>30</v>
      </c>
      <c r="K25" s="38">
        <f>Príloha_2016!K90</f>
        <v>30</v>
      </c>
      <c r="L25" s="38">
        <f>Príloha_2016!L90</f>
        <v>30</v>
      </c>
    </row>
    <row r="26" spans="1:13" x14ac:dyDescent="0.2">
      <c r="A26" s="6"/>
      <c r="B26" s="23"/>
      <c r="C26" s="24">
        <v>312001</v>
      </c>
      <c r="D26" s="24" t="s">
        <v>816</v>
      </c>
      <c r="E26" s="51"/>
      <c r="F26" s="51">
        <f>Príloha_2016!F91</f>
        <v>71.400000000000006</v>
      </c>
      <c r="G26" s="494">
        <f>SUM(Príloha_2016!G91)</f>
        <v>119</v>
      </c>
      <c r="H26" s="494">
        <f>SUM(Príloha_2016!H91)</f>
        <v>34</v>
      </c>
      <c r="I26" s="494">
        <f>SUM(Príloha_2016!I91)</f>
        <v>84</v>
      </c>
      <c r="J26" s="51">
        <f>SUM(Príloha_2016!J91)</f>
        <v>84</v>
      </c>
      <c r="K26" s="494">
        <f>SUM(Príloha_2016!K91)</f>
        <v>84</v>
      </c>
      <c r="L26" s="51">
        <f>SUM(Príloha_2016!L91)</f>
        <v>84</v>
      </c>
      <c r="M26" s="1"/>
    </row>
    <row r="27" spans="1:13" x14ac:dyDescent="0.2">
      <c r="A27" s="6"/>
      <c r="B27" s="23"/>
      <c r="C27" s="24">
        <v>312001</v>
      </c>
      <c r="D27" s="24" t="s">
        <v>817</v>
      </c>
      <c r="E27" s="38"/>
      <c r="F27" s="51">
        <f>Príloha_2016!F92</f>
        <v>231.7</v>
      </c>
      <c r="G27" s="494">
        <f>SUM(Príloha_2016!G92)</f>
        <v>223.6</v>
      </c>
      <c r="H27" s="494">
        <f>SUM(Príloha_2016!H92)</f>
        <v>245</v>
      </c>
      <c r="I27" s="38">
        <f>Príloha_2016!I92</f>
        <v>245</v>
      </c>
      <c r="J27" s="38">
        <f>Príloha_2016!J92</f>
        <v>245</v>
      </c>
      <c r="K27" s="38">
        <f>Príloha_2016!K92</f>
        <v>245</v>
      </c>
      <c r="L27" s="38">
        <f>Príloha_2016!L92</f>
        <v>245</v>
      </c>
    </row>
    <row r="28" spans="1:13" x14ac:dyDescent="0.2">
      <c r="A28" s="6"/>
      <c r="B28" s="23"/>
      <c r="C28" s="24">
        <v>312001</v>
      </c>
      <c r="D28" s="24" t="s">
        <v>818</v>
      </c>
      <c r="E28" s="38"/>
      <c r="F28" s="51">
        <f>Príloha_2016!F93</f>
        <v>4.5</v>
      </c>
      <c r="G28" s="494">
        <f>SUM(Príloha_2016!G93)</f>
        <v>6.6</v>
      </c>
      <c r="H28" s="494">
        <f>SUM(Príloha_2016!H93)</f>
        <v>8</v>
      </c>
      <c r="I28" s="38">
        <f>Príloha_2016!I93</f>
        <v>8</v>
      </c>
      <c r="J28" s="38">
        <f>Príloha_2016!J93</f>
        <v>8</v>
      </c>
      <c r="K28" s="38">
        <f>Príloha_2016!K93</f>
        <v>8</v>
      </c>
      <c r="L28" s="38">
        <f>Príloha_2016!L93</f>
        <v>8</v>
      </c>
    </row>
    <row r="29" spans="1:13" x14ac:dyDescent="0.2">
      <c r="A29" s="6"/>
      <c r="B29" s="23"/>
      <c r="C29" s="24">
        <v>312001</v>
      </c>
      <c r="D29" s="24" t="s">
        <v>819</v>
      </c>
      <c r="E29" s="38"/>
      <c r="F29" s="51">
        <f>Príloha_2016!F94</f>
        <v>3.6</v>
      </c>
      <c r="G29" s="494">
        <f>SUM(Príloha_2016!G94)</f>
        <v>5.0999999999999996</v>
      </c>
      <c r="H29" s="494">
        <f>SUM(Príloha_2016!H94)</f>
        <v>4</v>
      </c>
      <c r="I29" s="38">
        <f>Príloha_2016!I94</f>
        <v>6.6</v>
      </c>
      <c r="J29" s="38">
        <f>Príloha_2016!J94</f>
        <v>7.6</v>
      </c>
      <c r="K29" s="38">
        <f>Príloha_2016!K94</f>
        <v>0</v>
      </c>
      <c r="L29" s="38">
        <f>Príloha_2016!L94</f>
        <v>0</v>
      </c>
      <c r="M29" s="529" t="s">
        <v>1108</v>
      </c>
    </row>
    <row r="30" spans="1:13" x14ac:dyDescent="0.2">
      <c r="A30" s="6"/>
      <c r="B30" s="23"/>
      <c r="C30" s="24">
        <v>312001</v>
      </c>
      <c r="D30" s="24" t="s">
        <v>820</v>
      </c>
      <c r="E30" s="38"/>
      <c r="F30" s="51">
        <f>Príloha_2016!F95</f>
        <v>6.3</v>
      </c>
      <c r="G30" s="494">
        <f>SUM(Príloha_2016!G95)</f>
        <v>5</v>
      </c>
      <c r="H30" s="494">
        <f>SUM(Príloha_2016!H95)</f>
        <v>3</v>
      </c>
      <c r="I30" s="38">
        <f>Príloha_2016!I95</f>
        <v>3</v>
      </c>
      <c r="J30" s="38">
        <f>Príloha_2016!J95</f>
        <v>0</v>
      </c>
      <c r="K30" s="38">
        <f>Príloha_2016!K95</f>
        <v>5</v>
      </c>
      <c r="L30" s="38">
        <f>Príloha_2016!L95</f>
        <v>5</v>
      </c>
      <c r="M30" s="205"/>
    </row>
    <row r="31" spans="1:13" x14ac:dyDescent="0.2">
      <c r="A31" s="6"/>
      <c r="B31" s="23"/>
      <c r="C31" s="24">
        <v>312001</v>
      </c>
      <c r="D31" s="24" t="s">
        <v>1034</v>
      </c>
      <c r="E31" s="38"/>
      <c r="F31" s="38">
        <f>SUM(Príloha_2016!F96)</f>
        <v>0</v>
      </c>
      <c r="G31" s="494">
        <f>SUM(Príloha_2016!G96)</f>
        <v>0</v>
      </c>
      <c r="H31" s="494">
        <f>SUM(Príloha_2016!H96)</f>
        <v>0</v>
      </c>
      <c r="I31" s="38">
        <f>SUM(Príloha_2016!I96)</f>
        <v>46</v>
      </c>
      <c r="J31" s="38">
        <f>SUM(Príloha_2016!J96)</f>
        <v>57</v>
      </c>
      <c r="K31" s="38">
        <f>SUM(Príloha_2016!K96)</f>
        <v>60</v>
      </c>
      <c r="L31" s="38">
        <f>SUM(Príloha_2016!L96)</f>
        <v>63</v>
      </c>
      <c r="M31" s="529"/>
    </row>
    <row r="32" spans="1:13" x14ac:dyDescent="0.2">
      <c r="A32" s="6"/>
      <c r="B32" s="23"/>
      <c r="C32" s="24">
        <v>312001</v>
      </c>
      <c r="D32" s="24" t="s">
        <v>1075</v>
      </c>
      <c r="E32" s="38"/>
      <c r="F32" s="38">
        <f>SUM(Príloha_2016!F97)</f>
        <v>0</v>
      </c>
      <c r="G32" s="494">
        <f>SUM(Príloha_2016!G97)</f>
        <v>0</v>
      </c>
      <c r="H32" s="494">
        <f>SUM(Príloha_2016!H97)</f>
        <v>0</v>
      </c>
      <c r="I32" s="38">
        <f>SUM(Príloha_2016!H97)</f>
        <v>0</v>
      </c>
      <c r="J32" s="38">
        <f>SUM(Príloha_2016!I97)</f>
        <v>0</v>
      </c>
      <c r="K32" s="38">
        <f>SUM(Príloha_2016!J97)</f>
        <v>41</v>
      </c>
      <c r="L32" s="38">
        <f>SUM(Príloha_2016!K97)</f>
        <v>41</v>
      </c>
      <c r="M32" s="529"/>
    </row>
    <row r="33" spans="1:13" x14ac:dyDescent="0.2">
      <c r="A33" s="6"/>
      <c r="B33" s="23"/>
      <c r="C33" s="24">
        <v>312012</v>
      </c>
      <c r="D33" s="24" t="s">
        <v>821</v>
      </c>
      <c r="E33" s="51"/>
      <c r="F33" s="51">
        <f>SUM(Príloha_2016!F98)</f>
        <v>1437.2</v>
      </c>
      <c r="G33" s="494">
        <f>SUM(Príloha_2016!G98)</f>
        <v>1450.9</v>
      </c>
      <c r="H33" s="494">
        <f>SUM(Príloha_2016!H98)</f>
        <v>1597.8</v>
      </c>
      <c r="I33" s="38">
        <f>SUM(Príloha_2016!I98)</f>
        <v>1455.7</v>
      </c>
      <c r="J33" s="38">
        <f>SUM(Príloha_2016!J98)</f>
        <v>1579.9</v>
      </c>
      <c r="K33" s="38">
        <f>SUM(Príloha_2016!K98)</f>
        <v>1705.5</v>
      </c>
      <c r="L33" s="38">
        <f>SUM(Príloha_2016!L98)</f>
        <v>1794.9</v>
      </c>
      <c r="M33" s="529" t="s">
        <v>1108</v>
      </c>
    </row>
    <row r="34" spans="1:13" x14ac:dyDescent="0.2">
      <c r="A34" s="6"/>
      <c r="B34" s="23"/>
      <c r="C34" s="24">
        <v>312012</v>
      </c>
      <c r="D34" s="24" t="s">
        <v>822</v>
      </c>
      <c r="E34" s="51"/>
      <c r="F34" s="51">
        <f>SUM(Príloha_2016!F99)</f>
        <v>177.1</v>
      </c>
      <c r="G34" s="494">
        <f>SUM(Príloha_2016!G99)</f>
        <v>114.7</v>
      </c>
      <c r="H34" s="494">
        <f>SUM(Príloha_2016!H99)</f>
        <v>150.69999999999999</v>
      </c>
      <c r="I34" s="38">
        <f>SUM(Príloha_2016!I99)</f>
        <v>94.1</v>
      </c>
      <c r="J34" s="38">
        <f>SUM(Príloha_2016!J99)</f>
        <v>93.1</v>
      </c>
      <c r="K34" s="38">
        <f>SUM(Príloha_2016!K99)</f>
        <v>114.7</v>
      </c>
      <c r="L34" s="38">
        <f>SUM(Príloha_2016!L99)</f>
        <v>118.6</v>
      </c>
      <c r="M34" s="529"/>
    </row>
    <row r="35" spans="1:13" x14ac:dyDescent="0.2">
      <c r="A35" s="6"/>
      <c r="B35" s="23"/>
      <c r="C35" s="24">
        <v>312012</v>
      </c>
      <c r="D35" s="24" t="s">
        <v>823</v>
      </c>
      <c r="E35" s="51"/>
      <c r="F35" s="51">
        <f>SUM(Príloha_2016!F100)</f>
        <v>11.8</v>
      </c>
      <c r="G35" s="494">
        <f>SUM(Príloha_2016!G100)</f>
        <v>11.3</v>
      </c>
      <c r="H35" s="494">
        <f>SUM(Príloha_2016!H100)</f>
        <v>11.4</v>
      </c>
      <c r="I35" s="38">
        <f>SUM(Príloha_2016!I100)</f>
        <v>12.7</v>
      </c>
      <c r="J35" s="38">
        <f>SUM(Príloha_2016!J100)</f>
        <v>13.8</v>
      </c>
      <c r="K35" s="38">
        <f>SUM(Príloha_2016!K100)</f>
        <v>11.1</v>
      </c>
      <c r="L35" s="38">
        <f>SUM(Príloha_2016!L100)</f>
        <v>11.1</v>
      </c>
      <c r="M35" s="529"/>
    </row>
    <row r="36" spans="1:13" x14ac:dyDescent="0.2">
      <c r="A36" s="6"/>
      <c r="B36" s="23"/>
      <c r="C36" s="24">
        <v>312012</v>
      </c>
      <c r="D36" s="24" t="s">
        <v>1020</v>
      </c>
      <c r="E36" s="494"/>
      <c r="F36" s="494">
        <f>SUM(Príloha_2016!F101)</f>
        <v>0</v>
      </c>
      <c r="G36" s="494">
        <f>SUM(Príloha_2016!G101)</f>
        <v>0</v>
      </c>
      <c r="H36" s="494">
        <f>SUM(Príloha_2016!H101)</f>
        <v>0</v>
      </c>
      <c r="I36" s="494">
        <f>SUM(Príloha_2016!I101)</f>
        <v>30</v>
      </c>
      <c r="J36" s="494">
        <f>SUM(Príloha_2016!J101)</f>
        <v>0</v>
      </c>
      <c r="K36" s="494">
        <f>SUM(Príloha_2016!K101)</f>
        <v>0</v>
      </c>
      <c r="L36" s="494">
        <f>SUM(Príloha_2016!L101)</f>
        <v>0</v>
      </c>
      <c r="M36" s="528"/>
    </row>
    <row r="37" spans="1:13" x14ac:dyDescent="0.2">
      <c r="A37" s="6"/>
      <c r="B37" s="23"/>
      <c r="C37" s="24">
        <v>312012</v>
      </c>
      <c r="D37" s="24" t="s">
        <v>824</v>
      </c>
      <c r="E37" s="38"/>
      <c r="F37" s="51">
        <v>0</v>
      </c>
      <c r="G37" s="494">
        <f>SUM(Príloha_2016!G102)</f>
        <v>1.8</v>
      </c>
      <c r="H37" s="494">
        <f>SUM(Príloha_2016!H102)</f>
        <v>1.8</v>
      </c>
      <c r="I37" s="38">
        <f>SUM(Príloha_2016!I102)</f>
        <v>2.5</v>
      </c>
      <c r="J37" s="38">
        <v>2</v>
      </c>
      <c r="K37" s="38">
        <v>2</v>
      </c>
      <c r="L37" s="38">
        <v>2</v>
      </c>
      <c r="M37" s="501"/>
    </row>
    <row r="38" spans="1:13" x14ac:dyDescent="0.2">
      <c r="A38" s="6"/>
      <c r="B38" s="23"/>
      <c r="C38" s="24">
        <v>312012</v>
      </c>
      <c r="D38" s="24" t="s">
        <v>825</v>
      </c>
      <c r="E38" s="38"/>
      <c r="F38" s="51">
        <f>Príloha_2016!F103</f>
        <v>2.2000000000000002</v>
      </c>
      <c r="G38" s="494">
        <f>SUM(Príloha_2016!G103)</f>
        <v>1.6</v>
      </c>
      <c r="H38" s="494">
        <f>SUM(Príloha_2016!H103)</f>
        <v>2</v>
      </c>
      <c r="I38" s="38">
        <f>Príloha_2016!I103</f>
        <v>2</v>
      </c>
      <c r="J38" s="38">
        <f>Príloha_2016!J103</f>
        <v>2.6</v>
      </c>
      <c r="K38" s="38">
        <f>Príloha_2016!K103</f>
        <v>2.6</v>
      </c>
      <c r="L38" s="38">
        <f>Príloha_2016!L103</f>
        <v>2.6</v>
      </c>
    </row>
    <row r="39" spans="1:13" x14ac:dyDescent="0.2">
      <c r="A39" s="6"/>
      <c r="B39" s="23"/>
      <c r="C39" s="24">
        <v>312012</v>
      </c>
      <c r="D39" s="24" t="s">
        <v>826</v>
      </c>
      <c r="E39" s="38"/>
      <c r="F39" s="51">
        <f>SUM(Príloha_2016!F104)</f>
        <v>16.100000000000001</v>
      </c>
      <c r="G39" s="494">
        <f>SUM(Príloha_2016!G104)</f>
        <v>15.4</v>
      </c>
      <c r="H39" s="494">
        <f>SUM(Príloha_2016!H104)</f>
        <v>15.5</v>
      </c>
      <c r="I39" s="38">
        <f>SUM(Príloha_2016!I104)</f>
        <v>15.5</v>
      </c>
      <c r="J39" s="38">
        <f>SUM(Príloha_2016!J104)</f>
        <v>15.5</v>
      </c>
      <c r="K39" s="38">
        <f>SUM(Príloha_2016!K104)</f>
        <v>17</v>
      </c>
      <c r="L39" s="38">
        <f>SUM(Príloha_2016!L104)</f>
        <v>18</v>
      </c>
    </row>
    <row r="40" spans="1:13" x14ac:dyDescent="0.2">
      <c r="A40" s="6"/>
      <c r="B40" s="23"/>
      <c r="C40" s="24">
        <v>312012</v>
      </c>
      <c r="D40" s="24" t="s">
        <v>827</v>
      </c>
      <c r="E40" s="38"/>
      <c r="F40" s="51">
        <f>Príloha_2016!F105</f>
        <v>2.5</v>
      </c>
      <c r="G40" s="494">
        <f>SUM(Príloha_2016!G105)</f>
        <v>2.5</v>
      </c>
      <c r="H40" s="494">
        <f>SUM(Príloha_2016!H105)</f>
        <v>2.6</v>
      </c>
      <c r="I40" s="38">
        <f>Príloha_2016!I105</f>
        <v>2.6</v>
      </c>
      <c r="J40" s="38">
        <f>Príloha_2016!J105</f>
        <v>2.6</v>
      </c>
      <c r="K40" s="38">
        <f>Príloha_2016!K105</f>
        <v>2.6</v>
      </c>
      <c r="L40" s="38">
        <f>Príloha_2016!L105</f>
        <v>2.6</v>
      </c>
    </row>
    <row r="41" spans="1:13" x14ac:dyDescent="0.2">
      <c r="A41" s="6"/>
      <c r="B41" s="23"/>
      <c r="C41" s="24">
        <v>312012</v>
      </c>
      <c r="D41" s="24" t="s">
        <v>1038</v>
      </c>
      <c r="E41" s="38"/>
      <c r="F41" s="38">
        <f>SUM(Príloha_2016!F106)</f>
        <v>0</v>
      </c>
      <c r="G41" s="494">
        <f>SUM(Príloha_2016!G106)</f>
        <v>0</v>
      </c>
      <c r="H41" s="494">
        <f>SUM(Príloha_2016!H106)</f>
        <v>0</v>
      </c>
      <c r="I41" s="38">
        <f>SUM(Príloha_2016!I106)</f>
        <v>3</v>
      </c>
      <c r="J41" s="38">
        <f>SUM(Príloha_2016!J106)</f>
        <v>3</v>
      </c>
      <c r="K41" s="38">
        <f>SUM(Príloha_2016!K106)</f>
        <v>3</v>
      </c>
      <c r="L41" s="38">
        <f>SUM(Príloha_2016!L106)</f>
        <v>3</v>
      </c>
      <c r="M41" s="528"/>
    </row>
    <row r="42" spans="1:13" x14ac:dyDescent="0.2">
      <c r="A42" s="6"/>
      <c r="B42" s="23"/>
      <c r="C42" s="24">
        <v>312012</v>
      </c>
      <c r="D42" s="24" t="s">
        <v>828</v>
      </c>
      <c r="E42" s="38"/>
      <c r="F42" s="51">
        <f>Príloha_2016!F107</f>
        <v>0.1</v>
      </c>
      <c r="G42" s="494">
        <f>SUM(Príloha_2016!G107)</f>
        <v>0.1</v>
      </c>
      <c r="H42" s="494">
        <f>SUM(Príloha_2016!H107)</f>
        <v>0.1</v>
      </c>
      <c r="I42" s="38">
        <f>Príloha_2016!I107</f>
        <v>0.1</v>
      </c>
      <c r="J42" s="38">
        <f>Príloha_2016!J107</f>
        <v>0.1</v>
      </c>
      <c r="K42" s="38">
        <f>Príloha_2016!K107</f>
        <v>0.1</v>
      </c>
      <c r="L42" s="38">
        <f>Príloha_2016!L107</f>
        <v>0.1</v>
      </c>
    </row>
    <row r="43" spans="1:13" x14ac:dyDescent="0.2">
      <c r="A43" s="6"/>
      <c r="B43" s="23"/>
      <c r="C43" s="24">
        <v>312012</v>
      </c>
      <c r="D43" s="24" t="s">
        <v>829</v>
      </c>
      <c r="E43" s="38"/>
      <c r="F43" s="51">
        <f>Príloha_2016!F108</f>
        <v>0.6</v>
      </c>
      <c r="G43" s="494">
        <f>SUM(Príloha_2016!G108)</f>
        <v>0.6</v>
      </c>
      <c r="H43" s="494">
        <f>SUM(Príloha_2016!H108)</f>
        <v>0.7</v>
      </c>
      <c r="I43" s="38">
        <f>Príloha_2016!I108</f>
        <v>0.7</v>
      </c>
      <c r="J43" s="38">
        <f>Príloha_2016!J108</f>
        <v>0.7</v>
      </c>
      <c r="K43" s="38">
        <f>Príloha_2016!K108</f>
        <v>0.7</v>
      </c>
      <c r="L43" s="38">
        <f>Príloha_2016!L108</f>
        <v>0.7</v>
      </c>
    </row>
    <row r="44" spans="1:13" x14ac:dyDescent="0.2">
      <c r="A44" s="6"/>
      <c r="B44" s="23"/>
      <c r="C44" s="24">
        <v>312012</v>
      </c>
      <c r="D44" s="24" t="s">
        <v>830</v>
      </c>
      <c r="E44" s="38"/>
      <c r="F44" s="51">
        <f>Príloha_2016!F109</f>
        <v>0.3</v>
      </c>
      <c r="G44" s="494">
        <f>SUM(Príloha_2016!G109)</f>
        <v>0.5</v>
      </c>
      <c r="H44" s="494">
        <f>SUM(Príloha_2016!H109)</f>
        <v>0.4</v>
      </c>
      <c r="I44" s="38">
        <f>Príloha_2016!I109</f>
        <v>0.4</v>
      </c>
      <c r="J44" s="38">
        <f>Príloha_2016!J109</f>
        <v>0.4</v>
      </c>
      <c r="K44" s="38">
        <f>Príloha_2016!K109</f>
        <v>0.4</v>
      </c>
      <c r="L44" s="38">
        <f>Príloha_2016!L109</f>
        <v>0.4</v>
      </c>
    </row>
    <row r="45" spans="1:13" x14ac:dyDescent="0.2">
      <c r="A45" s="6"/>
      <c r="B45" s="23"/>
      <c r="C45" s="24">
        <v>312015</v>
      </c>
      <c r="D45" s="24" t="s">
        <v>831</v>
      </c>
      <c r="E45" s="38"/>
      <c r="F45" s="51">
        <f>SUM(Príloha_2016!F110)</f>
        <v>42.8</v>
      </c>
      <c r="G45" s="494">
        <f>SUM(Príloha_2016!G110)</f>
        <v>57</v>
      </c>
      <c r="H45" s="494">
        <f>SUM(Príloha_2016!H110)</f>
        <v>0</v>
      </c>
      <c r="I45" s="38">
        <v>0</v>
      </c>
      <c r="J45" s="38">
        <v>0</v>
      </c>
      <c r="K45" s="38">
        <v>0</v>
      </c>
      <c r="L45" s="38">
        <v>0</v>
      </c>
    </row>
    <row r="46" spans="1:13" x14ac:dyDescent="0.2">
      <c r="A46" s="6"/>
      <c r="B46" s="23"/>
      <c r="C46" s="24">
        <v>312012</v>
      </c>
      <c r="D46" s="24" t="s">
        <v>1128</v>
      </c>
      <c r="E46" s="38"/>
      <c r="F46" s="494">
        <f>SUM(Príloha_2016!F111)</f>
        <v>0</v>
      </c>
      <c r="G46" s="494">
        <f>SUM(Príloha_2016!G111)</f>
        <v>0</v>
      </c>
      <c r="H46" s="494">
        <f>SUM(Príloha_2016!H111)</f>
        <v>0</v>
      </c>
      <c r="I46" s="494">
        <f>SUM(Príloha_2016!I111)</f>
        <v>0</v>
      </c>
      <c r="J46" s="494">
        <f>SUM(Príloha_2016!J111)</f>
        <v>130</v>
      </c>
      <c r="K46" s="494">
        <f>SUM(Príloha_2016!K111)</f>
        <v>0</v>
      </c>
      <c r="L46" s="494">
        <f>SUM(Príloha_2016!L111)</f>
        <v>0</v>
      </c>
      <c r="M46" s="529" t="s">
        <v>1108</v>
      </c>
    </row>
    <row r="47" spans="1:13" x14ac:dyDescent="0.2">
      <c r="A47" s="6"/>
      <c r="B47" s="23"/>
      <c r="C47" s="24">
        <v>312012</v>
      </c>
      <c r="D47" s="24" t="s">
        <v>928</v>
      </c>
      <c r="E47" s="38"/>
      <c r="F47" s="51">
        <v>0</v>
      </c>
      <c r="G47" s="494">
        <f>SUM(Príloha_2016!G112)</f>
        <v>18.2</v>
      </c>
      <c r="H47" s="494">
        <f>SUM(Príloha_2016!H112)</f>
        <v>0</v>
      </c>
      <c r="I47" s="38">
        <f>SUM(Príloha_2016!I112)</f>
        <v>55</v>
      </c>
      <c r="J47" s="38">
        <v>36.5</v>
      </c>
      <c r="K47" s="38">
        <v>12.2</v>
      </c>
      <c r="L47" s="38">
        <v>12.2</v>
      </c>
      <c r="M47" s="528"/>
    </row>
    <row r="48" spans="1:13" x14ac:dyDescent="0.2">
      <c r="A48" s="6"/>
      <c r="B48" s="23"/>
      <c r="C48" s="24">
        <v>312012</v>
      </c>
      <c r="D48" s="24" t="s">
        <v>1018</v>
      </c>
      <c r="E48" s="38"/>
      <c r="F48" s="38">
        <f>SUM(Príloha_2016!F113)</f>
        <v>0</v>
      </c>
      <c r="G48" s="494">
        <f>SUM(Príloha_2016!G113)</f>
        <v>0</v>
      </c>
      <c r="H48" s="494">
        <f>SUM(Príloha_2016!H113)</f>
        <v>0</v>
      </c>
      <c r="I48" s="38">
        <f>SUM(Príloha_2016!I113)</f>
        <v>12</v>
      </c>
      <c r="J48" s="38">
        <f>SUM(Príloha_2016!J113)</f>
        <v>15</v>
      </c>
      <c r="K48" s="38">
        <f>SUM(Príloha_2016!K113)</f>
        <v>0</v>
      </c>
      <c r="L48" s="38">
        <f>SUM(Príloha_2016!L113)</f>
        <v>0</v>
      </c>
      <c r="M48" s="529"/>
    </row>
    <row r="49" spans="1:13" x14ac:dyDescent="0.2">
      <c r="A49" s="6"/>
      <c r="B49" s="23"/>
      <c r="C49" s="24">
        <v>312012</v>
      </c>
      <c r="D49" s="24" t="s">
        <v>1014</v>
      </c>
      <c r="E49" s="38"/>
      <c r="F49" s="38">
        <f>SUM(Príloha_2016!F114)</f>
        <v>0</v>
      </c>
      <c r="G49" s="494">
        <f>SUM(Príloha_2016!G114)</f>
        <v>0</v>
      </c>
      <c r="H49" s="494">
        <f>SUM(Príloha_2016!H114)</f>
        <v>36.5</v>
      </c>
      <c r="I49" s="38">
        <f>SUM(Príloha_2016!I114)</f>
        <v>18.100000000000001</v>
      </c>
      <c r="J49" s="38">
        <f>SUM(Príloha_2016!J114)</f>
        <v>7.8</v>
      </c>
      <c r="K49" s="38">
        <f>SUM(Príloha_2016!K114)</f>
        <v>72.2</v>
      </c>
      <c r="L49" s="38">
        <f>SUM(Príloha_2016!L114)</f>
        <v>72.2</v>
      </c>
      <c r="M49" s="529"/>
    </row>
    <row r="50" spans="1:13" x14ac:dyDescent="0.2">
      <c r="A50" s="6"/>
      <c r="B50" s="23"/>
      <c r="C50" s="24">
        <v>312012</v>
      </c>
      <c r="D50" s="24" t="s">
        <v>832</v>
      </c>
      <c r="E50" s="51"/>
      <c r="F50" s="51">
        <f>SUM(Príloha_2016!F115)</f>
        <v>29</v>
      </c>
      <c r="G50" s="494">
        <f>SUM(Príloha_2016!G115)</f>
        <v>0</v>
      </c>
      <c r="H50" s="494">
        <f>SUM(Príloha_2016!H115)</f>
        <v>0</v>
      </c>
      <c r="I50" s="494">
        <f>SUM(Príloha_2016!I115)</f>
        <v>11.5</v>
      </c>
      <c r="J50" s="51">
        <f>SUM(Príloha_2016!J115)</f>
        <v>38</v>
      </c>
      <c r="K50" s="494">
        <f>SUM(Príloha_2016!K115)</f>
        <v>38</v>
      </c>
      <c r="L50" s="51">
        <f>SUM(Príloha_2016!L115)</f>
        <v>38</v>
      </c>
      <c r="M50" s="491"/>
    </row>
    <row r="51" spans="1:13" x14ac:dyDescent="0.2">
      <c r="A51" s="6"/>
      <c r="B51" s="23"/>
      <c r="C51" s="24">
        <v>312012</v>
      </c>
      <c r="D51" s="24" t="s">
        <v>1072</v>
      </c>
      <c r="E51" s="494"/>
      <c r="F51" s="494">
        <f>SUM(Príloha_2016!F116)</f>
        <v>0</v>
      </c>
      <c r="G51" s="494">
        <f>SUM(Príloha_2016!G116)</f>
        <v>0</v>
      </c>
      <c r="H51" s="494">
        <f>SUM(Príloha_2016!H116)</f>
        <v>0</v>
      </c>
      <c r="I51" s="494">
        <f>SUM(Príloha_2016!H116)</f>
        <v>0</v>
      </c>
      <c r="J51" s="494">
        <f>SUM(Príloha_2016!I116)</f>
        <v>0</v>
      </c>
      <c r="K51" s="494">
        <f>SUM(Príloha_2016!J116)</f>
        <v>56.7</v>
      </c>
      <c r="L51" s="494">
        <f>SUM(Príloha_2016!K116)</f>
        <v>56.7</v>
      </c>
      <c r="M51" s="491"/>
    </row>
    <row r="52" spans="1:13" x14ac:dyDescent="0.2">
      <c r="B52" s="23">
        <v>331</v>
      </c>
      <c r="C52" s="24">
        <v>331002</v>
      </c>
      <c r="D52" s="24" t="s">
        <v>833</v>
      </c>
      <c r="E52" s="363"/>
      <c r="F52" s="364">
        <f>SUM(Príloha_2016!F117)</f>
        <v>17.5</v>
      </c>
      <c r="G52" s="494">
        <f>SUM(Príloha_2016!G117)</f>
        <v>1.6</v>
      </c>
      <c r="H52" s="494">
        <f>SUM(Príloha_2016!H117)</f>
        <v>1.5</v>
      </c>
      <c r="I52" s="363">
        <f>SUM(Príloha_2016!I117)</f>
        <v>1.5</v>
      </c>
      <c r="J52" s="363">
        <f>SUM(Príloha_2016!J117)</f>
        <v>1.5</v>
      </c>
      <c r="K52" s="363">
        <f>SUM(Príloha_2016!K117)</f>
        <v>0</v>
      </c>
      <c r="L52" s="363">
        <f>SUM(Príloha_2016!L117)</f>
        <v>0</v>
      </c>
      <c r="M52" s="529" t="s">
        <v>1108</v>
      </c>
    </row>
    <row r="53" spans="1:13" x14ac:dyDescent="0.2">
      <c r="A53" s="6"/>
      <c r="B53" s="23"/>
      <c r="C53" s="24">
        <v>331002</v>
      </c>
      <c r="D53" s="24" t="s">
        <v>834</v>
      </c>
      <c r="E53" s="38"/>
      <c r="F53" s="51">
        <f>SUM(Príloha_2016!F118)</f>
        <v>0</v>
      </c>
      <c r="G53" s="494">
        <f>SUM(Príloha_2016!G118)</f>
        <v>0.3</v>
      </c>
      <c r="H53" s="494">
        <f>SUM(Príloha_2016!H118)</f>
        <v>0</v>
      </c>
      <c r="I53" s="38">
        <f>SUM(Príloha_2016!I118)</f>
        <v>0</v>
      </c>
      <c r="J53" s="38">
        <f>SUM(Príloha_2016!J118)</f>
        <v>0</v>
      </c>
      <c r="K53" s="38">
        <f>SUM(Príloha_2016!K118)</f>
        <v>0</v>
      </c>
      <c r="L53" s="38">
        <f>SUM(Príloha_2016!L118)</f>
        <v>0</v>
      </c>
    </row>
    <row r="54" spans="1:13" x14ac:dyDescent="0.2">
      <c r="A54" s="6"/>
      <c r="B54" s="22"/>
      <c r="C54" s="22"/>
      <c r="D54" s="22" t="s">
        <v>40</v>
      </c>
      <c r="E54" s="25"/>
      <c r="F54" s="423">
        <f>Príloha_2016!F119</f>
        <v>1283.4000000000001</v>
      </c>
      <c r="G54" s="25">
        <f>SUM(Príloha_2016!G119)</f>
        <v>1342.4</v>
      </c>
      <c r="H54" s="25">
        <f>SUM(Príloha_2016!H119)</f>
        <v>795.6</v>
      </c>
      <c r="I54" s="25">
        <f>Príloha_2016!I119</f>
        <v>976.2</v>
      </c>
      <c r="J54" s="25">
        <f>Príloha_2016!J119</f>
        <v>1362.3000000000002</v>
      </c>
      <c r="K54" s="25">
        <f>Príloha_2016!K119</f>
        <v>208.4</v>
      </c>
      <c r="L54" s="25">
        <f>Príloha_2016!L119</f>
        <v>208.4</v>
      </c>
    </row>
    <row r="55" spans="1:13" s="1" customFormat="1" x14ac:dyDescent="0.2">
      <c r="A55" s="13"/>
      <c r="B55" s="23">
        <v>400</v>
      </c>
      <c r="C55" s="63"/>
      <c r="D55" s="24" t="s">
        <v>250</v>
      </c>
      <c r="E55" s="38"/>
      <c r="F55" s="51">
        <f>SUM(Príloha_2016!F120)</f>
        <v>194</v>
      </c>
      <c r="G55" s="38">
        <f>SUM(Príloha_2016!G120)</f>
        <v>216.60000000000002</v>
      </c>
      <c r="H55" s="38">
        <f>SUM(Príloha_2016!H120)</f>
        <v>645.6</v>
      </c>
      <c r="I55" s="38">
        <f>Príloha_2016!I120</f>
        <v>826.2</v>
      </c>
      <c r="J55" s="38">
        <f>Príloha_2016!J120</f>
        <v>536.40000000000009</v>
      </c>
      <c r="K55" s="38">
        <f>Príloha_2016!K120</f>
        <v>58.400000000000006</v>
      </c>
      <c r="L55" s="38">
        <f>Príloha_2016!L120</f>
        <v>58.400000000000006</v>
      </c>
      <c r="M55" s="529"/>
    </row>
    <row r="56" spans="1:13" s="1" customFormat="1" x14ac:dyDescent="0.2">
      <c r="A56" s="7"/>
      <c r="B56" s="23">
        <v>500</v>
      </c>
      <c r="C56" s="23"/>
      <c r="D56" s="24" t="s">
        <v>278</v>
      </c>
      <c r="E56" s="38"/>
      <c r="F56" s="51">
        <f>SUM(Príloha_2016!F138)</f>
        <v>1089.4000000000001</v>
      </c>
      <c r="G56" s="38">
        <f>SUM(Príloha_2016!G138)</f>
        <v>1125.8</v>
      </c>
      <c r="H56" s="38">
        <f>SUM(Príloha_2016!H138)</f>
        <v>150</v>
      </c>
      <c r="I56" s="38">
        <f>Príloha_2016!I138</f>
        <v>150</v>
      </c>
      <c r="J56" s="38">
        <f>Príloha_2016!J138</f>
        <v>825.9</v>
      </c>
      <c r="K56" s="38">
        <f>Príloha_2016!K138</f>
        <v>150</v>
      </c>
      <c r="L56" s="38">
        <f>Príloha_2016!L138</f>
        <v>150</v>
      </c>
      <c r="M56" s="529"/>
    </row>
    <row r="57" spans="1:13" ht="11.25" customHeight="1" x14ac:dyDescent="0.2">
      <c r="A57" s="6"/>
      <c r="B57" s="22"/>
      <c r="C57" s="22"/>
      <c r="D57" s="22" t="s">
        <v>41</v>
      </c>
      <c r="E57" s="25"/>
      <c r="F57" s="423">
        <f>Príloha_2016!F144</f>
        <v>343.9</v>
      </c>
      <c r="G57" s="423">
        <f>SUM(Príloha_2016!G144)</f>
        <v>665.6</v>
      </c>
      <c r="H57" s="423">
        <f>SUM(Príloha_2016!H144)</f>
        <v>357</v>
      </c>
      <c r="I57" s="25">
        <f>Príloha_2016!I144</f>
        <v>1241.8</v>
      </c>
      <c r="J57" s="25">
        <f>Príloha_2016!J144</f>
        <v>1464.2</v>
      </c>
      <c r="K57" s="25">
        <f>Príloha_2016!K144</f>
        <v>12</v>
      </c>
      <c r="L57" s="25">
        <f>Príloha_2016!L144</f>
        <v>12</v>
      </c>
    </row>
    <row r="58" spans="1:13" s="1" customFormat="1" ht="11.25" customHeight="1" x14ac:dyDescent="0.2">
      <c r="A58" s="13"/>
      <c r="B58" s="23">
        <v>230</v>
      </c>
      <c r="C58" s="23"/>
      <c r="D58" s="24" t="s">
        <v>42</v>
      </c>
      <c r="E58" s="38"/>
      <c r="F58" s="51">
        <f>Príloha_2016!F145</f>
        <v>290.5</v>
      </c>
      <c r="G58" s="51">
        <f>SUM(Príloha_2016!G145)</f>
        <v>41.4</v>
      </c>
      <c r="H58" s="494">
        <f>SUM(Príloha_2016!H145)</f>
        <v>7</v>
      </c>
      <c r="I58" s="38">
        <f>Príloha_2016!I145</f>
        <v>25</v>
      </c>
      <c r="J58" s="38">
        <f>Príloha_2016!J145</f>
        <v>12</v>
      </c>
      <c r="K58" s="38">
        <f>Príloha_2016!K145</f>
        <v>12</v>
      </c>
      <c r="L58" s="38">
        <f>Príloha_2016!L145</f>
        <v>12</v>
      </c>
      <c r="M58" s="529"/>
    </row>
    <row r="59" spans="1:13" s="1" customFormat="1" x14ac:dyDescent="0.2">
      <c r="A59" s="7"/>
      <c r="B59" s="23">
        <v>300</v>
      </c>
      <c r="C59" s="23"/>
      <c r="D59" s="24" t="s">
        <v>44</v>
      </c>
      <c r="E59" s="38"/>
      <c r="F59" s="51">
        <f>Príloha_2016!F149</f>
        <v>53.4</v>
      </c>
      <c r="G59" s="51">
        <f>SUM(Príloha_2016!G149)</f>
        <v>624.20000000000005</v>
      </c>
      <c r="H59" s="494">
        <f>SUM(Príloha_2016!H149)</f>
        <v>350</v>
      </c>
      <c r="I59" s="38">
        <f>Príloha_2016!I149</f>
        <v>1216.8</v>
      </c>
      <c r="J59" s="38">
        <f>Príloha_2016!J149</f>
        <v>1452.2</v>
      </c>
      <c r="K59" s="38">
        <f>Príloha_2016!K149</f>
        <v>0</v>
      </c>
      <c r="L59" s="38">
        <f>Príloha_2016!L149</f>
        <v>0</v>
      </c>
      <c r="M59" s="529" t="s">
        <v>1108</v>
      </c>
    </row>
    <row r="60" spans="1:13" ht="11.25" customHeight="1" x14ac:dyDescent="0.2">
      <c r="A60" s="6"/>
      <c r="B60" s="22"/>
      <c r="C60" s="22"/>
      <c r="D60" s="22" t="s">
        <v>269</v>
      </c>
      <c r="E60" s="25"/>
      <c r="F60" s="423">
        <f>Príloha_2016!F164</f>
        <v>43.7</v>
      </c>
      <c r="G60" s="423">
        <f>SUM(Príloha_2016!G164)</f>
        <v>0</v>
      </c>
      <c r="H60" s="423">
        <f>SUM(Príloha_2016!H164)</f>
        <v>0</v>
      </c>
      <c r="I60" s="25">
        <f>Príloha_2016!I164</f>
        <v>0</v>
      </c>
      <c r="J60" s="25">
        <f>Príloha_2016!J164</f>
        <v>0</v>
      </c>
      <c r="K60" s="25">
        <f>Príloha_2016!K164</f>
        <v>0</v>
      </c>
      <c r="L60" s="25">
        <f>Príloha_2016!L164</f>
        <v>0</v>
      </c>
    </row>
    <row r="61" spans="1:13" s="1" customFormat="1" ht="11.25" customHeight="1" x14ac:dyDescent="0.2">
      <c r="A61" s="13"/>
      <c r="B61" s="23"/>
      <c r="C61" s="24"/>
      <c r="D61" s="24" t="s">
        <v>835</v>
      </c>
      <c r="E61" s="51"/>
      <c r="F61" s="51">
        <f>SUM(Príloha_2016!F165)</f>
        <v>43.7</v>
      </c>
      <c r="G61" s="51">
        <f>SUM(Príloha_2016!G165)</f>
        <v>0</v>
      </c>
      <c r="H61" s="494">
        <f>SUM(Príloha_2016!H165)</f>
        <v>0</v>
      </c>
      <c r="I61" s="494">
        <f>SUM(Príloha_2016!I165)</f>
        <v>0</v>
      </c>
      <c r="J61" s="51">
        <f>SUM(Príloha_2016!J165)</f>
        <v>0</v>
      </c>
      <c r="K61" s="494">
        <f>SUM(Príloha_2016!K165)</f>
        <v>0</v>
      </c>
      <c r="L61" s="51">
        <f>SUM(Príloha_2016!L165)</f>
        <v>0</v>
      </c>
    </row>
    <row r="62" spans="1:13" ht="15" customHeight="1" x14ac:dyDescent="0.25">
      <c r="B62" s="32" t="s">
        <v>46</v>
      </c>
      <c r="C62" s="33"/>
      <c r="D62" s="33"/>
      <c r="E62" s="147"/>
      <c r="F62" s="416"/>
      <c r="G62" s="416"/>
      <c r="H62" s="416"/>
      <c r="I62" s="147"/>
      <c r="J62" s="147"/>
      <c r="K62" s="147"/>
      <c r="L62" s="147"/>
    </row>
    <row r="63" spans="1:13" ht="15" x14ac:dyDescent="0.2">
      <c r="A63" s="12"/>
      <c r="B63" s="34"/>
      <c r="C63" s="34"/>
      <c r="D63" s="34" t="s">
        <v>330</v>
      </c>
      <c r="E63" s="35"/>
      <c r="F63" s="424">
        <f>Príloha_2016!F167</f>
        <v>2844.5999999999995</v>
      </c>
      <c r="G63" s="424">
        <f>SUM(Príloha_2016!G167)</f>
        <v>2621.0000000000005</v>
      </c>
      <c r="H63" s="424">
        <f>SUM(Príloha_2016!H167)</f>
        <v>2653.7000000000003</v>
      </c>
      <c r="I63" s="35">
        <f>Príloha_2016!I167</f>
        <v>2763.1000000000004</v>
      </c>
      <c r="J63" s="35">
        <f>Príloha_2016!J167</f>
        <v>3063.8</v>
      </c>
      <c r="K63" s="35">
        <f>Príloha_2016!K167</f>
        <v>3065.9</v>
      </c>
      <c r="L63" s="35">
        <f>Príloha_2016!L167</f>
        <v>3301.3999999999996</v>
      </c>
    </row>
    <row r="64" spans="1:13" s="1" customFormat="1" ht="15" customHeight="1" x14ac:dyDescent="0.2">
      <c r="A64" s="8"/>
      <c r="B64" s="34"/>
      <c r="C64" s="34"/>
      <c r="D64" s="34" t="s">
        <v>48</v>
      </c>
      <c r="E64" s="35" t="str">
        <f>Príloha_2016!E168</f>
        <v>01.1.1</v>
      </c>
      <c r="F64" s="424">
        <f>Príloha_2016!F168</f>
        <v>1063.1999999999998</v>
      </c>
      <c r="G64" s="424">
        <f>SUM(Príloha_2016!G168)</f>
        <v>563.00000000000011</v>
      </c>
      <c r="H64" s="424">
        <f>SUM(Príloha_2016!H168)</f>
        <v>621.6</v>
      </c>
      <c r="I64" s="35">
        <f>Príloha_2016!I168</f>
        <v>641.69999999999993</v>
      </c>
      <c r="J64" s="35">
        <f>Príloha_2016!J168</f>
        <v>670.60000000000014</v>
      </c>
      <c r="K64" s="35">
        <f>Príloha_2016!K168</f>
        <v>766.20000000000016</v>
      </c>
      <c r="L64" s="35">
        <f>Príloha_2016!L168</f>
        <v>785.20000000000016</v>
      </c>
    </row>
    <row r="65" spans="1:13" s="1" customFormat="1" ht="15" customHeight="1" x14ac:dyDescent="0.2">
      <c r="A65" s="8"/>
      <c r="B65" s="36"/>
      <c r="C65" s="36"/>
      <c r="D65" s="36" t="s">
        <v>49</v>
      </c>
      <c r="E65" s="148"/>
      <c r="F65" s="417">
        <f t="shared" ref="F65" si="0">SUM(F66:F67)</f>
        <v>320.39999999999998</v>
      </c>
      <c r="G65" s="417">
        <f>SUM(Príloha_2016!G169)</f>
        <v>351.6</v>
      </c>
      <c r="H65" s="417">
        <f>SUM(Príloha_2016!H169)</f>
        <v>371</v>
      </c>
      <c r="I65" s="148">
        <f t="shared" ref="I65" si="1">SUM(I66:I67)</f>
        <v>371</v>
      </c>
      <c r="J65" s="148">
        <f t="shared" ref="J65:L65" si="2">SUM(J66:J67)</f>
        <v>404</v>
      </c>
      <c r="K65" s="148">
        <f t="shared" ref="K65" si="3">SUM(K66:K67)</f>
        <v>519.6</v>
      </c>
      <c r="L65" s="148">
        <f t="shared" si="2"/>
        <v>538.6</v>
      </c>
    </row>
    <row r="66" spans="1:13" s="1" customFormat="1" ht="11.25" customHeight="1" x14ac:dyDescent="0.2">
      <c r="A66" s="9"/>
      <c r="B66" s="36">
        <v>610</v>
      </c>
      <c r="C66" s="37"/>
      <c r="D66" s="37" t="s">
        <v>332</v>
      </c>
      <c r="E66" s="38"/>
      <c r="F66" s="51">
        <f>Príloha_2016!F170</f>
        <v>225.3</v>
      </c>
      <c r="G66" s="51">
        <f>SUM(Príloha_2016!G170)</f>
        <v>251.8</v>
      </c>
      <c r="H66" s="494">
        <f>SUM(Príloha_2016!H170)</f>
        <v>275</v>
      </c>
      <c r="I66" s="38">
        <f>Príloha_2016!I170</f>
        <v>275</v>
      </c>
      <c r="J66" s="38">
        <f>Príloha_2016!J170</f>
        <v>290</v>
      </c>
      <c r="K66" s="38">
        <f>Príloha_2016!K170</f>
        <v>301.60000000000002</v>
      </c>
      <c r="L66" s="38">
        <f>Príloha_2016!L170</f>
        <v>313.60000000000002</v>
      </c>
    </row>
    <row r="67" spans="1:13" x14ac:dyDescent="0.2">
      <c r="A67" s="10"/>
      <c r="B67" s="36">
        <v>620</v>
      </c>
      <c r="C67" s="37"/>
      <c r="D67" s="37" t="s">
        <v>333</v>
      </c>
      <c r="E67" s="38"/>
      <c r="F67" s="51">
        <f>Príloha_2016!F171</f>
        <v>95.1</v>
      </c>
      <c r="G67" s="51">
        <f>SUM(Príloha_2016!G171)</f>
        <v>99.8</v>
      </c>
      <c r="H67" s="494">
        <f>SUM(Príloha_2016!H171)</f>
        <v>96</v>
      </c>
      <c r="I67" s="38">
        <f>Príloha_2016!I171</f>
        <v>96</v>
      </c>
      <c r="J67" s="38">
        <f>Príloha_2016!J171</f>
        <v>114</v>
      </c>
      <c r="K67" s="38">
        <f>Príloha_2016!K171</f>
        <v>218</v>
      </c>
      <c r="L67" s="38">
        <f>Príloha_2016!L171</f>
        <v>225</v>
      </c>
    </row>
    <row r="68" spans="1:13" x14ac:dyDescent="0.2">
      <c r="A68" s="10"/>
      <c r="B68" s="36">
        <v>631</v>
      </c>
      <c r="C68" s="36"/>
      <c r="D68" s="37" t="s">
        <v>52</v>
      </c>
      <c r="E68" s="38"/>
      <c r="F68" s="51">
        <f>Príloha_2016!F172</f>
        <v>1</v>
      </c>
      <c r="G68" s="51">
        <f>SUM(Príloha_2016!G172)</f>
        <v>2.1</v>
      </c>
      <c r="H68" s="494">
        <f>SUM(Príloha_2016!H172)</f>
        <v>4.0999999999999996</v>
      </c>
      <c r="I68" s="38">
        <f>Príloha_2016!I172</f>
        <v>2</v>
      </c>
      <c r="J68" s="38">
        <f>Príloha_2016!J172</f>
        <v>9</v>
      </c>
      <c r="K68" s="38">
        <f>Príloha_2016!K172</f>
        <v>2</v>
      </c>
      <c r="L68" s="38">
        <f>Príloha_2016!L172</f>
        <v>2</v>
      </c>
      <c r="M68" s="529" t="s">
        <v>1108</v>
      </c>
    </row>
    <row r="69" spans="1:13" s="1" customFormat="1" x14ac:dyDescent="0.2">
      <c r="A69" s="9"/>
      <c r="B69" s="36">
        <v>632</v>
      </c>
      <c r="C69" s="36"/>
      <c r="D69" s="37" t="s">
        <v>55</v>
      </c>
      <c r="E69" s="38"/>
      <c r="F69" s="51">
        <f>Príloha_2016!F175</f>
        <v>48.9</v>
      </c>
      <c r="G69" s="51">
        <f>SUM(Príloha_2016!G175)</f>
        <v>52.5</v>
      </c>
      <c r="H69" s="494">
        <f>SUM(Príloha_2016!H175)</f>
        <v>56.099999999999994</v>
      </c>
      <c r="I69" s="38">
        <f>Príloha_2016!I175</f>
        <v>56.099999999999994</v>
      </c>
      <c r="J69" s="38">
        <f>Príloha_2016!J175</f>
        <v>49.5</v>
      </c>
      <c r="K69" s="38">
        <f>Príloha_2016!K175</f>
        <v>51.5</v>
      </c>
      <c r="L69" s="38">
        <f>Príloha_2016!L175</f>
        <v>51.5</v>
      </c>
    </row>
    <row r="70" spans="1:13" s="1" customFormat="1" x14ac:dyDescent="0.2">
      <c r="A70" s="9"/>
      <c r="B70" s="36">
        <v>633</v>
      </c>
      <c r="C70" s="36"/>
      <c r="D70" s="37" t="s">
        <v>63</v>
      </c>
      <c r="E70" s="38"/>
      <c r="F70" s="51">
        <f>Príloha_2016!F183</f>
        <v>17.3</v>
      </c>
      <c r="G70" s="51">
        <f>SUM(Príloha_2016!G183)</f>
        <v>28</v>
      </c>
      <c r="H70" s="494">
        <f>SUM(Príloha_2016!H183)</f>
        <v>39.200000000000003</v>
      </c>
      <c r="I70" s="38">
        <f>Príloha_2016!I183</f>
        <v>61.7</v>
      </c>
      <c r="J70" s="38">
        <f>Príloha_2016!J183</f>
        <v>53.2</v>
      </c>
      <c r="K70" s="38">
        <f>Príloha_2016!K183</f>
        <v>44.2</v>
      </c>
      <c r="L70" s="38">
        <f>Príloha_2016!L183</f>
        <v>44.2</v>
      </c>
      <c r="M70" s="529"/>
    </row>
    <row r="71" spans="1:13" s="1" customFormat="1" x14ac:dyDescent="0.2">
      <c r="A71" s="9"/>
      <c r="B71" s="36">
        <v>634</v>
      </c>
      <c r="C71" s="36"/>
      <c r="D71" s="37" t="s">
        <v>76</v>
      </c>
      <c r="E71" s="38"/>
      <c r="F71" s="51">
        <f>Príloha_2016!F199</f>
        <v>5.9</v>
      </c>
      <c r="G71" s="51">
        <f>SUM(Príloha_2016!G199)</f>
        <v>12.100000000000001</v>
      </c>
      <c r="H71" s="494">
        <f>SUM(Príloha_2016!H199)</f>
        <v>14.7</v>
      </c>
      <c r="I71" s="38">
        <f>Príloha_2016!I199</f>
        <v>8.1999999999999993</v>
      </c>
      <c r="J71" s="38">
        <f>Príloha_2016!J199</f>
        <v>8.6999999999999993</v>
      </c>
      <c r="K71" s="38">
        <f>Príloha_2016!K199</f>
        <v>8.6999999999999993</v>
      </c>
      <c r="L71" s="38">
        <f>Príloha_2016!L199</f>
        <v>8.6999999999999993</v>
      </c>
      <c r="M71" s="529"/>
    </row>
    <row r="72" spans="1:13" s="1" customFormat="1" x14ac:dyDescent="0.2">
      <c r="A72" s="9"/>
      <c r="B72" s="36">
        <v>635</v>
      </c>
      <c r="C72" s="36"/>
      <c r="D72" s="37" t="s">
        <v>82</v>
      </c>
      <c r="E72" s="38"/>
      <c r="F72" s="51">
        <f>Príloha_2016!F206</f>
        <v>2.2000000000000002</v>
      </c>
      <c r="G72" s="51">
        <f>SUM(Príloha_2016!G206)</f>
        <v>1.8000000000000003</v>
      </c>
      <c r="H72" s="494">
        <f>SUM(Príloha_2016!H206)</f>
        <v>5.8</v>
      </c>
      <c r="I72" s="38">
        <f>Príloha_2016!I206</f>
        <v>4.8</v>
      </c>
      <c r="J72" s="38">
        <f>Príloha_2016!J206</f>
        <v>7.2</v>
      </c>
      <c r="K72" s="38">
        <f>Príloha_2016!K206</f>
        <v>7.2</v>
      </c>
      <c r="L72" s="38">
        <f>Príloha_2016!L206</f>
        <v>7.2</v>
      </c>
      <c r="M72" s="529"/>
    </row>
    <row r="73" spans="1:13" s="1" customFormat="1" x14ac:dyDescent="0.2">
      <c r="A73" s="9"/>
      <c r="B73" s="36">
        <v>637</v>
      </c>
      <c r="C73" s="36"/>
      <c r="D73" s="37" t="s">
        <v>88</v>
      </c>
      <c r="E73" s="38"/>
      <c r="F73" s="51">
        <f>Príloha_2016!F213</f>
        <v>141.29999999999998</v>
      </c>
      <c r="G73" s="51">
        <f>SUM(Príloha_2016!G213)</f>
        <v>105.79999999999997</v>
      </c>
      <c r="H73" s="494">
        <f>SUM(Príloha_2016!H213)</f>
        <v>112.8</v>
      </c>
      <c r="I73" s="38">
        <f>Príloha_2016!I213</f>
        <v>119.6</v>
      </c>
      <c r="J73" s="38">
        <f>Príloha_2016!J213</f>
        <v>121.4</v>
      </c>
      <c r="K73" s="38">
        <f>Príloha_2016!K213</f>
        <v>115.4</v>
      </c>
      <c r="L73" s="38">
        <f>Príloha_2016!L213</f>
        <v>115.4</v>
      </c>
      <c r="M73" s="529" t="s">
        <v>1108</v>
      </c>
    </row>
    <row r="74" spans="1:13" s="1" customFormat="1" x14ac:dyDescent="0.2">
      <c r="A74" s="9"/>
      <c r="B74" s="36">
        <v>642</v>
      </c>
      <c r="C74" s="36"/>
      <c r="D74" s="37" t="s">
        <v>107</v>
      </c>
      <c r="E74" s="38"/>
      <c r="F74" s="51">
        <f>Príloha_2016!F247</f>
        <v>13.7</v>
      </c>
      <c r="G74" s="51">
        <f>SUM(Príloha_2016!G247)</f>
        <v>5.5</v>
      </c>
      <c r="H74" s="494">
        <f>SUM(Príloha_2016!H247)</f>
        <v>17.899999999999999</v>
      </c>
      <c r="I74" s="38">
        <f>Príloha_2016!I247</f>
        <v>18.299999999999997</v>
      </c>
      <c r="J74" s="38">
        <f>Príloha_2016!J247</f>
        <v>17.600000000000001</v>
      </c>
      <c r="K74" s="38">
        <f>Príloha_2016!K247</f>
        <v>17.600000000000001</v>
      </c>
      <c r="L74" s="38">
        <f>Príloha_2016!L247</f>
        <v>17.600000000000001</v>
      </c>
      <c r="M74" s="529"/>
    </row>
    <row r="75" spans="1:13" s="1" customFormat="1" x14ac:dyDescent="0.2">
      <c r="A75" s="9"/>
      <c r="B75" s="36">
        <v>651</v>
      </c>
      <c r="C75" s="36"/>
      <c r="D75" s="37" t="s">
        <v>713</v>
      </c>
      <c r="E75" s="38"/>
      <c r="F75" s="51">
        <f>Príloha_2016!F256</f>
        <v>512.5</v>
      </c>
      <c r="G75" s="51">
        <f>SUM(Príloha_2016!G256)</f>
        <v>3.6</v>
      </c>
      <c r="H75" s="494">
        <f>SUM(Príloha_2016!H256)</f>
        <v>0</v>
      </c>
      <c r="I75" s="38">
        <f>Príloha_2016!I256</f>
        <v>0</v>
      </c>
      <c r="J75" s="38">
        <f>Príloha_2016!J256</f>
        <v>0</v>
      </c>
      <c r="K75" s="38">
        <f>Príloha_2016!K256</f>
        <v>0</v>
      </c>
      <c r="L75" s="38">
        <f>Príloha_2016!L256</f>
        <v>0</v>
      </c>
    </row>
    <row r="76" spans="1:13" s="1" customFormat="1" x14ac:dyDescent="0.2">
      <c r="A76" s="9"/>
      <c r="B76" s="34"/>
      <c r="C76" s="34"/>
      <c r="D76" s="34" t="s">
        <v>114</v>
      </c>
      <c r="E76" s="35" t="str">
        <f>Príloha_2016!E258</f>
        <v>01.3.3</v>
      </c>
      <c r="F76" s="424">
        <f>Príloha_2016!F258</f>
        <v>26.3</v>
      </c>
      <c r="G76" s="424">
        <f>SUM(Príloha_2016!G258)</f>
        <v>27.9</v>
      </c>
      <c r="H76" s="424">
        <f>SUM(Príloha_2016!H258)</f>
        <v>35.200000000000003</v>
      </c>
      <c r="I76" s="35">
        <f>Príloha_2016!I258</f>
        <v>35.200000000000003</v>
      </c>
      <c r="J76" s="35">
        <f>Príloha_2016!J258</f>
        <v>43.300000000000004</v>
      </c>
      <c r="K76" s="35">
        <f>Príloha_2016!K258</f>
        <v>45.7</v>
      </c>
      <c r="L76" s="35">
        <f>Príloha_2016!L258</f>
        <v>52.7</v>
      </c>
    </row>
    <row r="77" spans="1:13" s="1" customFormat="1" x14ac:dyDescent="0.2">
      <c r="A77" s="8"/>
      <c r="B77" s="36">
        <v>610</v>
      </c>
      <c r="C77" s="37"/>
      <c r="D77" s="37" t="s">
        <v>280</v>
      </c>
      <c r="E77" s="51"/>
      <c r="F77" s="51">
        <f>Príloha_2016!F259</f>
        <v>16</v>
      </c>
      <c r="G77" s="51">
        <f>SUM(Príloha_2016!G259)</f>
        <v>16.899999999999999</v>
      </c>
      <c r="H77" s="494">
        <f>SUM(Príloha_2016!H259)</f>
        <v>22.2</v>
      </c>
      <c r="I77" s="494">
        <f>Príloha_2016!I259</f>
        <v>22.2</v>
      </c>
      <c r="J77" s="51">
        <f>Príloha_2016!J259</f>
        <v>28.2</v>
      </c>
      <c r="K77" s="494">
        <f>Príloha_2016!K259</f>
        <v>30</v>
      </c>
      <c r="L77" s="51">
        <f>Príloha_2016!L259</f>
        <v>35</v>
      </c>
    </row>
    <row r="78" spans="1:13" x14ac:dyDescent="0.2">
      <c r="A78" s="10"/>
      <c r="B78" s="36">
        <v>620</v>
      </c>
      <c r="C78" s="37"/>
      <c r="D78" s="37" t="s">
        <v>279</v>
      </c>
      <c r="E78" s="51"/>
      <c r="F78" s="51">
        <f>Príloha_2016!F260</f>
        <v>5.8</v>
      </c>
      <c r="G78" s="51">
        <f>SUM(Príloha_2016!G260)</f>
        <v>6</v>
      </c>
      <c r="H78" s="494">
        <f>SUM(Príloha_2016!H260)</f>
        <v>7.8</v>
      </c>
      <c r="I78" s="494">
        <f>Príloha_2016!I260</f>
        <v>7.8</v>
      </c>
      <c r="J78" s="51">
        <f>Príloha_2016!J260</f>
        <v>9.9</v>
      </c>
      <c r="K78" s="494">
        <f>Príloha_2016!K260</f>
        <v>10.5</v>
      </c>
      <c r="L78" s="51">
        <f>Príloha_2016!L260</f>
        <v>12.5</v>
      </c>
    </row>
    <row r="79" spans="1:13" x14ac:dyDescent="0.2">
      <c r="A79" s="10"/>
      <c r="B79" s="36">
        <v>630</v>
      </c>
      <c r="C79" s="37"/>
      <c r="D79" s="37" t="s">
        <v>162</v>
      </c>
      <c r="E79" s="51"/>
      <c r="F79" s="51">
        <f>Príloha_2016!F261</f>
        <v>4.5</v>
      </c>
      <c r="G79" s="51">
        <f>SUM(Príloha_2016!G261)</f>
        <v>4.9000000000000004</v>
      </c>
      <c r="H79" s="494">
        <f>SUM(Príloha_2016!H261)</f>
        <v>5</v>
      </c>
      <c r="I79" s="494">
        <f>Príloha_2016!I261</f>
        <v>5</v>
      </c>
      <c r="J79" s="51">
        <f>Príloha_2016!J261</f>
        <v>5</v>
      </c>
      <c r="K79" s="494">
        <f>Príloha_2016!K261</f>
        <v>5</v>
      </c>
      <c r="L79" s="51">
        <f>Príloha_2016!L261</f>
        <v>5</v>
      </c>
    </row>
    <row r="80" spans="1:13" x14ac:dyDescent="0.2">
      <c r="A80" s="10"/>
      <c r="B80" s="36">
        <v>642</v>
      </c>
      <c r="C80" s="37"/>
      <c r="D80" s="37" t="s">
        <v>334</v>
      </c>
      <c r="E80" s="51"/>
      <c r="F80" s="51">
        <f>Príloha_2016!F262</f>
        <v>0</v>
      </c>
      <c r="G80" s="51">
        <f>SUM(Príloha_2016!G262)</f>
        <v>0.1</v>
      </c>
      <c r="H80" s="494">
        <f>SUM(Príloha_2016!H262)</f>
        <v>0.2</v>
      </c>
      <c r="I80" s="494">
        <f>Príloha_2016!I262</f>
        <v>0.2</v>
      </c>
      <c r="J80" s="51">
        <f>Príloha_2016!J262</f>
        <v>0.2</v>
      </c>
      <c r="K80" s="494">
        <f>Príloha_2016!K262</f>
        <v>0.2</v>
      </c>
      <c r="L80" s="51">
        <f>Príloha_2016!L262</f>
        <v>0.2</v>
      </c>
    </row>
    <row r="81" spans="1:13" x14ac:dyDescent="0.2">
      <c r="A81" s="10"/>
      <c r="B81" s="39"/>
      <c r="C81" s="39"/>
      <c r="D81" s="39" t="s">
        <v>119</v>
      </c>
      <c r="E81" s="40" t="str">
        <f>Príloha_2016!E263</f>
        <v>01.6.0</v>
      </c>
      <c r="F81" s="424">
        <f>Príloha_2016!F263</f>
        <v>4.5</v>
      </c>
      <c r="G81" s="424">
        <f>SUM(Príloha_2016!G263)</f>
        <v>6.6</v>
      </c>
      <c r="H81" s="424">
        <f>SUM(Príloha_2016!H263)</f>
        <v>8</v>
      </c>
      <c r="I81" s="40">
        <f>Príloha_2016!I263</f>
        <v>8</v>
      </c>
      <c r="J81" s="40">
        <f>Príloha_2016!J263</f>
        <v>8</v>
      </c>
      <c r="K81" s="40">
        <f>Príloha_2016!K263</f>
        <v>8</v>
      </c>
      <c r="L81" s="40">
        <f>Príloha_2016!L263</f>
        <v>8</v>
      </c>
    </row>
    <row r="82" spans="1:13" s="1" customFormat="1" x14ac:dyDescent="0.2">
      <c r="A82" s="11"/>
      <c r="B82" s="36">
        <v>630</v>
      </c>
      <c r="C82" s="37"/>
      <c r="D82" s="37" t="s">
        <v>335</v>
      </c>
      <c r="E82" s="51"/>
      <c r="F82" s="51">
        <f>Príloha_2016!F264</f>
        <v>4.5</v>
      </c>
      <c r="G82" s="51">
        <f>SUM(Príloha_2016!G264)</f>
        <v>6.6</v>
      </c>
      <c r="H82" s="494">
        <f>SUM(Príloha_2016!H264)</f>
        <v>8</v>
      </c>
      <c r="I82" s="494">
        <f>Príloha_2016!I264</f>
        <v>8</v>
      </c>
      <c r="J82" s="51">
        <f>Príloha_2016!J264</f>
        <v>8</v>
      </c>
      <c r="K82" s="494">
        <f>Príloha_2016!K264</f>
        <v>8</v>
      </c>
      <c r="L82" s="51">
        <f>Príloha_2016!L264</f>
        <v>8</v>
      </c>
    </row>
    <row r="83" spans="1:13" x14ac:dyDescent="0.2">
      <c r="A83" s="10"/>
      <c r="B83" s="39"/>
      <c r="C83" s="39"/>
      <c r="D83" s="39" t="s">
        <v>122</v>
      </c>
      <c r="E83" s="40" t="str">
        <f>Príloha_2016!E265</f>
        <v>01.7.0</v>
      </c>
      <c r="F83" s="424">
        <f>Príloha_2016!F265</f>
        <v>29.5</v>
      </c>
      <c r="G83" s="424">
        <f>SUM(Príloha_2016!G265)</f>
        <v>32.6</v>
      </c>
      <c r="H83" s="424">
        <f>SUM(Príloha_2016!H265)</f>
        <v>24.5</v>
      </c>
      <c r="I83" s="40">
        <f>Príloha_2016!I265</f>
        <v>24.5</v>
      </c>
      <c r="J83" s="40">
        <f>Príloha_2016!J265</f>
        <v>24</v>
      </c>
      <c r="K83" s="40">
        <f>Príloha_2016!K265</f>
        <v>21.8</v>
      </c>
      <c r="L83" s="40">
        <f>Príloha_2016!L265</f>
        <v>19.5</v>
      </c>
    </row>
    <row r="84" spans="1:13" s="1" customFormat="1" x14ac:dyDescent="0.2">
      <c r="A84" s="11"/>
      <c r="B84" s="36"/>
      <c r="C84" s="37">
        <v>651002</v>
      </c>
      <c r="D84" s="37" t="s">
        <v>281</v>
      </c>
      <c r="E84" s="51"/>
      <c r="F84" s="51">
        <f>Príloha_2016!F266</f>
        <v>26.8</v>
      </c>
      <c r="G84" s="51">
        <f>SUM(Príloha_2016!G266)</f>
        <v>28.9</v>
      </c>
      <c r="H84" s="494">
        <f>SUM(Príloha_2016!H266)</f>
        <v>23</v>
      </c>
      <c r="I84" s="494">
        <f>Príloha_2016!I266</f>
        <v>23</v>
      </c>
      <c r="J84" s="51">
        <f>Príloha_2016!J266</f>
        <v>22</v>
      </c>
      <c r="K84" s="494">
        <f>Príloha_2016!K266</f>
        <v>20</v>
      </c>
      <c r="L84" s="51">
        <f>Príloha_2016!L266</f>
        <v>18</v>
      </c>
    </row>
    <row r="85" spans="1:13" x14ac:dyDescent="0.2">
      <c r="A85" s="10"/>
      <c r="B85" s="36"/>
      <c r="C85" s="37">
        <v>653001</v>
      </c>
      <c r="D85" s="37" t="s">
        <v>322</v>
      </c>
      <c r="E85" s="51"/>
      <c r="F85" s="51">
        <f>Príloha_2016!F267</f>
        <v>2.7</v>
      </c>
      <c r="G85" s="51">
        <f>SUM(Príloha_2016!G267)</f>
        <v>3.7</v>
      </c>
      <c r="H85" s="494">
        <f>SUM(Príloha_2016!H267)</f>
        <v>1.5</v>
      </c>
      <c r="I85" s="494">
        <f>Príloha_2016!I267</f>
        <v>1.5</v>
      </c>
      <c r="J85" s="51">
        <f>Príloha_2016!J267</f>
        <v>2</v>
      </c>
      <c r="K85" s="494">
        <f>Príloha_2016!K267</f>
        <v>1.8</v>
      </c>
      <c r="L85" s="51">
        <f>Príloha_2016!L267</f>
        <v>1.5</v>
      </c>
      <c r="M85" s="1"/>
    </row>
    <row r="86" spans="1:13" x14ac:dyDescent="0.2">
      <c r="A86" s="10"/>
      <c r="B86" s="34"/>
      <c r="C86" s="34"/>
      <c r="D86" s="39" t="s">
        <v>693</v>
      </c>
      <c r="E86" s="40" t="str">
        <f>Príloha_2016!E268</f>
        <v>01.8.0</v>
      </c>
      <c r="F86" s="424">
        <f>Príloha_2016!F268</f>
        <v>4.4000000000000004</v>
      </c>
      <c r="G86" s="424">
        <f>SUM(Príloha_2016!G268)</f>
        <v>5.0999999999999996</v>
      </c>
      <c r="H86" s="424">
        <f>SUM(Príloha_2016!H268)</f>
        <v>7.5</v>
      </c>
      <c r="I86" s="40">
        <f>Príloha_2016!I268</f>
        <v>7.5</v>
      </c>
      <c r="J86" s="40">
        <f>Príloha_2016!J268</f>
        <v>14.1</v>
      </c>
      <c r="K86" s="40">
        <f>Príloha_2016!K268</f>
        <v>7.5</v>
      </c>
      <c r="L86" s="40">
        <f>Príloha_2016!L268</f>
        <v>7.5</v>
      </c>
    </row>
    <row r="87" spans="1:13" s="1" customFormat="1" x14ac:dyDescent="0.2">
      <c r="A87" s="8"/>
      <c r="B87" s="36"/>
      <c r="C87" s="37">
        <v>6410011</v>
      </c>
      <c r="D87" s="37" t="s">
        <v>968</v>
      </c>
      <c r="E87" s="51"/>
      <c r="F87" s="51">
        <f>Príloha_2016!F269</f>
        <v>0</v>
      </c>
      <c r="G87" s="51">
        <f>SUM(Príloha_2016!G269)</f>
        <v>0.3</v>
      </c>
      <c r="H87" s="494">
        <f>SUM(Príloha_2016!H269)</f>
        <v>2.4</v>
      </c>
      <c r="I87" s="494">
        <f>Príloha_2016!I269</f>
        <v>2.4</v>
      </c>
      <c r="J87" s="51">
        <f>Príloha_2016!J269</f>
        <v>6</v>
      </c>
      <c r="K87" s="494">
        <f>Príloha_2016!K269</f>
        <v>2.4</v>
      </c>
      <c r="L87" s="51">
        <f>Príloha_2016!L269</f>
        <v>2.4</v>
      </c>
      <c r="M87" s="529" t="s">
        <v>1108</v>
      </c>
    </row>
    <row r="88" spans="1:13" s="491" customFormat="1" x14ac:dyDescent="0.2">
      <c r="A88" s="8"/>
      <c r="B88" s="493"/>
      <c r="C88" s="37">
        <v>641001</v>
      </c>
      <c r="D88" s="37" t="s">
        <v>1124</v>
      </c>
      <c r="E88" s="494"/>
      <c r="F88" s="494">
        <f>SUM(Príloha_2016!F270)</f>
        <v>0</v>
      </c>
      <c r="G88" s="494">
        <f>SUM(Príloha_2016!G270)</f>
        <v>0</v>
      </c>
      <c r="H88" s="494">
        <f>SUM(Príloha_2016!H270)</f>
        <v>0</v>
      </c>
      <c r="I88" s="494">
        <f>SUM(Príloha_2016!I270)</f>
        <v>0</v>
      </c>
      <c r="J88" s="494">
        <f>SUM(Príloha_2016!J270)</f>
        <v>3</v>
      </c>
      <c r="K88" s="494">
        <f>SUM(Príloha_2016!K270)</f>
        <v>0</v>
      </c>
      <c r="L88" s="494">
        <f>SUM(Príloha_2016!L270)</f>
        <v>0</v>
      </c>
      <c r="M88" s="529" t="s">
        <v>1108</v>
      </c>
    </row>
    <row r="89" spans="1:13" x14ac:dyDescent="0.2">
      <c r="A89" s="10"/>
      <c r="B89" s="36"/>
      <c r="C89" s="37">
        <v>6410013</v>
      </c>
      <c r="D89" s="37" t="s">
        <v>856</v>
      </c>
      <c r="E89" s="51"/>
      <c r="F89" s="51">
        <f>Príloha_2016!F272</f>
        <v>4.4000000000000004</v>
      </c>
      <c r="G89" s="494">
        <f>SUM(Príloha_2016!G271)</f>
        <v>0</v>
      </c>
      <c r="H89" s="494">
        <f>SUM(Príloha_2016!H271)</f>
        <v>0</v>
      </c>
      <c r="I89" s="494">
        <f>Príloha_2016!I272</f>
        <v>5.0999999999999996</v>
      </c>
      <c r="J89" s="51">
        <f>Príloha_2016!J272</f>
        <v>5.0999999999999996</v>
      </c>
      <c r="K89" s="494">
        <f>Príloha_2016!K272</f>
        <v>5.0999999999999996</v>
      </c>
      <c r="L89" s="51">
        <f>Príloha_2016!L272</f>
        <v>5.0999999999999996</v>
      </c>
      <c r="M89" s="1"/>
    </row>
    <row r="90" spans="1:13" x14ac:dyDescent="0.2">
      <c r="A90" s="10"/>
      <c r="B90" s="36"/>
      <c r="C90" s="37">
        <v>6410012</v>
      </c>
      <c r="D90" s="37" t="s">
        <v>857</v>
      </c>
      <c r="E90" s="51"/>
      <c r="F90" s="51">
        <f>Príloha_2016!F271</f>
        <v>0</v>
      </c>
      <c r="G90" s="494">
        <f>SUM(Príloha_2016!G272)</f>
        <v>4.8</v>
      </c>
      <c r="H90" s="494">
        <f>SUM(Príloha_2016!H272)</f>
        <v>5.0999999999999996</v>
      </c>
      <c r="I90" s="494">
        <f>Príloha_2016!I271</f>
        <v>0</v>
      </c>
      <c r="J90" s="51">
        <f>Príloha_2016!J271</f>
        <v>0</v>
      </c>
      <c r="K90" s="494">
        <f>Príloha_2016!K271</f>
        <v>0</v>
      </c>
      <c r="L90" s="51">
        <f>Príloha_2016!L271</f>
        <v>0</v>
      </c>
    </row>
    <row r="91" spans="1:13" x14ac:dyDescent="0.2">
      <c r="A91" s="10"/>
      <c r="B91" s="34"/>
      <c r="C91" s="34"/>
      <c r="D91" s="34" t="s">
        <v>128</v>
      </c>
      <c r="E91" s="40" t="str">
        <f>Príloha_2016!E273</f>
        <v>03.1.0</v>
      </c>
      <c r="F91" s="424">
        <f>Príloha_2016!F273</f>
        <v>159.29999999999998</v>
      </c>
      <c r="G91" s="424">
        <f>SUM(Príloha_2016!G273)</f>
        <v>155.10000000000002</v>
      </c>
      <c r="H91" s="424">
        <f>SUM(Príloha_2016!H273)</f>
        <v>172.89999999999998</v>
      </c>
      <c r="I91" s="40">
        <f>Príloha_2016!I273</f>
        <v>178.20000000000002</v>
      </c>
      <c r="J91" s="40">
        <f>Príloha_2016!J273</f>
        <v>203.70000000000002</v>
      </c>
      <c r="K91" s="40">
        <f>Príloha_2016!K273</f>
        <v>310.8</v>
      </c>
      <c r="L91" s="40">
        <f>Príloha_2016!L273</f>
        <v>321.7</v>
      </c>
    </row>
    <row r="92" spans="1:13" s="1" customFormat="1" x14ac:dyDescent="0.2">
      <c r="A92" s="9"/>
      <c r="B92" s="36">
        <v>610</v>
      </c>
      <c r="C92" s="37"/>
      <c r="D92" s="37" t="s">
        <v>280</v>
      </c>
      <c r="E92" s="51"/>
      <c r="F92" s="51">
        <f>Príloha_2016!F274</f>
        <v>101</v>
      </c>
      <c r="G92" s="51">
        <f>SUM(Príloha_2016!G274)</f>
        <v>103.7</v>
      </c>
      <c r="H92" s="494">
        <f>SUM(Príloha_2016!H274)</f>
        <v>112</v>
      </c>
      <c r="I92" s="494">
        <f>Príloha_2016!I274</f>
        <v>112.8</v>
      </c>
      <c r="J92" s="51">
        <f>Príloha_2016!J274</f>
        <v>128</v>
      </c>
      <c r="K92" s="494">
        <f>Príloha_2016!K274</f>
        <v>208</v>
      </c>
      <c r="L92" s="51">
        <f>Príloha_2016!L274</f>
        <v>216</v>
      </c>
      <c r="M92" s="529"/>
    </row>
    <row r="93" spans="1:13" x14ac:dyDescent="0.2">
      <c r="A93" s="10"/>
      <c r="B93" s="36">
        <v>620</v>
      </c>
      <c r="C93" s="37"/>
      <c r="D93" s="37" t="s">
        <v>279</v>
      </c>
      <c r="E93" s="51"/>
      <c r="F93" s="51">
        <f>Príloha_2016!F275</f>
        <v>38.1</v>
      </c>
      <c r="G93" s="51">
        <f>SUM(Príloha_2016!G275)</f>
        <v>36.6</v>
      </c>
      <c r="H93" s="494">
        <f>SUM(Príloha_2016!H275)</f>
        <v>39.200000000000003</v>
      </c>
      <c r="I93" s="494">
        <f>Príloha_2016!I275</f>
        <v>39.6</v>
      </c>
      <c r="J93" s="51">
        <f>Príloha_2016!J275</f>
        <v>45</v>
      </c>
      <c r="K93" s="494">
        <f>Príloha_2016!K275</f>
        <v>72.599999999999994</v>
      </c>
      <c r="L93" s="51">
        <f>Príloha_2016!L275</f>
        <v>75.5</v>
      </c>
      <c r="M93" s="529"/>
    </row>
    <row r="94" spans="1:13" x14ac:dyDescent="0.2">
      <c r="A94" s="10"/>
      <c r="B94" s="36">
        <v>630</v>
      </c>
      <c r="C94" s="37"/>
      <c r="D94" s="37" t="s">
        <v>162</v>
      </c>
      <c r="E94" s="51"/>
      <c r="F94" s="51">
        <f>Príloha_2016!F276</f>
        <v>20.199999999999996</v>
      </c>
      <c r="G94" s="51">
        <f>SUM(Príloha_2016!G276)</f>
        <v>14.799999999999999</v>
      </c>
      <c r="H94" s="494">
        <f>SUM(Príloha_2016!H276)</f>
        <v>21.7</v>
      </c>
      <c r="I94" s="494">
        <f>Príloha_2016!I276</f>
        <v>25.800000000000004</v>
      </c>
      <c r="J94" s="51">
        <f>Príloha_2016!J276</f>
        <v>30.700000000000006</v>
      </c>
      <c r="K94" s="494">
        <f>Príloha_2016!K276</f>
        <v>30.200000000000006</v>
      </c>
      <c r="L94" s="51">
        <f>Príloha_2016!L276</f>
        <v>30.200000000000006</v>
      </c>
      <c r="M94" s="529" t="s">
        <v>1108</v>
      </c>
    </row>
    <row r="95" spans="1:13" x14ac:dyDescent="0.2">
      <c r="A95" s="10"/>
      <c r="B95" s="34"/>
      <c r="C95" s="34"/>
      <c r="D95" s="34" t="s">
        <v>140</v>
      </c>
      <c r="E95" s="40" t="str">
        <f>Príloha_2016!E302</f>
        <v>03.2.0</v>
      </c>
      <c r="F95" s="424">
        <f>Príloha_2016!F302</f>
        <v>1</v>
      </c>
      <c r="G95" s="424">
        <f>SUM(Príloha_2016!G302)</f>
        <v>1</v>
      </c>
      <c r="H95" s="424">
        <f>SUM(Príloha_2016!H302)</f>
        <v>1</v>
      </c>
      <c r="I95" s="40">
        <f>Príloha_2016!I302</f>
        <v>1</v>
      </c>
      <c r="J95" s="40">
        <f>Príloha_2016!J302</f>
        <v>1</v>
      </c>
      <c r="K95" s="40">
        <f>Príloha_2016!K302</f>
        <v>1</v>
      </c>
      <c r="L95" s="40">
        <f>Príloha_2016!L302</f>
        <v>1</v>
      </c>
    </row>
    <row r="96" spans="1:13" s="1" customFormat="1" x14ac:dyDescent="0.2">
      <c r="A96" s="8"/>
      <c r="B96" s="36"/>
      <c r="C96" s="37">
        <v>637005</v>
      </c>
      <c r="D96" s="37" t="s">
        <v>858</v>
      </c>
      <c r="E96" s="51"/>
      <c r="F96" s="51">
        <f>Príloha_2016!F303</f>
        <v>1</v>
      </c>
      <c r="G96" s="51">
        <f>SUM(Príloha_2016!G303)</f>
        <v>1</v>
      </c>
      <c r="H96" s="494">
        <f>SUM(Príloha_2016!H303)</f>
        <v>1</v>
      </c>
      <c r="I96" s="494">
        <f>Príloha_2016!I303</f>
        <v>1</v>
      </c>
      <c r="J96" s="51">
        <f>Príloha_2016!J303</f>
        <v>1</v>
      </c>
      <c r="K96" s="494">
        <f>Príloha_2016!K303</f>
        <v>1</v>
      </c>
      <c r="L96" s="51">
        <f>Príloha_2016!L303</f>
        <v>1</v>
      </c>
    </row>
    <row r="97" spans="1:14" x14ac:dyDescent="0.2">
      <c r="A97" s="10"/>
      <c r="B97" s="34"/>
      <c r="C97" s="34"/>
      <c r="D97" s="34" t="s">
        <v>143</v>
      </c>
      <c r="E97" s="40" t="str">
        <f>Príloha_2016!E304</f>
        <v>04.1.2</v>
      </c>
      <c r="F97" s="424">
        <f>Príloha_2016!F304</f>
        <v>145.89999999999998</v>
      </c>
      <c r="G97" s="424">
        <f>SUM(Príloha_2016!G304)</f>
        <v>226.2</v>
      </c>
      <c r="H97" s="424">
        <f>SUM(Príloha_2016!H304)</f>
        <v>119</v>
      </c>
      <c r="I97" s="40">
        <f>Príloha_2016!I304</f>
        <v>195.8</v>
      </c>
      <c r="J97" s="40">
        <f>Príloha_2016!J304</f>
        <v>168.8</v>
      </c>
      <c r="K97" s="40">
        <f>Príloha_2016!K304</f>
        <v>168.8</v>
      </c>
      <c r="L97" s="40">
        <f>Príloha_2016!L304</f>
        <v>168.8</v>
      </c>
    </row>
    <row r="98" spans="1:14" s="1" customFormat="1" x14ac:dyDescent="0.2">
      <c r="A98" s="8"/>
      <c r="B98" s="36"/>
      <c r="C98" s="36"/>
      <c r="D98" s="101" t="s">
        <v>144</v>
      </c>
      <c r="E98" s="149"/>
      <c r="F98" s="418">
        <f>Príloha_2016!F305</f>
        <v>55.5</v>
      </c>
      <c r="G98" s="418">
        <f>SUM(Príloha_2016!G305)</f>
        <v>95.799999999999983</v>
      </c>
      <c r="H98" s="418">
        <f>SUM(Príloha_2016!H305)</f>
        <v>81.8</v>
      </c>
      <c r="I98" s="149">
        <f>Príloha_2016!I305</f>
        <v>81.8</v>
      </c>
      <c r="J98" s="149">
        <f>Príloha_2016!J305</f>
        <v>54.8</v>
      </c>
      <c r="K98" s="149">
        <f>Príloha_2016!K305</f>
        <v>54.8</v>
      </c>
      <c r="L98" s="149">
        <f>Príloha_2016!L305</f>
        <v>54.8</v>
      </c>
      <c r="N98" s="326"/>
    </row>
    <row r="99" spans="1:14" s="1" customFormat="1" x14ac:dyDescent="0.2">
      <c r="A99" s="9"/>
      <c r="B99" s="36">
        <v>610</v>
      </c>
      <c r="C99" s="37"/>
      <c r="D99" s="37" t="s">
        <v>280</v>
      </c>
      <c r="E99" s="51"/>
      <c r="F99" s="51">
        <f>Príloha_2016!F306</f>
        <v>18.899999999999999</v>
      </c>
      <c r="G99" s="51">
        <f>SUM(Príloha_2016!G306)</f>
        <v>35</v>
      </c>
      <c r="H99" s="494">
        <f>SUM(Príloha_2016!H306)</f>
        <v>28</v>
      </c>
      <c r="I99" s="494">
        <f>Príloha_2016!I306</f>
        <v>28</v>
      </c>
      <c r="J99" s="51">
        <f>Príloha_2016!J306</f>
        <v>25</v>
      </c>
      <c r="K99" s="494">
        <f>Príloha_2016!K306</f>
        <v>25</v>
      </c>
      <c r="L99" s="51">
        <f>Príloha_2016!L306</f>
        <v>25</v>
      </c>
    </row>
    <row r="100" spans="1:14" x14ac:dyDescent="0.2">
      <c r="A100" s="10"/>
      <c r="B100" s="36">
        <v>620</v>
      </c>
      <c r="C100" s="37"/>
      <c r="D100" s="37" t="s">
        <v>279</v>
      </c>
      <c r="E100" s="51"/>
      <c r="F100" s="51">
        <f>Príloha_2016!F307</f>
        <v>6.5</v>
      </c>
      <c r="G100" s="51">
        <f>SUM(Príloha_2016!G307)</f>
        <v>11.3</v>
      </c>
      <c r="H100" s="494">
        <f>SUM(Príloha_2016!H307)</f>
        <v>9.8000000000000007</v>
      </c>
      <c r="I100" s="494">
        <f>Príloha_2016!I307</f>
        <v>9.8000000000000007</v>
      </c>
      <c r="J100" s="51">
        <f>Príloha_2016!J307</f>
        <v>8.8000000000000007</v>
      </c>
      <c r="K100" s="494">
        <f>Príloha_2016!K307</f>
        <v>8.8000000000000007</v>
      </c>
      <c r="L100" s="51">
        <f>Príloha_2016!L307</f>
        <v>8.8000000000000007</v>
      </c>
    </row>
    <row r="101" spans="1:14" x14ac:dyDescent="0.2">
      <c r="A101" s="10"/>
      <c r="B101" s="36">
        <v>630</v>
      </c>
      <c r="C101" s="37"/>
      <c r="D101" s="37" t="s">
        <v>162</v>
      </c>
      <c r="E101" s="51"/>
      <c r="F101" s="51">
        <f>Príloha_2016!F308+Príloha_2016!F309</f>
        <v>30.099999999999998</v>
      </c>
      <c r="G101" s="51">
        <f>SUM(Príloha_2016!G308:G309)</f>
        <v>49.5</v>
      </c>
      <c r="H101" s="494">
        <f>SUM(Príloha_2016!H308:H309)</f>
        <v>44</v>
      </c>
      <c r="I101" s="494">
        <f>Príloha_2016!I308+Príloha_2016!I309</f>
        <v>44</v>
      </c>
      <c r="J101" s="51">
        <f>Príloha_2016!J308+Príloha_2016!J309</f>
        <v>21</v>
      </c>
      <c r="K101" s="494">
        <f>Príloha_2016!K308+Príloha_2016!K309</f>
        <v>21</v>
      </c>
      <c r="L101" s="51">
        <f>Príloha_2016!L308+Príloha_2016!L309</f>
        <v>21</v>
      </c>
    </row>
    <row r="102" spans="1:14" s="429" customFormat="1" x14ac:dyDescent="0.2">
      <c r="A102" s="428"/>
      <c r="B102" s="101"/>
      <c r="C102" s="101"/>
      <c r="D102" s="101" t="s">
        <v>752</v>
      </c>
      <c r="E102" s="149"/>
      <c r="F102" s="149">
        <f>Príloha_2016!F310</f>
        <v>90.399999999999991</v>
      </c>
      <c r="G102" s="149">
        <f>SUM(Príloha_2016!G310)</f>
        <v>130.4</v>
      </c>
      <c r="H102" s="149">
        <f>SUM(Príloha_2016!H310)</f>
        <v>37.200000000000003</v>
      </c>
      <c r="I102" s="149">
        <f>Príloha_2016!I310</f>
        <v>114</v>
      </c>
      <c r="J102" s="149">
        <f>Príloha_2016!J310</f>
        <v>114</v>
      </c>
      <c r="K102" s="149">
        <f>Príloha_2016!K310</f>
        <v>114</v>
      </c>
      <c r="L102" s="149">
        <f>Príloha_2016!L310</f>
        <v>114</v>
      </c>
    </row>
    <row r="103" spans="1:14" x14ac:dyDescent="0.2">
      <c r="A103" s="10"/>
      <c r="B103" s="36">
        <v>610</v>
      </c>
      <c r="C103" s="37"/>
      <c r="D103" s="37" t="s">
        <v>280</v>
      </c>
      <c r="E103" s="51"/>
      <c r="F103" s="51">
        <f>Príloha_2016!F311</f>
        <v>65.3</v>
      </c>
      <c r="G103" s="51">
        <f>SUM(Príloha_2016!G311)</f>
        <v>92.2</v>
      </c>
      <c r="H103" s="494">
        <f>SUM(Príloha_2016!H311)</f>
        <v>27.5</v>
      </c>
      <c r="I103" s="494">
        <f>Príloha_2016!I311</f>
        <v>83</v>
      </c>
      <c r="J103" s="51">
        <f>Príloha_2016!J311</f>
        <v>83</v>
      </c>
      <c r="K103" s="494">
        <f>Príloha_2016!K311</f>
        <v>83</v>
      </c>
      <c r="L103" s="51">
        <f>Príloha_2016!L311</f>
        <v>83</v>
      </c>
      <c r="M103" s="529"/>
    </row>
    <row r="104" spans="1:14" x14ac:dyDescent="0.2">
      <c r="A104" s="10"/>
      <c r="B104" s="36">
        <v>620</v>
      </c>
      <c r="C104" s="37"/>
      <c r="D104" s="37" t="s">
        <v>279</v>
      </c>
      <c r="E104" s="51"/>
      <c r="F104" s="51">
        <f>Príloha_2016!F312</f>
        <v>22.9</v>
      </c>
      <c r="G104" s="51">
        <f>SUM(Príloha_2016!G312)</f>
        <v>34.5</v>
      </c>
      <c r="H104" s="494">
        <f>SUM(Príloha_2016!H312)</f>
        <v>7.7</v>
      </c>
      <c r="I104" s="494">
        <f>Príloha_2016!I312</f>
        <v>29</v>
      </c>
      <c r="J104" s="51">
        <f>Príloha_2016!J312</f>
        <v>29</v>
      </c>
      <c r="K104" s="494">
        <f>Príloha_2016!K312</f>
        <v>29</v>
      </c>
      <c r="L104" s="51">
        <f>Príloha_2016!L312</f>
        <v>29</v>
      </c>
      <c r="M104" s="529"/>
    </row>
    <row r="105" spans="1:14" x14ac:dyDescent="0.2">
      <c r="A105" s="10"/>
      <c r="B105" s="36">
        <v>630</v>
      </c>
      <c r="C105" s="37"/>
      <c r="D105" s="37" t="s">
        <v>162</v>
      </c>
      <c r="E105" s="51"/>
      <c r="F105" s="51">
        <f>Príloha_2016!F313</f>
        <v>2.2000000000000002</v>
      </c>
      <c r="G105" s="51">
        <f>SUM(Príloha_2016!G313)</f>
        <v>3.7</v>
      </c>
      <c r="H105" s="494">
        <f>SUM(Príloha_2016!H313)</f>
        <v>2</v>
      </c>
      <c r="I105" s="494">
        <f>Príloha_2016!I313</f>
        <v>2</v>
      </c>
      <c r="J105" s="51">
        <f>Príloha_2016!J313</f>
        <v>2</v>
      </c>
      <c r="K105" s="494">
        <f>Príloha_2016!K313</f>
        <v>2</v>
      </c>
      <c r="L105" s="51">
        <f>Príloha_2016!L313</f>
        <v>2</v>
      </c>
    </row>
    <row r="106" spans="1:14" x14ac:dyDescent="0.2">
      <c r="A106" s="10"/>
      <c r="B106" s="34"/>
      <c r="C106" s="34"/>
      <c r="D106" s="34" t="s">
        <v>147</v>
      </c>
      <c r="E106" s="40" t="str">
        <f>Príloha_2016!E314</f>
        <v>04.4.3</v>
      </c>
      <c r="F106" s="424">
        <f>Príloha_2016!F314</f>
        <v>28.4</v>
      </c>
      <c r="G106" s="424">
        <f>SUM(Príloha_2016!G314)</f>
        <v>30.7</v>
      </c>
      <c r="H106" s="424">
        <f>SUM(Príloha_2016!H314)</f>
        <v>41</v>
      </c>
      <c r="I106" s="40">
        <f>Príloha_2016!I314</f>
        <v>52</v>
      </c>
      <c r="J106" s="40">
        <f>Príloha_2016!J314</f>
        <v>41.9</v>
      </c>
      <c r="K106" s="40">
        <f>Príloha_2016!K314</f>
        <v>42</v>
      </c>
      <c r="L106" s="40">
        <f>Príloha_2016!L314</f>
        <v>43.5</v>
      </c>
    </row>
    <row r="107" spans="1:14" s="1" customFormat="1" x14ac:dyDescent="0.2">
      <c r="A107" s="8"/>
      <c r="B107" s="36">
        <v>610</v>
      </c>
      <c r="C107" s="37"/>
      <c r="D107" s="37" t="s">
        <v>280</v>
      </c>
      <c r="E107" s="51"/>
      <c r="F107" s="51">
        <f>Príloha_2016!F315</f>
        <v>15.1</v>
      </c>
      <c r="G107" s="51">
        <f>SUM(Príloha_2016!G315)</f>
        <v>19.2</v>
      </c>
      <c r="H107" s="494">
        <f>SUM(Príloha_2016!H315)</f>
        <v>25.2</v>
      </c>
      <c r="I107" s="494">
        <f>Príloha_2016!I315</f>
        <v>33.200000000000003</v>
      </c>
      <c r="J107" s="51">
        <f>Príloha_2016!J315</f>
        <v>25.9</v>
      </c>
      <c r="K107" s="494">
        <f>Príloha_2016!K315</f>
        <v>26</v>
      </c>
      <c r="L107" s="51">
        <f>Príloha_2016!L315</f>
        <v>27</v>
      </c>
      <c r="M107" s="491"/>
    </row>
    <row r="108" spans="1:14" x14ac:dyDescent="0.2">
      <c r="A108" s="10"/>
      <c r="B108" s="36">
        <v>620</v>
      </c>
      <c r="C108" s="37"/>
      <c r="D108" s="37" t="s">
        <v>279</v>
      </c>
      <c r="E108" s="51"/>
      <c r="F108" s="51">
        <f>Príloha_2016!F316</f>
        <v>5.3</v>
      </c>
      <c r="G108" s="51">
        <f>SUM(Príloha_2016!G316)</f>
        <v>6.7</v>
      </c>
      <c r="H108" s="494">
        <f>SUM(Príloha_2016!H316)</f>
        <v>8.8000000000000007</v>
      </c>
      <c r="I108" s="494">
        <f>Príloha_2016!I316</f>
        <v>11.8</v>
      </c>
      <c r="J108" s="51">
        <f>Príloha_2016!J316</f>
        <v>9</v>
      </c>
      <c r="K108" s="494">
        <f>Príloha_2016!K316</f>
        <v>9</v>
      </c>
      <c r="L108" s="51">
        <f>Príloha_2016!L316</f>
        <v>9.5</v>
      </c>
      <c r="M108" s="491"/>
    </row>
    <row r="109" spans="1:14" x14ac:dyDescent="0.2">
      <c r="A109" s="10"/>
      <c r="B109" s="36">
        <v>630</v>
      </c>
      <c r="C109" s="37"/>
      <c r="D109" s="37" t="s">
        <v>162</v>
      </c>
      <c r="E109" s="51"/>
      <c r="F109" s="51">
        <f>Príloha_2016!F317</f>
        <v>8</v>
      </c>
      <c r="G109" s="51">
        <f>SUM(Príloha_2016!G317)</f>
        <v>4.8</v>
      </c>
      <c r="H109" s="494">
        <f>SUM(Príloha_2016!H317)</f>
        <v>7</v>
      </c>
      <c r="I109" s="494">
        <f>Príloha_2016!I317</f>
        <v>7</v>
      </c>
      <c r="J109" s="51">
        <f>Príloha_2016!J317</f>
        <v>7</v>
      </c>
      <c r="K109" s="494">
        <f>Príloha_2016!K317</f>
        <v>7</v>
      </c>
      <c r="L109" s="51">
        <f>Príloha_2016!L317</f>
        <v>7</v>
      </c>
    </row>
    <row r="110" spans="1:14" s="1" customFormat="1" ht="12.75" x14ac:dyDescent="0.2">
      <c r="A110" s="8"/>
      <c r="B110" s="595"/>
      <c r="C110" s="596"/>
      <c r="D110" s="34" t="s">
        <v>149</v>
      </c>
      <c r="E110" s="290" t="s">
        <v>694</v>
      </c>
      <c r="F110" s="424">
        <f>Príloha_2016!F318</f>
        <v>10</v>
      </c>
      <c r="G110" s="424">
        <f>SUM(Príloha_2016!G318)</f>
        <v>29.599999999999998</v>
      </c>
      <c r="H110" s="424">
        <f>SUM(Príloha_2016!H318)</f>
        <v>40.500000000000007</v>
      </c>
      <c r="I110" s="40">
        <f>Príloha_2016!I318</f>
        <v>73.5</v>
      </c>
      <c r="J110" s="40">
        <f>Príloha_2016!J318</f>
        <v>45.900000000000006</v>
      </c>
      <c r="K110" s="40">
        <f>Príloha_2016!K318</f>
        <v>69</v>
      </c>
      <c r="L110" s="40">
        <f>Príloha_2016!L318</f>
        <v>69</v>
      </c>
    </row>
    <row r="111" spans="1:14" s="1" customFormat="1" x14ac:dyDescent="0.2">
      <c r="A111" s="8"/>
      <c r="B111" s="36">
        <v>630</v>
      </c>
      <c r="C111" s="37"/>
      <c r="D111" s="37" t="s">
        <v>726</v>
      </c>
      <c r="E111" s="51"/>
      <c r="F111" s="51">
        <f>SUM(Príloha_2016!F318)</f>
        <v>10</v>
      </c>
      <c r="G111" s="51">
        <f>SUM(Príloha_2016!G319:G321)</f>
        <v>29.599999999999998</v>
      </c>
      <c r="H111" s="494">
        <f>SUM(Príloha_2016!H319:H321)</f>
        <v>40.500000000000007</v>
      </c>
      <c r="I111" s="494">
        <f>Príloha_2016!I318</f>
        <v>73.5</v>
      </c>
      <c r="J111" s="51">
        <f>Príloha_2016!J318</f>
        <v>45.900000000000006</v>
      </c>
      <c r="K111" s="494">
        <f>Príloha_2016!K318</f>
        <v>69</v>
      </c>
      <c r="L111" s="51">
        <f>Príloha_2016!L318</f>
        <v>69</v>
      </c>
      <c r="M111" s="529" t="s">
        <v>1108</v>
      </c>
    </row>
    <row r="112" spans="1:14" ht="12.75" x14ac:dyDescent="0.2">
      <c r="A112" s="10"/>
      <c r="B112" s="595"/>
      <c r="C112" s="588"/>
      <c r="D112" s="39" t="s">
        <v>727</v>
      </c>
      <c r="E112" s="40" t="str">
        <f>Príloha_2016!E332</f>
        <v>05.1.0</v>
      </c>
      <c r="F112" s="424">
        <f>Príloha_2016!F332</f>
        <v>234.9</v>
      </c>
      <c r="G112" s="424">
        <f>SUM(Príloha_2016!G332)</f>
        <v>411.79999999999995</v>
      </c>
      <c r="H112" s="424">
        <f>SUM(Príloha_2016!H332)</f>
        <v>217.7</v>
      </c>
      <c r="I112" s="40">
        <f>Príloha_2016!I332</f>
        <v>222.59999999999997</v>
      </c>
      <c r="J112" s="40">
        <f>Príloha_2016!J332</f>
        <v>428.9</v>
      </c>
      <c r="K112" s="40">
        <f>Príloha_2016!K332</f>
        <v>210.1</v>
      </c>
      <c r="L112" s="40">
        <f>Príloha_2016!L332</f>
        <v>221.6</v>
      </c>
    </row>
    <row r="113" spans="1:13" s="1" customFormat="1" x14ac:dyDescent="0.2">
      <c r="A113" s="8"/>
      <c r="B113" s="36">
        <v>610</v>
      </c>
      <c r="C113" s="37"/>
      <c r="D113" s="37" t="s">
        <v>280</v>
      </c>
      <c r="E113" s="51"/>
      <c r="F113" s="51">
        <f>Príloha_2016!F333</f>
        <v>15.1</v>
      </c>
      <c r="G113" s="51">
        <f>SUM(Príloha_2016!G333)</f>
        <v>15.1</v>
      </c>
      <c r="H113" s="494">
        <f>SUM(Príloha_2016!H333)</f>
        <v>18.2</v>
      </c>
      <c r="I113" s="494">
        <f>Príloha_2016!I333</f>
        <v>18.2</v>
      </c>
      <c r="J113" s="51">
        <f>Príloha_2016!J333</f>
        <v>11</v>
      </c>
      <c r="K113" s="494">
        <f>Príloha_2016!K333</f>
        <v>20</v>
      </c>
      <c r="L113" s="51">
        <f>Príloha_2016!L333</f>
        <v>21</v>
      </c>
      <c r="M113" s="529"/>
    </row>
    <row r="114" spans="1:13" x14ac:dyDescent="0.2">
      <c r="A114" s="10"/>
      <c r="B114" s="36">
        <v>620</v>
      </c>
      <c r="C114" s="37"/>
      <c r="D114" s="37" t="s">
        <v>279</v>
      </c>
      <c r="E114" s="51"/>
      <c r="F114" s="51">
        <f>Príloha_2016!F334</f>
        <v>5.5</v>
      </c>
      <c r="G114" s="51">
        <f>SUM(Príloha_2016!G334)</f>
        <v>5.5</v>
      </c>
      <c r="H114" s="494">
        <f>SUM(Príloha_2016!H334)</f>
        <v>6.4</v>
      </c>
      <c r="I114" s="494">
        <f>Príloha_2016!I334</f>
        <v>6.4</v>
      </c>
      <c r="J114" s="51">
        <f>Príloha_2016!J334</f>
        <v>4</v>
      </c>
      <c r="K114" s="494">
        <f>Príloha_2016!K334</f>
        <v>7</v>
      </c>
      <c r="L114" s="51">
        <f>Príloha_2016!L334</f>
        <v>7.5</v>
      </c>
      <c r="M114" s="529"/>
    </row>
    <row r="115" spans="1:13" x14ac:dyDescent="0.2">
      <c r="A115" s="10"/>
      <c r="B115" s="36">
        <v>630</v>
      </c>
      <c r="C115" s="37"/>
      <c r="D115" s="37" t="s">
        <v>162</v>
      </c>
      <c r="E115" s="51"/>
      <c r="F115" s="51">
        <f>SUM(Príloha_2016!F335:F353)</f>
        <v>214.29999999999998</v>
      </c>
      <c r="G115" s="51">
        <f>SUM(Príloha_2016!G335:G354)</f>
        <v>391.20000000000005</v>
      </c>
      <c r="H115" s="494">
        <f>SUM(Príloha_2016!H335:H354)</f>
        <v>193.09999999999997</v>
      </c>
      <c r="I115" s="494">
        <f>SUM(Príloha_2016!I335:I354)</f>
        <v>197.99999999999997</v>
      </c>
      <c r="J115" s="51">
        <f>SUM(Príloha_2016!J335:J353)</f>
        <v>413.9</v>
      </c>
      <c r="K115" s="494">
        <f>SUM(Príloha_2016!K335:K353)</f>
        <v>183.09999999999997</v>
      </c>
      <c r="L115" s="51">
        <f>SUM(Príloha_2016!L335:L353)</f>
        <v>193.09999999999997</v>
      </c>
      <c r="M115" s="529" t="s">
        <v>1108</v>
      </c>
    </row>
    <row r="116" spans="1:13" x14ac:dyDescent="0.2">
      <c r="A116" s="10"/>
      <c r="B116" s="34"/>
      <c r="C116" s="34"/>
      <c r="D116" s="39" t="s">
        <v>731</v>
      </c>
      <c r="E116" s="40" t="str">
        <f>Príloha_2016!E355</f>
        <v>05.2.0</v>
      </c>
      <c r="F116" s="424">
        <f>Príloha_2016!F355</f>
        <v>39.1</v>
      </c>
      <c r="G116" s="424">
        <f>SUM(Príloha_2016!G355)</f>
        <v>31.7</v>
      </c>
      <c r="H116" s="424">
        <f>SUM(Príloha_2016!H355)</f>
        <v>42.7</v>
      </c>
      <c r="I116" s="40">
        <f>Príloha_2016!I355</f>
        <v>43.7</v>
      </c>
      <c r="J116" s="40">
        <f>Príloha_2016!J355</f>
        <v>39.700000000000003</v>
      </c>
      <c r="K116" s="40">
        <f>Príloha_2016!K355</f>
        <v>42.7</v>
      </c>
      <c r="L116" s="40">
        <f>Príloha_2016!L355</f>
        <v>42.7</v>
      </c>
    </row>
    <row r="117" spans="1:13" s="1" customFormat="1" x14ac:dyDescent="0.2">
      <c r="A117" s="8"/>
      <c r="B117" s="36">
        <v>630</v>
      </c>
      <c r="C117" s="37"/>
      <c r="D117" s="37" t="s">
        <v>162</v>
      </c>
      <c r="E117" s="38"/>
      <c r="F117" s="51">
        <f>Príloha_2016!F355</f>
        <v>39.1</v>
      </c>
      <c r="G117" s="51">
        <f>SUM(Príloha_2016!G356:G363)</f>
        <v>31.7</v>
      </c>
      <c r="H117" s="494">
        <f>SUM(Príloha_2016!H356:H363)</f>
        <v>42.7</v>
      </c>
      <c r="I117" s="38">
        <f>Príloha_2016!I355</f>
        <v>43.7</v>
      </c>
      <c r="J117" s="38">
        <f>Príloha_2016!J355</f>
        <v>39.700000000000003</v>
      </c>
      <c r="K117" s="38">
        <f>Príloha_2016!K355</f>
        <v>42.7</v>
      </c>
      <c r="L117" s="38">
        <f>Príloha_2016!L355</f>
        <v>42.7</v>
      </c>
      <c r="M117" s="529" t="s">
        <v>1108</v>
      </c>
    </row>
    <row r="118" spans="1:13" s="1" customFormat="1" x14ac:dyDescent="0.2">
      <c r="A118" s="8"/>
      <c r="B118" s="34"/>
      <c r="C118" s="34"/>
      <c r="D118" s="34" t="s">
        <v>159</v>
      </c>
      <c r="E118" s="40" t="str">
        <f>Príloha_2016!E364</f>
        <v>06.1.0</v>
      </c>
      <c r="F118" s="424">
        <f>Príloha_2016!F364</f>
        <v>1.2</v>
      </c>
      <c r="G118" s="424">
        <f>SUM(Príloha_2016!G364)</f>
        <v>0.7</v>
      </c>
      <c r="H118" s="424">
        <f>SUM(Príloha_2016!H364)</f>
        <v>1.2</v>
      </c>
      <c r="I118" s="40">
        <f>Príloha_2016!I364</f>
        <v>1.2</v>
      </c>
      <c r="J118" s="40">
        <f>Príloha_2016!J364</f>
        <v>1.5</v>
      </c>
      <c r="K118" s="40">
        <f>Príloha_2016!K364</f>
        <v>1.7</v>
      </c>
      <c r="L118" s="40">
        <f>Príloha_2016!L364</f>
        <v>1.7</v>
      </c>
    </row>
    <row r="119" spans="1:13" s="1" customFormat="1" x14ac:dyDescent="0.2">
      <c r="A119" s="8"/>
      <c r="B119" s="36">
        <v>630</v>
      </c>
      <c r="C119" s="204"/>
      <c r="D119" s="37" t="s">
        <v>162</v>
      </c>
      <c r="E119" s="51"/>
      <c r="F119" s="51">
        <f>Príloha_2016!F364</f>
        <v>1.2</v>
      </c>
      <c r="G119" s="51">
        <f>SUM(Príloha_2016!G365:G368)</f>
        <v>0.7</v>
      </c>
      <c r="H119" s="494">
        <f>SUM(Príloha_2016!H365:H368)</f>
        <v>1.2</v>
      </c>
      <c r="I119" s="494">
        <f>Príloha_2016!I364</f>
        <v>1.2</v>
      </c>
      <c r="J119" s="51">
        <f>Príloha_2016!J364</f>
        <v>1.5</v>
      </c>
      <c r="K119" s="494">
        <f>Príloha_2016!K364</f>
        <v>1.7</v>
      </c>
      <c r="L119" s="51">
        <f>Príloha_2016!L364</f>
        <v>1.7</v>
      </c>
    </row>
    <row r="120" spans="1:13" x14ac:dyDescent="0.2">
      <c r="A120" s="10"/>
      <c r="B120" s="34"/>
      <c r="C120" s="34"/>
      <c r="D120" s="34" t="s">
        <v>161</v>
      </c>
      <c r="E120" s="40" t="str">
        <f>Príloha_2016!E369</f>
        <v>06.2.0</v>
      </c>
      <c r="F120" s="424">
        <f>Príloha_2016!F369</f>
        <v>153.1</v>
      </c>
      <c r="G120" s="424">
        <f>SUM(Príloha_2016!G369)</f>
        <v>165</v>
      </c>
      <c r="H120" s="424">
        <f>SUM(Príloha_2016!H369)</f>
        <v>277.10000000000002</v>
      </c>
      <c r="I120" s="40">
        <f>Príloha_2016!I369</f>
        <v>242.89999999999998</v>
      </c>
      <c r="J120" s="40">
        <f>Príloha_2016!J369</f>
        <v>360.59999999999997</v>
      </c>
      <c r="K120" s="40">
        <f>Príloha_2016!K369</f>
        <v>170.59999999999997</v>
      </c>
      <c r="L120" s="40">
        <f>Príloha_2016!L369</f>
        <v>343.5</v>
      </c>
    </row>
    <row r="121" spans="1:13" s="1" customFormat="1" x14ac:dyDescent="0.2">
      <c r="A121" s="8"/>
      <c r="B121" s="36">
        <v>610</v>
      </c>
      <c r="C121" s="37"/>
      <c r="D121" s="37" t="s">
        <v>280</v>
      </c>
      <c r="E121" s="51"/>
      <c r="F121" s="51">
        <f>Príloha_2016!F370</f>
        <v>70.099999999999994</v>
      </c>
      <c r="G121" s="51">
        <f>SUM(Príloha_2016!G370)</f>
        <v>78.400000000000006</v>
      </c>
      <c r="H121" s="494">
        <f>SUM(Príloha_2016!H370)</f>
        <v>110</v>
      </c>
      <c r="I121" s="494">
        <f>Príloha_2016!I370</f>
        <v>107.5</v>
      </c>
      <c r="J121" s="51">
        <f>Príloha_2016!J370</f>
        <v>140</v>
      </c>
      <c r="K121" s="494">
        <f>Príloha_2016!K370</f>
        <v>11</v>
      </c>
      <c r="L121" s="51">
        <f>Príloha_2016!L370</f>
        <v>151.5</v>
      </c>
      <c r="M121" s="501"/>
    </row>
    <row r="122" spans="1:13" x14ac:dyDescent="0.2">
      <c r="A122" s="10"/>
      <c r="B122" s="36">
        <v>620</v>
      </c>
      <c r="C122" s="37"/>
      <c r="D122" s="37" t="s">
        <v>279</v>
      </c>
      <c r="E122" s="51"/>
      <c r="F122" s="51">
        <f>Príloha_2016!F371</f>
        <v>24.9</v>
      </c>
      <c r="G122" s="51">
        <f>SUM(Príloha_2016!G371)</f>
        <v>24.4</v>
      </c>
      <c r="H122" s="494">
        <f>SUM(Príloha_2016!H371)</f>
        <v>38.4</v>
      </c>
      <c r="I122" s="494">
        <f>Príloha_2016!I371</f>
        <v>38.4</v>
      </c>
      <c r="J122" s="51">
        <f>Príloha_2016!J371</f>
        <v>64.599999999999994</v>
      </c>
      <c r="K122" s="494">
        <f>Príloha_2016!K371</f>
        <v>38.4</v>
      </c>
      <c r="L122" s="51">
        <f>Príloha_2016!L371</f>
        <v>67</v>
      </c>
    </row>
    <row r="123" spans="1:13" x14ac:dyDescent="0.2">
      <c r="A123" s="10"/>
      <c r="B123" s="36">
        <v>630</v>
      </c>
      <c r="C123" s="36"/>
      <c r="D123" s="37" t="s">
        <v>162</v>
      </c>
      <c r="E123" s="51"/>
      <c r="F123" s="51">
        <f>Príloha_2016!F372</f>
        <v>58.1</v>
      </c>
      <c r="G123" s="51">
        <f>SUM(Príloha_2016!G372)</f>
        <v>62.2</v>
      </c>
      <c r="H123" s="494">
        <f>SUM(Príloha_2016!H372)</f>
        <v>128.69999999999999</v>
      </c>
      <c r="I123" s="494">
        <f>Príloha_2016!I372</f>
        <v>96.999999999999972</v>
      </c>
      <c r="J123" s="51">
        <f>Príloha_2016!J372</f>
        <v>155.99999999999997</v>
      </c>
      <c r="K123" s="494">
        <f>Príloha_2016!K372</f>
        <v>121.19999999999997</v>
      </c>
      <c r="L123" s="51">
        <f>Príloha_2016!L372</f>
        <v>124.99999999999997</v>
      </c>
      <c r="M123" s="529" t="s">
        <v>1108</v>
      </c>
    </row>
    <row r="124" spans="1:13" s="1" customFormat="1" x14ac:dyDescent="0.2">
      <c r="A124" s="9"/>
      <c r="B124" s="34"/>
      <c r="C124" s="34"/>
      <c r="D124" s="34" t="s">
        <v>174</v>
      </c>
      <c r="E124" s="40" t="str">
        <f>Príloha_2016!E415</f>
        <v>06.4.0</v>
      </c>
      <c r="F124" s="424">
        <f>Príloha_2016!F415</f>
        <v>38.1</v>
      </c>
      <c r="G124" s="424">
        <f>SUM(Príloha_2016!G415)</f>
        <v>38.600000000000009</v>
      </c>
      <c r="H124" s="424">
        <f>SUM(Príloha_2016!H415)</f>
        <v>40.700000000000003</v>
      </c>
      <c r="I124" s="40">
        <f>Príloha_2016!I415</f>
        <v>41.6</v>
      </c>
      <c r="J124" s="40">
        <f>Príloha_2016!J415</f>
        <v>33.700000000000003</v>
      </c>
      <c r="K124" s="40">
        <f>Príloha_2016!K415</f>
        <v>38.700000000000003</v>
      </c>
      <c r="L124" s="40">
        <f>Príloha_2016!L415</f>
        <v>38.700000000000003</v>
      </c>
    </row>
    <row r="125" spans="1:13" s="1" customFormat="1" x14ac:dyDescent="0.2">
      <c r="A125" s="8"/>
      <c r="B125" s="36">
        <v>630</v>
      </c>
      <c r="C125" s="37"/>
      <c r="D125" s="37" t="s">
        <v>162</v>
      </c>
      <c r="E125" s="51"/>
      <c r="F125" s="51">
        <f>Príloha_2016!F415</f>
        <v>38.1</v>
      </c>
      <c r="G125" s="51">
        <f>SUM(Príloha_2016!G416:G420)</f>
        <v>38.600000000000009</v>
      </c>
      <c r="H125" s="494">
        <f>SUM(Príloha_2016!H416:H420)</f>
        <v>40.700000000000003</v>
      </c>
      <c r="I125" s="494">
        <f>Príloha_2016!I415</f>
        <v>41.6</v>
      </c>
      <c r="J125" s="51">
        <f>Príloha_2016!J415</f>
        <v>33.700000000000003</v>
      </c>
      <c r="K125" s="494">
        <f>Príloha_2016!K415</f>
        <v>38.700000000000003</v>
      </c>
      <c r="L125" s="51">
        <f>Príloha_2016!L415</f>
        <v>38.700000000000003</v>
      </c>
      <c r="M125" s="491"/>
    </row>
    <row r="126" spans="1:13" x14ac:dyDescent="0.2">
      <c r="A126" s="10"/>
      <c r="B126" s="283"/>
      <c r="C126" s="285"/>
      <c r="D126" s="155" t="s">
        <v>503</v>
      </c>
      <c r="E126" s="289" t="s">
        <v>700</v>
      </c>
      <c r="F126" s="425">
        <f>SUM(Príloha_2016!F421)</f>
        <v>356</v>
      </c>
      <c r="G126" s="425">
        <f>SUM(Príloha_2016!G421)</f>
        <v>328.19999999999993</v>
      </c>
      <c r="H126" s="425">
        <f>SUM(Príloha_2016!H421)</f>
        <v>340.6</v>
      </c>
      <c r="I126" s="156">
        <f>SUM(Príloha_2016!I421)</f>
        <v>177.1</v>
      </c>
      <c r="J126" s="156">
        <f>SUM(Príloha_2016!J421)</f>
        <v>221.39999999999998</v>
      </c>
      <c r="K126" s="156">
        <f>SUM(Príloha_2016!K421)</f>
        <v>348.59999999999997</v>
      </c>
      <c r="L126" s="156">
        <f>SUM(Príloha_2016!L421)</f>
        <v>348.59999999999997</v>
      </c>
    </row>
    <row r="127" spans="1:13" x14ac:dyDescent="0.2">
      <c r="A127" s="10"/>
      <c r="B127" s="36">
        <v>610</v>
      </c>
      <c r="C127" s="37"/>
      <c r="D127" s="37" t="s">
        <v>280</v>
      </c>
      <c r="E127" s="29"/>
      <c r="F127" s="29">
        <f>SUM(Príloha_2016!F422)</f>
        <v>55.3</v>
      </c>
      <c r="G127" s="29">
        <f>SUM(Príloha_2016!G422)</f>
        <v>58.6</v>
      </c>
      <c r="H127" s="29">
        <f>SUM(Príloha_2016!H422)</f>
        <v>58.6</v>
      </c>
      <c r="I127" s="29">
        <f>SUM(Príloha_2016!I422)</f>
        <v>21.5</v>
      </c>
      <c r="J127" s="29">
        <f>SUM(Príloha_2016!J422)</f>
        <v>64.400000000000006</v>
      </c>
      <c r="K127" s="29">
        <f>SUM(Príloha_2016!K422)</f>
        <v>60</v>
      </c>
      <c r="L127" s="29">
        <f>SUM(Príloha_2016!L422)</f>
        <v>60</v>
      </c>
      <c r="M127" s="529"/>
    </row>
    <row r="128" spans="1:13" x14ac:dyDescent="0.2">
      <c r="A128" s="10"/>
      <c r="B128" s="36">
        <v>620</v>
      </c>
      <c r="C128" s="37"/>
      <c r="D128" s="37" t="s">
        <v>279</v>
      </c>
      <c r="E128" s="29"/>
      <c r="F128" s="29">
        <f>SUM(Príloha_2016!F423)</f>
        <v>20.100000000000001</v>
      </c>
      <c r="G128" s="29">
        <f>SUM(Príloha_2016!G423)</f>
        <v>20.100000000000001</v>
      </c>
      <c r="H128" s="29">
        <f>SUM(Príloha_2016!H423)</f>
        <v>20.5</v>
      </c>
      <c r="I128" s="29">
        <f>SUM(Príloha_2016!I423)</f>
        <v>7.6</v>
      </c>
      <c r="J128" s="29">
        <f>SUM(Príloha_2016!J423)</f>
        <v>22.5</v>
      </c>
      <c r="K128" s="29">
        <f>SUM(Príloha_2016!K423)</f>
        <v>22</v>
      </c>
      <c r="L128" s="29">
        <f>SUM(Príloha_2016!L423)</f>
        <v>22</v>
      </c>
      <c r="M128" s="529"/>
    </row>
    <row r="129" spans="1:13" x14ac:dyDescent="0.2">
      <c r="A129" s="10"/>
      <c r="B129" s="36">
        <v>630</v>
      </c>
      <c r="C129" s="37"/>
      <c r="D129" s="37" t="s">
        <v>162</v>
      </c>
      <c r="E129" s="29"/>
      <c r="F129" s="29">
        <f>SUM(Príloha_2016!F424)</f>
        <v>280.59999999999997</v>
      </c>
      <c r="G129" s="29">
        <f>SUM(Príloha_2016!G424)</f>
        <v>249.49999999999994</v>
      </c>
      <c r="H129" s="29">
        <f>SUM(Príloha_2016!H424)</f>
        <v>261.5</v>
      </c>
      <c r="I129" s="29">
        <f>SUM(Príloha_2016!I424)</f>
        <v>148</v>
      </c>
      <c r="J129" s="29">
        <f>SUM(Príloha_2016!J424)</f>
        <v>134.49999999999997</v>
      </c>
      <c r="K129" s="29">
        <f>SUM(Príloha_2016!K424)</f>
        <v>266.59999999999997</v>
      </c>
      <c r="L129" s="29">
        <f>SUM(Príloha_2016!L424)</f>
        <v>266.59999999999997</v>
      </c>
      <c r="M129" s="529"/>
    </row>
    <row r="130" spans="1:13" x14ac:dyDescent="0.2">
      <c r="A130" s="10"/>
      <c r="B130" s="292">
        <v>630</v>
      </c>
      <c r="C130" s="292"/>
      <c r="D130" s="155" t="s">
        <v>745</v>
      </c>
      <c r="E130" s="293"/>
      <c r="F130" s="426">
        <f>Príloha_2016!F457</f>
        <v>3.1</v>
      </c>
      <c r="G130" s="426">
        <f>SUM(Príloha_2016!G457)</f>
        <v>5.3</v>
      </c>
      <c r="H130" s="426">
        <f>SUM(Príloha_2016!H457)</f>
        <v>5.6</v>
      </c>
      <c r="I130" s="293">
        <f>Príloha_2016!I457</f>
        <v>10</v>
      </c>
      <c r="J130" s="293">
        <f>Príloha_2016!J457</f>
        <v>10</v>
      </c>
      <c r="K130" s="293">
        <f>Príloha_2016!K457</f>
        <v>5</v>
      </c>
      <c r="L130" s="293">
        <f>Príloha_2016!L457</f>
        <v>2</v>
      </c>
      <c r="M130" s="529"/>
    </row>
    <row r="131" spans="1:13" ht="12.75" x14ac:dyDescent="0.2">
      <c r="A131" s="10"/>
      <c r="B131" s="597"/>
      <c r="C131" s="598"/>
      <c r="D131" s="155" t="s">
        <v>733</v>
      </c>
      <c r="E131" s="289" t="s">
        <v>696</v>
      </c>
      <c r="F131" s="427">
        <f>SUM(Príloha_2016!F459)</f>
        <v>0.1</v>
      </c>
      <c r="G131" s="427">
        <f>SUM(Príloha_2016!G459)</f>
        <v>0</v>
      </c>
      <c r="H131" s="427">
        <f>SUM(Príloha_2016!H459)</f>
        <v>0.4</v>
      </c>
      <c r="I131" s="294">
        <f>SUM(Príloha_2016!I459)</f>
        <v>0.4</v>
      </c>
      <c r="J131" s="294">
        <f>SUM(Príloha_2016!J459)</f>
        <v>0.4</v>
      </c>
      <c r="K131" s="294">
        <f>SUM(Príloha_2016!K459)</f>
        <v>0.4</v>
      </c>
      <c r="L131" s="294">
        <f>SUM(Príloha_2016!L459)</f>
        <v>0.4</v>
      </c>
    </row>
    <row r="132" spans="1:13" x14ac:dyDescent="0.2">
      <c r="A132" s="10"/>
      <c r="B132" s="36"/>
      <c r="C132" s="37"/>
      <c r="D132" s="37" t="s">
        <v>162</v>
      </c>
      <c r="E132" s="29"/>
      <c r="F132" s="29">
        <f>SUM(Príloha_2016!F460)</f>
        <v>0.1</v>
      </c>
      <c r="G132" s="29">
        <f>SUM(Príloha_2016!G460)</f>
        <v>0</v>
      </c>
      <c r="H132" s="29">
        <f>SUM(Príloha_2016!H460)</f>
        <v>0.4</v>
      </c>
      <c r="I132" s="29">
        <f>SUM(Príloha_2016!I460)</f>
        <v>0.4</v>
      </c>
      <c r="J132" s="29">
        <f>SUM(Príloha_2016!J460)</f>
        <v>0.4</v>
      </c>
      <c r="K132" s="29">
        <f>SUM(Príloha_2016!K460)</f>
        <v>0.4</v>
      </c>
      <c r="L132" s="29">
        <f>SUM(Príloha_2016!L460)</f>
        <v>0.4</v>
      </c>
    </row>
    <row r="133" spans="1:13" x14ac:dyDescent="0.2">
      <c r="A133" s="10"/>
      <c r="B133" s="34"/>
      <c r="C133" s="34"/>
      <c r="D133" s="34" t="s">
        <v>336</v>
      </c>
      <c r="E133" s="290" t="s">
        <v>702</v>
      </c>
      <c r="F133" s="424">
        <f>SUM(Príloha_2016!F461)</f>
        <v>150.9</v>
      </c>
      <c r="G133" s="424">
        <f>SUM(Príloha_2016!G461)</f>
        <v>196.80000000000004</v>
      </c>
      <c r="H133" s="424">
        <f>SUM(Príloha_2016!H461)</f>
        <v>218.1</v>
      </c>
      <c r="I133" s="40">
        <f>Príloha_2016!I461</f>
        <v>272.40000000000003</v>
      </c>
      <c r="J133" s="40">
        <f>Príloha_2016!J461</f>
        <v>229.70000000000002</v>
      </c>
      <c r="K133" s="40">
        <f>Príloha_2016!K461</f>
        <v>232.20000000000002</v>
      </c>
      <c r="L133" s="40">
        <f>Príloha_2016!L461</f>
        <v>248.20000000000002</v>
      </c>
    </row>
    <row r="134" spans="1:13" s="1" customFormat="1" x14ac:dyDescent="0.2">
      <c r="A134" s="8"/>
      <c r="B134" s="36">
        <v>630</v>
      </c>
      <c r="C134" s="36"/>
      <c r="D134" s="101" t="s">
        <v>162</v>
      </c>
      <c r="E134" s="149"/>
      <c r="F134" s="418">
        <f>Príloha_2016!F463</f>
        <v>24.9</v>
      </c>
      <c r="G134" s="418">
        <f>SUM(Príloha_2016!G463)</f>
        <v>34.5</v>
      </c>
      <c r="H134" s="418">
        <f>SUM(Príloha_2016!H463)</f>
        <v>37.4</v>
      </c>
      <c r="I134" s="149">
        <f>Príloha_2016!I463</f>
        <v>63.4</v>
      </c>
      <c r="J134" s="149">
        <f>Príloha_2016!J463</f>
        <v>26.1</v>
      </c>
      <c r="K134" s="149">
        <f>Príloha_2016!K463</f>
        <v>55.1</v>
      </c>
      <c r="L134" s="149">
        <f>Príloha_2016!L463</f>
        <v>55.1</v>
      </c>
      <c r="M134" s="529"/>
    </row>
    <row r="135" spans="1:13" x14ac:dyDescent="0.2">
      <c r="A135" s="10"/>
      <c r="B135" s="36"/>
      <c r="C135" s="36"/>
      <c r="D135" s="101" t="s">
        <v>746</v>
      </c>
      <c r="E135" s="149" t="str">
        <f>Príloha_2016!E477</f>
        <v>08.2</v>
      </c>
      <c r="F135" s="418">
        <f>Príloha_2016!F478</f>
        <v>5.0000000000000009</v>
      </c>
      <c r="G135" s="418">
        <f>SUM(Príloha_2016!G478)</f>
        <v>2.1</v>
      </c>
      <c r="H135" s="418">
        <f>SUM(Príloha_2016!H478)</f>
        <v>5.2999999999999989</v>
      </c>
      <c r="I135" s="149">
        <f>Príloha_2016!I478</f>
        <v>5.2999999999999989</v>
      </c>
      <c r="J135" s="149">
        <f>Príloha_2016!J478</f>
        <v>4.9999999999999991</v>
      </c>
      <c r="K135" s="149">
        <f>Príloha_2016!K478</f>
        <v>6.9999999999999991</v>
      </c>
      <c r="L135" s="149">
        <f>Príloha_2016!L478</f>
        <v>6.9999999999999991</v>
      </c>
    </row>
    <row r="136" spans="1:13" x14ac:dyDescent="0.2">
      <c r="A136" s="10"/>
      <c r="B136" s="36">
        <v>630</v>
      </c>
      <c r="C136" s="36"/>
      <c r="D136" s="37" t="s">
        <v>162</v>
      </c>
      <c r="E136" s="51"/>
      <c r="F136" s="51">
        <f>Príloha_2016!F479</f>
        <v>5.0000000000000009</v>
      </c>
      <c r="G136" s="51">
        <f>SUM(Príloha_2016!G479)</f>
        <v>2.1</v>
      </c>
      <c r="H136" s="494">
        <f>SUM(Príloha_2016!H479)</f>
        <v>5.2999999999999989</v>
      </c>
      <c r="I136" s="494">
        <f>Príloha_2016!I479</f>
        <v>5.2999999999999989</v>
      </c>
      <c r="J136" s="51">
        <f>Príloha_2016!J479</f>
        <v>4.9999999999999991</v>
      </c>
      <c r="K136" s="494">
        <f>Príloha_2016!K479</f>
        <v>6.9999999999999991</v>
      </c>
      <c r="L136" s="51">
        <f>Príloha_2016!L479</f>
        <v>6.9999999999999991</v>
      </c>
    </row>
    <row r="137" spans="1:13" s="1" customFormat="1" x14ac:dyDescent="0.2">
      <c r="A137" s="9"/>
      <c r="B137" s="36"/>
      <c r="C137" s="36"/>
      <c r="D137" s="101" t="s">
        <v>187</v>
      </c>
      <c r="E137" s="149" t="str">
        <f>Príloha_2016!E487</f>
        <v>08.2.0</v>
      </c>
      <c r="F137" s="418">
        <f>Príloha_2016!F487</f>
        <v>121.00000000000001</v>
      </c>
      <c r="G137" s="418">
        <f>SUM(Príloha_2016!G487)</f>
        <v>160.20000000000005</v>
      </c>
      <c r="H137" s="418">
        <f>SUM(Príloha_2016!H487)</f>
        <v>175.4</v>
      </c>
      <c r="I137" s="149">
        <f>Príloha_2016!I487</f>
        <v>203.70000000000002</v>
      </c>
      <c r="J137" s="149">
        <f>Príloha_2016!J487</f>
        <v>198.60000000000002</v>
      </c>
      <c r="K137" s="149">
        <f>Príloha_2016!K487</f>
        <v>170.10000000000002</v>
      </c>
      <c r="L137" s="149">
        <f>Príloha_2016!L487</f>
        <v>186.10000000000002</v>
      </c>
    </row>
    <row r="138" spans="1:13" s="1" customFormat="1" x14ac:dyDescent="0.2">
      <c r="A138" s="9"/>
      <c r="B138" s="36">
        <v>610</v>
      </c>
      <c r="C138" s="37"/>
      <c r="D138" s="37" t="s">
        <v>859</v>
      </c>
      <c r="E138" s="51"/>
      <c r="F138" s="51">
        <f>Príloha_2016!F488</f>
        <v>37</v>
      </c>
      <c r="G138" s="51">
        <f>SUM(Príloha_2016!G488)</f>
        <v>43.2</v>
      </c>
      <c r="H138" s="494">
        <f>SUM(Príloha_2016!H488)</f>
        <v>51.8</v>
      </c>
      <c r="I138" s="494">
        <f>Príloha_2016!I488</f>
        <v>51.8</v>
      </c>
      <c r="J138" s="51">
        <f>Príloha_2016!J488</f>
        <v>54.3</v>
      </c>
      <c r="K138" s="494">
        <f>Príloha_2016!K488</f>
        <v>56</v>
      </c>
      <c r="L138" s="51">
        <f>Príloha_2016!L488</f>
        <v>58</v>
      </c>
    </row>
    <row r="139" spans="1:13" x14ac:dyDescent="0.2">
      <c r="A139" s="10"/>
      <c r="B139" s="36">
        <v>620</v>
      </c>
      <c r="C139" s="37"/>
      <c r="D139" s="37" t="s">
        <v>279</v>
      </c>
      <c r="E139" s="51"/>
      <c r="F139" s="51">
        <f>Príloha_2016!F489</f>
        <v>15.3</v>
      </c>
      <c r="G139" s="51">
        <f>SUM(Príloha_2016!G489)</f>
        <v>16</v>
      </c>
      <c r="H139" s="494">
        <f>SUM(Príloha_2016!H489)</f>
        <v>18.100000000000001</v>
      </c>
      <c r="I139" s="494">
        <f>Príloha_2016!I489</f>
        <v>18.100000000000001</v>
      </c>
      <c r="J139" s="51">
        <f>Príloha_2016!J489</f>
        <v>19</v>
      </c>
      <c r="K139" s="494">
        <f>Príloha_2016!K489</f>
        <v>19</v>
      </c>
      <c r="L139" s="51">
        <f>Príloha_2016!L489</f>
        <v>21</v>
      </c>
      <c r="M139" s="1"/>
    </row>
    <row r="140" spans="1:13" x14ac:dyDescent="0.2">
      <c r="A140" s="10"/>
      <c r="B140" s="36">
        <v>630</v>
      </c>
      <c r="C140" s="36"/>
      <c r="D140" s="37" t="s">
        <v>162</v>
      </c>
      <c r="E140" s="51"/>
      <c r="F140" s="51">
        <f>Príloha_2016!F490</f>
        <v>68.700000000000017</v>
      </c>
      <c r="G140" s="51">
        <f>SUM(Príloha_2016!G490)</f>
        <v>101.00000000000003</v>
      </c>
      <c r="H140" s="494">
        <f>SUM(Príloha_2016!H490)</f>
        <v>105.5</v>
      </c>
      <c r="I140" s="494">
        <f>Príloha_2016!I490</f>
        <v>133.80000000000001</v>
      </c>
      <c r="J140" s="51">
        <f>Príloha_2016!J490</f>
        <v>125.30000000000001</v>
      </c>
      <c r="K140" s="494">
        <f>Príloha_2016!K490</f>
        <v>95.100000000000009</v>
      </c>
      <c r="L140" s="51">
        <f>Príloha_2016!L490</f>
        <v>107.10000000000001</v>
      </c>
      <c r="M140" s="529" t="s">
        <v>1108</v>
      </c>
    </row>
    <row r="141" spans="1:13" s="1" customFormat="1" x14ac:dyDescent="0.2">
      <c r="A141" s="9"/>
      <c r="B141" s="282"/>
      <c r="C141" s="284"/>
      <c r="D141" s="34" t="s">
        <v>177</v>
      </c>
      <c r="E141" s="40" t="str">
        <f>Príloha_2016!E534</f>
        <v>08.4.0</v>
      </c>
      <c r="F141" s="424">
        <f>Príloha_2016!F534</f>
        <v>8.8000000000000007</v>
      </c>
      <c r="G141" s="424">
        <f>SUM(Príloha_2016!G534)</f>
        <v>8.5</v>
      </c>
      <c r="H141" s="424">
        <f>SUM(Príloha_2016!H534)</f>
        <v>15.8</v>
      </c>
      <c r="I141" s="40">
        <f>Príloha_2016!I534</f>
        <v>15.8</v>
      </c>
      <c r="J141" s="40">
        <f>Príloha_2016!J534</f>
        <v>13.100000000000001</v>
      </c>
      <c r="K141" s="40">
        <f>Príloha_2016!K534</f>
        <v>10.5</v>
      </c>
      <c r="L141" s="40">
        <f>Príloha_2016!L534</f>
        <v>10.5</v>
      </c>
    </row>
    <row r="142" spans="1:13" s="1" customFormat="1" x14ac:dyDescent="0.2">
      <c r="A142" s="8"/>
      <c r="B142" s="36">
        <v>630</v>
      </c>
      <c r="C142" s="37"/>
      <c r="D142" s="37" t="s">
        <v>162</v>
      </c>
      <c r="E142" s="51"/>
      <c r="F142" s="51">
        <f>SUM(Príloha_2016!F535:'Príloha_2016'!F544)</f>
        <v>8.8000000000000007</v>
      </c>
      <c r="G142" s="51">
        <f>SUM(Príloha_2016!G535:G544)</f>
        <v>8.5</v>
      </c>
      <c r="H142" s="494">
        <f>SUM(Príloha_2016!H535:H544)</f>
        <v>13.8</v>
      </c>
      <c r="I142" s="494">
        <f>SUM(Príloha_2016!I535:'Príloha_2016'!I544)</f>
        <v>13.8</v>
      </c>
      <c r="J142" s="51">
        <f>SUM(Príloha_2016!J535:'Príloha_2016'!J544)</f>
        <v>11.100000000000001</v>
      </c>
      <c r="K142" s="494">
        <f>SUM(Príloha_2016!K535:'Príloha_2016'!K544)</f>
        <v>8.5</v>
      </c>
      <c r="L142" s="51">
        <f>SUM(Príloha_2016!L535:'Príloha_2016'!L544)</f>
        <v>8.5</v>
      </c>
      <c r="M142" s="529" t="s">
        <v>1108</v>
      </c>
    </row>
    <row r="143" spans="1:13" x14ac:dyDescent="0.2">
      <c r="A143" s="10"/>
      <c r="B143" s="36"/>
      <c r="C143" s="37">
        <v>642001</v>
      </c>
      <c r="D143" s="37" t="s">
        <v>860</v>
      </c>
      <c r="E143" s="51"/>
      <c r="F143" s="51">
        <f>SUM(Príloha_2016!F545)</f>
        <v>0</v>
      </c>
      <c r="G143" s="51">
        <f>SUM(Príloha_2016!G545)</f>
        <v>0</v>
      </c>
      <c r="H143" s="494">
        <f>SUM(Príloha_2016!H545)</f>
        <v>2</v>
      </c>
      <c r="I143" s="494">
        <f>SUM(Príloha_2016!I545)</f>
        <v>2</v>
      </c>
      <c r="J143" s="51">
        <f>SUM(Príloha_2016!J545)</f>
        <v>2</v>
      </c>
      <c r="K143" s="494">
        <f>SUM(Príloha_2016!K545)</f>
        <v>2</v>
      </c>
      <c r="L143" s="51">
        <f>SUM(Príloha_2016!L545)</f>
        <v>2</v>
      </c>
    </row>
    <row r="144" spans="1:13" x14ac:dyDescent="0.2">
      <c r="A144" s="10"/>
      <c r="B144" s="34"/>
      <c r="C144" s="34"/>
      <c r="D144" s="34" t="s">
        <v>201</v>
      </c>
      <c r="E144" s="290" t="s">
        <v>747</v>
      </c>
      <c r="F144" s="40">
        <f>SUM(Príloha_2016!F546)</f>
        <v>120</v>
      </c>
      <c r="G144" s="40">
        <f>SUM(Príloha_2016!G546)</f>
        <v>84.6</v>
      </c>
      <c r="H144" s="40">
        <f>SUM(Príloha_2016!H546)</f>
        <v>106.4</v>
      </c>
      <c r="I144" s="40">
        <f>SUM(Príloha_2016!I546)</f>
        <v>179.4</v>
      </c>
      <c r="J144" s="40">
        <f>SUM(Príloha_2016!J546)</f>
        <v>183.9</v>
      </c>
      <c r="K144" s="40">
        <f>SUM(Príloha_2016!K546)</f>
        <v>240.3</v>
      </c>
      <c r="L144" s="40">
        <f>SUM(Príloha_2016!L546)</f>
        <v>242.3</v>
      </c>
    </row>
    <row r="145" spans="1:13" s="1" customFormat="1" x14ac:dyDescent="0.2">
      <c r="A145" s="8"/>
      <c r="B145" s="45"/>
      <c r="C145" s="36"/>
      <c r="D145" s="101" t="s">
        <v>1046</v>
      </c>
      <c r="E145" s="505" t="s">
        <v>924</v>
      </c>
      <c r="F145" s="418">
        <f>Príloha_2016!F547</f>
        <v>14.7</v>
      </c>
      <c r="G145" s="418">
        <f>SUM(Príloha_2016!G547)</f>
        <v>0</v>
      </c>
      <c r="H145" s="418">
        <f>SUM(Príloha_2016!H547)</f>
        <v>0</v>
      </c>
      <c r="I145" s="149">
        <f>Príloha_2016!I547</f>
        <v>30</v>
      </c>
      <c r="J145" s="149">
        <f>Príloha_2016!J547</f>
        <v>0</v>
      </c>
      <c r="K145" s="149">
        <f>Príloha_2016!K547</f>
        <v>0</v>
      </c>
      <c r="L145" s="149">
        <f>Príloha_2016!L547</f>
        <v>0</v>
      </c>
    </row>
    <row r="146" spans="1:13" x14ac:dyDescent="0.2">
      <c r="A146" s="10"/>
      <c r="B146" s="36"/>
      <c r="C146" s="37">
        <v>630</v>
      </c>
      <c r="D146" s="37" t="s">
        <v>861</v>
      </c>
      <c r="E146" s="51"/>
      <c r="F146" s="51">
        <f>SUM(Príloha_2016!F548:F548)</f>
        <v>14.7</v>
      </c>
      <c r="G146" s="51">
        <f>SUM(Príloha_2016!G548)</f>
        <v>0</v>
      </c>
      <c r="H146" s="494">
        <f>SUM(Príloha_2016!H548)</f>
        <v>0</v>
      </c>
      <c r="I146" s="494">
        <f>SUM(Príloha_2016!I548:I548)</f>
        <v>30</v>
      </c>
      <c r="J146" s="51">
        <f>SUM(Príloha_2016!J548:J548)</f>
        <v>0</v>
      </c>
      <c r="K146" s="494">
        <f>SUM(Príloha_2016!K548:K548)</f>
        <v>0</v>
      </c>
      <c r="L146" s="51">
        <f>SUM(Príloha_2016!L548:L548)</f>
        <v>0</v>
      </c>
    </row>
    <row r="147" spans="1:13" x14ac:dyDescent="0.2">
      <c r="A147" s="10"/>
      <c r="B147" s="101"/>
      <c r="C147" s="101"/>
      <c r="D147" s="101" t="s">
        <v>742</v>
      </c>
      <c r="E147" s="149" t="s">
        <v>744</v>
      </c>
      <c r="F147" s="418">
        <f>SUM(F148:F151)</f>
        <v>74</v>
      </c>
      <c r="G147" s="418">
        <f>SUM(Príloha_2016!G549)</f>
        <v>84.5</v>
      </c>
      <c r="H147" s="418">
        <f>SUM(Príloha_2016!H549)</f>
        <v>86.5</v>
      </c>
      <c r="I147" s="149">
        <f>SUM(Príloha_2016!I549)</f>
        <v>87.2</v>
      </c>
      <c r="J147" s="149">
        <f>SUM(Príloha_2016!J549)</f>
        <v>49.900000000000006</v>
      </c>
      <c r="K147" s="149">
        <f>SUM(Príloha_2016!K549)</f>
        <v>49.900000000000006</v>
      </c>
      <c r="L147" s="149">
        <f>SUM(Príloha_2016!L549)</f>
        <v>49.900000000000006</v>
      </c>
    </row>
    <row r="148" spans="1:13" x14ac:dyDescent="0.2">
      <c r="A148" s="10"/>
      <c r="B148" s="101"/>
      <c r="C148" s="495">
        <v>610</v>
      </c>
      <c r="D148" s="85" t="s">
        <v>743</v>
      </c>
      <c r="E148" s="149"/>
      <c r="F148" s="51">
        <f>SUM(Príloha_2016!F550)</f>
        <v>44.2</v>
      </c>
      <c r="G148" s="51">
        <f>SUM(Príloha_2016!G550)</f>
        <v>48.8</v>
      </c>
      <c r="H148" s="494">
        <f>SUM(Príloha_2016!H550)</f>
        <v>48.9</v>
      </c>
      <c r="I148" s="496">
        <f>SUM(Príloha_2016!I550)</f>
        <v>48.9</v>
      </c>
      <c r="J148" s="291">
        <f>SUM(Príloha_2016!J550)</f>
        <v>22.6</v>
      </c>
      <c r="K148" s="496">
        <f>SUM(Príloha_2016!K550)</f>
        <v>22.6</v>
      </c>
      <c r="L148" s="291">
        <f>SUM(Príloha_2016!L550)</f>
        <v>22.6</v>
      </c>
    </row>
    <row r="149" spans="1:13" x14ac:dyDescent="0.2">
      <c r="A149" s="10"/>
      <c r="B149" s="101"/>
      <c r="C149" s="495">
        <v>620</v>
      </c>
      <c r="D149" s="85" t="s">
        <v>279</v>
      </c>
      <c r="E149" s="149"/>
      <c r="F149" s="51">
        <f>SUM(Príloha_2016!F551)</f>
        <v>16</v>
      </c>
      <c r="G149" s="51">
        <f>SUM(Príloha_2016!G551)</f>
        <v>17.5</v>
      </c>
      <c r="H149" s="494">
        <f>SUM(Príloha_2016!H551)</f>
        <v>17.8</v>
      </c>
      <c r="I149" s="496">
        <f>SUM(Príloha_2016!I551)</f>
        <v>17.8</v>
      </c>
      <c r="J149" s="291">
        <f>SUM(Príloha_2016!J551)</f>
        <v>8.6</v>
      </c>
      <c r="K149" s="496">
        <f>SUM(Príloha_2016!K551)</f>
        <v>8.6</v>
      </c>
      <c r="L149" s="291">
        <f>SUM(Príloha_2016!L551)</f>
        <v>8.6</v>
      </c>
    </row>
    <row r="150" spans="1:13" x14ac:dyDescent="0.2">
      <c r="A150" s="10"/>
      <c r="B150" s="101"/>
      <c r="C150" s="495">
        <v>630</v>
      </c>
      <c r="D150" s="85" t="s">
        <v>162</v>
      </c>
      <c r="E150" s="149"/>
      <c r="F150" s="51">
        <f>SUM(Príloha_2016!F552)</f>
        <v>13.8</v>
      </c>
      <c r="G150" s="51">
        <f>SUM(Príloha_2016!G552)</f>
        <v>16.2</v>
      </c>
      <c r="H150" s="494">
        <f>SUM(Príloha_2016!H552)</f>
        <v>18</v>
      </c>
      <c r="I150" s="496">
        <f>SUM(Príloha_2016!I552)</f>
        <v>18</v>
      </c>
      <c r="J150" s="291">
        <f>SUM(Príloha_2016!J552)</f>
        <v>15</v>
      </c>
      <c r="K150" s="496">
        <f>SUM(Príloha_2016!K552)</f>
        <v>15</v>
      </c>
      <c r="L150" s="291">
        <f>SUM(Príloha_2016!L552)</f>
        <v>15</v>
      </c>
    </row>
    <row r="151" spans="1:13" x14ac:dyDescent="0.2">
      <c r="A151" s="10"/>
      <c r="B151" s="101"/>
      <c r="C151" s="101"/>
      <c r="D151" s="85" t="s">
        <v>810</v>
      </c>
      <c r="E151" s="149"/>
      <c r="F151" s="51">
        <f>SUM(Príloha_2016!F553)</f>
        <v>0</v>
      </c>
      <c r="G151" s="51">
        <f>SUM(Príloha_2016!G553)</f>
        <v>2</v>
      </c>
      <c r="H151" s="494">
        <f>SUM(Príloha_2016!H553)</f>
        <v>1.8</v>
      </c>
      <c r="I151" s="496">
        <f>SUM(Príloha_2016!I553)</f>
        <v>2.5</v>
      </c>
      <c r="J151" s="291">
        <f>SUM(Príloha_2016!J553)</f>
        <v>2</v>
      </c>
      <c r="K151" s="496">
        <f>SUM(Príloha_2016!K553)</f>
        <v>2</v>
      </c>
      <c r="L151" s="291">
        <f>SUM(Príloha_2016!L553)</f>
        <v>2</v>
      </c>
      <c r="M151" s="491"/>
    </row>
    <row r="152" spans="1:13" x14ac:dyDescent="0.2">
      <c r="A152" s="10"/>
      <c r="B152" s="101"/>
      <c r="C152" s="495">
        <v>642</v>
      </c>
      <c r="D152" s="495" t="s">
        <v>845</v>
      </c>
      <c r="E152" s="149"/>
      <c r="F152" s="496">
        <f>SUM(Príloha_2016!G554)</f>
        <v>0</v>
      </c>
      <c r="G152" s="496">
        <f>SUM(Príloha_2016!H554)</f>
        <v>0</v>
      </c>
      <c r="H152" s="496">
        <f>SUM(Príloha_2016!I554)</f>
        <v>0</v>
      </c>
      <c r="I152" s="496">
        <f>SUM(Príloha_2016!I554)</f>
        <v>0</v>
      </c>
      <c r="J152" s="496">
        <f>SUM(Príloha_2016!J554)</f>
        <v>1.7</v>
      </c>
      <c r="K152" s="496">
        <f>SUM(Príloha_2016!K554)</f>
        <v>1.7</v>
      </c>
      <c r="L152" s="496">
        <f>SUM(Príloha_2016!L554)</f>
        <v>1.7</v>
      </c>
      <c r="M152" s="491"/>
    </row>
    <row r="153" spans="1:13" s="501" customFormat="1" x14ac:dyDescent="0.2">
      <c r="A153" s="500"/>
      <c r="B153" s="101"/>
      <c r="C153" s="101"/>
      <c r="D153" s="101" t="s">
        <v>1011</v>
      </c>
      <c r="E153" s="436" t="s">
        <v>923</v>
      </c>
      <c r="F153" s="149">
        <f>SUM(Príloha_2016!F555)</f>
        <v>0</v>
      </c>
      <c r="G153" s="149">
        <f>SUM(Príloha_2016!G555)</f>
        <v>0</v>
      </c>
      <c r="H153" s="149">
        <f>SUM(Príloha_2016!H555)</f>
        <v>0</v>
      </c>
      <c r="I153" s="149">
        <f>SUM(Príloha_2016!I555)</f>
        <v>22</v>
      </c>
      <c r="J153" s="149">
        <f>SUM(Príloha_2016!J555)</f>
        <v>10.7</v>
      </c>
      <c r="K153" s="149">
        <f>SUM(Príloha_2016!K555)</f>
        <v>72.199999999999989</v>
      </c>
      <c r="L153" s="149">
        <f>SUM(Príloha_2016!L555)</f>
        <v>72.199999999999989</v>
      </c>
    </row>
    <row r="154" spans="1:13" x14ac:dyDescent="0.2">
      <c r="A154" s="10"/>
      <c r="B154" s="101"/>
      <c r="C154" s="495">
        <v>610</v>
      </c>
      <c r="D154" s="495" t="s">
        <v>280</v>
      </c>
      <c r="E154" s="149"/>
      <c r="F154" s="496">
        <f>SUM(Príloha_2016!F556)</f>
        <v>0</v>
      </c>
      <c r="G154" s="496">
        <f>SUM(Príloha_2016!G556)</f>
        <v>0</v>
      </c>
      <c r="H154" s="496">
        <f>SUM(Príloha_2016!H556)</f>
        <v>0</v>
      </c>
      <c r="I154" s="496">
        <f>SUM(Príloha_2016!I556)</f>
        <v>13.5</v>
      </c>
      <c r="J154" s="496">
        <f>SUM(Príloha_2016!J556)</f>
        <v>7.5</v>
      </c>
      <c r="K154" s="496">
        <f>SUM(Príloha_2016!K556)</f>
        <v>50</v>
      </c>
      <c r="L154" s="496">
        <f>SUM(Príloha_2016!L556)</f>
        <v>50</v>
      </c>
      <c r="M154" s="529"/>
    </row>
    <row r="155" spans="1:13" x14ac:dyDescent="0.2">
      <c r="A155" s="10"/>
      <c r="B155" s="101"/>
      <c r="C155" s="495">
        <v>620</v>
      </c>
      <c r="D155" s="495" t="s">
        <v>279</v>
      </c>
      <c r="E155" s="149"/>
      <c r="F155" s="496">
        <f>SUM(Príloha_2016!F557)</f>
        <v>0</v>
      </c>
      <c r="G155" s="496">
        <f>SUM(Príloha_2016!G557)</f>
        <v>0</v>
      </c>
      <c r="H155" s="496">
        <f>SUM(Príloha_2016!H557)</f>
        <v>0</v>
      </c>
      <c r="I155" s="496">
        <f>SUM(Príloha_2016!I557)</f>
        <v>5</v>
      </c>
      <c r="J155" s="496">
        <f>SUM(Príloha_2016!J557)</f>
        <v>2.7</v>
      </c>
      <c r="K155" s="496">
        <f>SUM(Príloha_2016!K557)</f>
        <v>17.600000000000001</v>
      </c>
      <c r="L155" s="496">
        <f>SUM(Príloha_2016!L557)</f>
        <v>17.600000000000001</v>
      </c>
      <c r="M155" s="529"/>
    </row>
    <row r="156" spans="1:13" x14ac:dyDescent="0.2">
      <c r="A156" s="10"/>
      <c r="B156" s="101"/>
      <c r="C156" s="495">
        <v>630</v>
      </c>
      <c r="D156" s="495" t="s">
        <v>162</v>
      </c>
      <c r="E156" s="149"/>
      <c r="F156" s="496">
        <f>SUM(Príloha_2016!F558)</f>
        <v>0</v>
      </c>
      <c r="G156" s="496">
        <f>SUM(Príloha_2016!G558)</f>
        <v>0</v>
      </c>
      <c r="H156" s="496">
        <f>SUM(Príloha_2016!H558)</f>
        <v>0</v>
      </c>
      <c r="I156" s="496">
        <f>SUM(Príloha_2016!I558)</f>
        <v>3.5</v>
      </c>
      <c r="J156" s="496">
        <f>SUM(Príloha_2016!J558)</f>
        <v>0.5</v>
      </c>
      <c r="K156" s="496">
        <f>SUM(Príloha_2016!K558)</f>
        <v>4.5999999999999996</v>
      </c>
      <c r="L156" s="496">
        <f>SUM(Príloha_2016!L558)</f>
        <v>4.5999999999999996</v>
      </c>
      <c r="M156" s="529"/>
    </row>
    <row r="157" spans="1:13" s="501" customFormat="1" x14ac:dyDescent="0.2">
      <c r="A157" s="500"/>
      <c r="B157" s="101"/>
      <c r="C157" s="101"/>
      <c r="D157" s="101" t="s">
        <v>1047</v>
      </c>
      <c r="E157" s="436" t="s">
        <v>923</v>
      </c>
      <c r="F157" s="149">
        <f>SUM(Príloha_2016!F563)</f>
        <v>0</v>
      </c>
      <c r="G157" s="149">
        <f>SUM(Príloha_2016!G563)</f>
        <v>0</v>
      </c>
      <c r="H157" s="149">
        <f>SUM(Príloha_2016!H563)</f>
        <v>0</v>
      </c>
      <c r="I157" s="149">
        <f>SUM(Príloha_2016!I563)</f>
        <v>4.5</v>
      </c>
      <c r="J157" s="149">
        <f>SUM(Príloha_2016!J563)</f>
        <v>56.7</v>
      </c>
      <c r="K157" s="149">
        <f>SUM(Príloha_2016!K563)</f>
        <v>56.7</v>
      </c>
      <c r="L157" s="149">
        <f>SUM(Príloha_2016!L563)</f>
        <v>56.7</v>
      </c>
    </row>
    <row r="158" spans="1:13" ht="12.75" x14ac:dyDescent="0.2">
      <c r="A158" s="10"/>
      <c r="B158" s="101"/>
      <c r="C158" s="495">
        <v>610</v>
      </c>
      <c r="D158" s="495" t="s">
        <v>280</v>
      </c>
      <c r="E158" s="149"/>
      <c r="F158" s="496">
        <f>SUM(Príloha_2016!F564)</f>
        <v>0</v>
      </c>
      <c r="G158" s="496">
        <f>SUM(Príloha_2016!G564)</f>
        <v>0</v>
      </c>
      <c r="H158" s="496">
        <f>SUM(Príloha_2016!H564)</f>
        <v>0</v>
      </c>
      <c r="I158" s="496">
        <f>SUM(Príloha_2016!I564)</f>
        <v>2.5</v>
      </c>
      <c r="J158" s="496">
        <f>SUM(Príloha_2016!J564)</f>
        <v>34.6</v>
      </c>
      <c r="K158" s="496">
        <f>SUM(Príloha_2016!K564)</f>
        <v>34.6</v>
      </c>
      <c r="L158" s="496">
        <f>SUM(Príloha_2016!L564)</f>
        <v>34.6</v>
      </c>
      <c r="M158" s="409"/>
    </row>
    <row r="159" spans="1:13" ht="12.75" x14ac:dyDescent="0.2">
      <c r="A159" s="10"/>
      <c r="B159" s="101"/>
      <c r="C159" s="495">
        <v>620</v>
      </c>
      <c r="D159" s="495" t="s">
        <v>279</v>
      </c>
      <c r="E159" s="149"/>
      <c r="F159" s="496">
        <f>SUM(Príloha_2016!F565)</f>
        <v>0</v>
      </c>
      <c r="G159" s="496">
        <f>SUM(Príloha_2016!G565)</f>
        <v>0</v>
      </c>
      <c r="H159" s="496">
        <f>SUM(Príloha_2016!H565)</f>
        <v>0</v>
      </c>
      <c r="I159" s="496">
        <f>SUM(Príloha_2016!I565)</f>
        <v>1</v>
      </c>
      <c r="J159" s="496">
        <f>SUM(Príloha_2016!J565)</f>
        <v>12</v>
      </c>
      <c r="K159" s="496">
        <f>SUM(Príloha_2016!K565)</f>
        <v>12</v>
      </c>
      <c r="L159" s="496">
        <f>SUM(Príloha_2016!L565)</f>
        <v>12</v>
      </c>
      <c r="M159" s="409"/>
    </row>
    <row r="160" spans="1:13" ht="12.75" x14ac:dyDescent="0.2">
      <c r="A160" s="10"/>
      <c r="B160" s="101"/>
      <c r="C160" s="495">
        <v>630</v>
      </c>
      <c r="D160" s="495" t="s">
        <v>162</v>
      </c>
      <c r="E160" s="149"/>
      <c r="F160" s="496">
        <f>SUM(Príloha_2016!F562)</f>
        <v>2.4</v>
      </c>
      <c r="G160" s="496">
        <f>SUM(Príloha_2016!G566)</f>
        <v>0</v>
      </c>
      <c r="H160" s="496">
        <f>SUM(Príloha_2016!H566)</f>
        <v>0</v>
      </c>
      <c r="I160" s="496">
        <f>SUM(Príloha_2016!I562)</f>
        <v>1.9</v>
      </c>
      <c r="J160" s="496">
        <f>SUM(Príloha_2016!J562)</f>
        <v>3</v>
      </c>
      <c r="K160" s="496">
        <f>SUM(Príloha_2016!K562)</f>
        <v>3</v>
      </c>
      <c r="L160" s="496">
        <f>SUM(Príloha_2016!L562)</f>
        <v>3</v>
      </c>
      <c r="M160" s="409"/>
    </row>
    <row r="161" spans="1:13" s="501" customFormat="1" x14ac:dyDescent="0.2">
      <c r="A161" s="500"/>
      <c r="B161" s="543"/>
      <c r="C161" s="101"/>
      <c r="D161" s="101" t="s">
        <v>942</v>
      </c>
      <c r="E161" s="436" t="s">
        <v>923</v>
      </c>
      <c r="F161" s="149">
        <f>SUM(Príloha_2016!F559)</f>
        <v>31.3</v>
      </c>
      <c r="G161" s="149">
        <f>SUM(Príloha_2016!G559)</f>
        <v>0.1</v>
      </c>
      <c r="H161" s="149">
        <f>SUM(Príloha_2016!H559)</f>
        <v>0</v>
      </c>
      <c r="I161" s="149">
        <f>SUM(Príloha_2016!I559)</f>
        <v>15.8</v>
      </c>
      <c r="J161" s="149">
        <f>SUM(Príloha_2016!J559)</f>
        <v>38</v>
      </c>
      <c r="K161" s="149">
        <f>SUM(Príloha_2016!K559)</f>
        <v>38</v>
      </c>
      <c r="L161" s="149">
        <f>SUM(Príloha_2016!L559)</f>
        <v>38</v>
      </c>
    </row>
    <row r="162" spans="1:13" x14ac:dyDescent="0.2">
      <c r="A162" s="10"/>
      <c r="B162" s="101"/>
      <c r="C162" s="495">
        <v>610</v>
      </c>
      <c r="D162" s="495" t="s">
        <v>280</v>
      </c>
      <c r="E162" s="149"/>
      <c r="F162" s="496">
        <f>SUM(Príloha_2016!F560)</f>
        <v>21.6</v>
      </c>
      <c r="G162" s="496">
        <f>SUM(Príloha_2016!G560)</f>
        <v>0</v>
      </c>
      <c r="H162" s="496">
        <f>SUM(Príloha_2016!H560)</f>
        <v>0</v>
      </c>
      <c r="I162" s="496">
        <f>SUM(Príloha_2016!I560)</f>
        <v>10.3</v>
      </c>
      <c r="J162" s="496">
        <f>SUM(Príloha_2016!J560)</f>
        <v>26</v>
      </c>
      <c r="K162" s="496">
        <f>SUM(Príloha_2016!K560)</f>
        <v>26</v>
      </c>
      <c r="L162" s="496">
        <f>SUM(Príloha_2016!L560)</f>
        <v>26</v>
      </c>
      <c r="M162" s="491"/>
    </row>
    <row r="163" spans="1:13" x14ac:dyDescent="0.2">
      <c r="A163" s="10"/>
      <c r="B163" s="101"/>
      <c r="C163" s="495">
        <v>620</v>
      </c>
      <c r="D163" s="495" t="s">
        <v>279</v>
      </c>
      <c r="E163" s="149"/>
      <c r="F163" s="496">
        <f>SUM(Príloha_2016!F561)</f>
        <v>7.3</v>
      </c>
      <c r="G163" s="496">
        <f>SUM(Príloha_2016!G561)</f>
        <v>0</v>
      </c>
      <c r="H163" s="496">
        <f>SUM(Príloha_2016!H561)</f>
        <v>0</v>
      </c>
      <c r="I163" s="496">
        <f>SUM(Príloha_2016!I561)</f>
        <v>3.6</v>
      </c>
      <c r="J163" s="496">
        <f>SUM(Príloha_2016!J561)</f>
        <v>9</v>
      </c>
      <c r="K163" s="496">
        <f>SUM(Príloha_2016!K561)</f>
        <v>9</v>
      </c>
      <c r="L163" s="496">
        <f>SUM(Príloha_2016!L561)</f>
        <v>9</v>
      </c>
      <c r="M163" s="491"/>
    </row>
    <row r="164" spans="1:13" x14ac:dyDescent="0.2">
      <c r="A164" s="10"/>
      <c r="B164" s="101"/>
      <c r="C164" s="495">
        <v>630</v>
      </c>
      <c r="D164" s="495" t="s">
        <v>162</v>
      </c>
      <c r="E164" s="149"/>
      <c r="F164" s="496">
        <f>SUM(Príloha_2016!F562)</f>
        <v>2.4</v>
      </c>
      <c r="G164" s="496">
        <f>SUM(Príloha_2016!G562)</f>
        <v>0.1</v>
      </c>
      <c r="H164" s="496">
        <f>SUM(Príloha_2016!H562)</f>
        <v>0</v>
      </c>
      <c r="I164" s="496">
        <f>SUM(Príloha_2016!I562)</f>
        <v>1.9</v>
      </c>
      <c r="J164" s="496">
        <f>SUM(Príloha_2016!J562)</f>
        <v>3</v>
      </c>
      <c r="K164" s="496">
        <f>SUM(Príloha_2016!K562)</f>
        <v>3</v>
      </c>
      <c r="L164" s="496">
        <f>SUM(Príloha_2016!L562)</f>
        <v>3</v>
      </c>
      <c r="M164" s="491"/>
    </row>
    <row r="165" spans="1:13" s="491" customFormat="1" x14ac:dyDescent="0.2">
      <c r="A165" s="492"/>
      <c r="B165" s="493"/>
      <c r="C165" s="37"/>
      <c r="D165" s="101" t="s">
        <v>970</v>
      </c>
      <c r="E165" s="544" t="s">
        <v>971</v>
      </c>
      <c r="F165" s="149">
        <f>SUM(Príloha_2016!F567)</f>
        <v>0</v>
      </c>
      <c r="G165" s="149">
        <f>SUM(Príloha_2016!G567)</f>
        <v>0</v>
      </c>
      <c r="H165" s="149">
        <f>SUM(Príloha_2016!H567)</f>
        <v>19.899999999999999</v>
      </c>
      <c r="I165" s="149">
        <f>SUM(Príloha_2016!I567)</f>
        <v>19.899999999999999</v>
      </c>
      <c r="J165" s="149">
        <f>SUM(Príloha_2016!J567)</f>
        <v>28.6</v>
      </c>
      <c r="K165" s="149">
        <f>SUM(Príloha_2016!K567)</f>
        <v>23.5</v>
      </c>
      <c r="L165" s="149">
        <f>SUM(Príloha_2016!L567)</f>
        <v>25.5</v>
      </c>
    </row>
    <row r="166" spans="1:13" s="491" customFormat="1" x14ac:dyDescent="0.2">
      <c r="A166" s="492"/>
      <c r="B166" s="493"/>
      <c r="C166" s="495">
        <v>610</v>
      </c>
      <c r="D166" s="495" t="s">
        <v>743</v>
      </c>
      <c r="E166" s="494"/>
      <c r="F166" s="494">
        <f>SUM(Príloha_2016!F568)</f>
        <v>0</v>
      </c>
      <c r="G166" s="494">
        <f>SUM(Príloha_2016!G568)</f>
        <v>0</v>
      </c>
      <c r="H166" s="494">
        <f>SUM(Príloha_2016!H568)</f>
        <v>13.6</v>
      </c>
      <c r="I166" s="494">
        <f>SUM(Príloha_2016!I568)</f>
        <v>13.6</v>
      </c>
      <c r="J166" s="494">
        <f>SUM(Príloha_2016!J568)</f>
        <v>14.5</v>
      </c>
      <c r="K166" s="494">
        <f>SUM(Príloha_2016!K568)</f>
        <v>16</v>
      </c>
      <c r="L166" s="494">
        <f>SUM(Príloha_2016!L568)</f>
        <v>17</v>
      </c>
    </row>
    <row r="167" spans="1:13" s="491" customFormat="1" x14ac:dyDescent="0.2">
      <c r="A167" s="492"/>
      <c r="B167" s="493"/>
      <c r="C167" s="495">
        <v>620</v>
      </c>
      <c r="D167" s="495" t="s">
        <v>279</v>
      </c>
      <c r="E167" s="494"/>
      <c r="F167" s="494">
        <f>SUM(Príloha_2016!F569)</f>
        <v>0</v>
      </c>
      <c r="G167" s="494">
        <f>SUM(Príloha_2016!G569)</f>
        <v>0</v>
      </c>
      <c r="H167" s="494">
        <f>SUM(Príloha_2016!H569)</f>
        <v>4.8</v>
      </c>
      <c r="I167" s="494">
        <f>SUM(Príloha_2016!I569)</f>
        <v>4.8</v>
      </c>
      <c r="J167" s="494">
        <f>SUM(Príloha_2016!J569)</f>
        <v>5.0999999999999996</v>
      </c>
      <c r="K167" s="494">
        <f>SUM(Príloha_2016!K569)</f>
        <v>6</v>
      </c>
      <c r="L167" s="494">
        <f>SUM(Príloha_2016!L569)</f>
        <v>7</v>
      </c>
    </row>
    <row r="168" spans="1:13" s="491" customFormat="1" x14ac:dyDescent="0.2">
      <c r="A168" s="492"/>
      <c r="B168" s="493"/>
      <c r="C168" s="495">
        <v>630</v>
      </c>
      <c r="D168" s="495" t="s">
        <v>162</v>
      </c>
      <c r="E168" s="494"/>
      <c r="F168" s="494">
        <f>SUM(Príloha_2016!F570)</f>
        <v>0</v>
      </c>
      <c r="G168" s="494">
        <f>SUM(Príloha_2016!G570)</f>
        <v>0</v>
      </c>
      <c r="H168" s="494">
        <f>SUM(Príloha_2016!H570)</f>
        <v>1.5</v>
      </c>
      <c r="I168" s="494">
        <f>SUM(Príloha_2016!I570)</f>
        <v>1.5</v>
      </c>
      <c r="J168" s="494">
        <f>SUM(Príloha_2016!J570)</f>
        <v>9</v>
      </c>
      <c r="K168" s="494">
        <f>SUM(Príloha_2016!K570)</f>
        <v>1.5</v>
      </c>
      <c r="L168" s="494">
        <f>SUM(Príloha_2016!L570)</f>
        <v>1.5</v>
      </c>
    </row>
    <row r="169" spans="1:13" x14ac:dyDescent="0.2">
      <c r="A169" s="10"/>
      <c r="B169" s="34"/>
      <c r="C169" s="34"/>
      <c r="D169" s="34" t="s">
        <v>210</v>
      </c>
      <c r="E169" s="35" t="str">
        <f>Príloha_2016!E572</f>
        <v>10.1.2</v>
      </c>
      <c r="F169" s="424">
        <f>Príloha_2016!F571</f>
        <v>19.2</v>
      </c>
      <c r="G169" s="424">
        <f>SUM(Príloha_2016!G571)</f>
        <v>31.8</v>
      </c>
      <c r="H169" s="424">
        <f>SUM(Príloha_2016!H571)</f>
        <v>46.1</v>
      </c>
      <c r="I169" s="35">
        <f>Príloha_2016!I571</f>
        <v>73.099999999999994</v>
      </c>
      <c r="J169" s="35">
        <f>Príloha_2016!J571</f>
        <v>57.1</v>
      </c>
      <c r="K169" s="35">
        <f>Príloha_2016!K571</f>
        <v>71.099999999999994</v>
      </c>
      <c r="L169" s="35">
        <f>Príloha_2016!L571</f>
        <v>71.099999999999994</v>
      </c>
    </row>
    <row r="170" spans="1:13" s="1" customFormat="1" ht="12.75" x14ac:dyDescent="0.2">
      <c r="A170" s="8"/>
      <c r="B170" s="36">
        <v>610</v>
      </c>
      <c r="C170" s="37"/>
      <c r="D170" s="37" t="s">
        <v>280</v>
      </c>
      <c r="E170" s="51"/>
      <c r="F170" s="51">
        <f>Príloha_2016!F573</f>
        <v>13.2</v>
      </c>
      <c r="G170" s="51">
        <f>SUM(Príloha_2016!G573)</f>
        <v>22.7</v>
      </c>
      <c r="H170" s="494">
        <f>SUM(Príloha_2016!H573)</f>
        <v>33</v>
      </c>
      <c r="I170" s="494">
        <f>Príloha_2016!I573</f>
        <v>50</v>
      </c>
      <c r="J170" s="51">
        <f>Príloha_2016!J573</f>
        <v>40</v>
      </c>
      <c r="K170" s="494">
        <f>Príloha_2016!K573</f>
        <v>50</v>
      </c>
      <c r="L170" s="51">
        <f>Príloha_2016!L573</f>
        <v>50</v>
      </c>
      <c r="M170" s="409"/>
    </row>
    <row r="171" spans="1:13" ht="12.75" x14ac:dyDescent="0.2">
      <c r="A171" s="10"/>
      <c r="B171" s="36">
        <v>620</v>
      </c>
      <c r="C171" s="37"/>
      <c r="D171" s="37" t="s">
        <v>116</v>
      </c>
      <c r="E171" s="51"/>
      <c r="F171" s="51">
        <f>Príloha_2016!F574</f>
        <v>4.5</v>
      </c>
      <c r="G171" s="51">
        <f>SUM(Príloha_2016!G574)</f>
        <v>6.7</v>
      </c>
      <c r="H171" s="494">
        <f>SUM(Príloha_2016!H574)</f>
        <v>11.5</v>
      </c>
      <c r="I171" s="494">
        <f>Príloha_2016!I574</f>
        <v>18</v>
      </c>
      <c r="J171" s="51">
        <f>Príloha_2016!J574</f>
        <v>14</v>
      </c>
      <c r="K171" s="494">
        <f>Príloha_2016!K574</f>
        <v>18</v>
      </c>
      <c r="L171" s="51">
        <f>Príloha_2016!L574</f>
        <v>18</v>
      </c>
      <c r="M171" s="409"/>
    </row>
    <row r="172" spans="1:13" ht="12.75" x14ac:dyDescent="0.2">
      <c r="A172" s="10"/>
      <c r="B172" s="36">
        <v>630</v>
      </c>
      <c r="C172" s="37"/>
      <c r="D172" s="37" t="s">
        <v>162</v>
      </c>
      <c r="E172" s="51"/>
      <c r="F172" s="51">
        <f>Príloha_2016!F575</f>
        <v>1.5</v>
      </c>
      <c r="G172" s="51">
        <f>SUM(Príloha_2016!G575)</f>
        <v>2.2999999999999998</v>
      </c>
      <c r="H172" s="494">
        <f>SUM(Príloha_2016!H575)</f>
        <v>1.5</v>
      </c>
      <c r="I172" s="494">
        <f>Príloha_2016!I575</f>
        <v>5</v>
      </c>
      <c r="J172" s="51">
        <f>Príloha_2016!J575</f>
        <v>3</v>
      </c>
      <c r="K172" s="494">
        <f>Príloha_2016!K575</f>
        <v>3</v>
      </c>
      <c r="L172" s="51">
        <f>Príloha_2016!L575</f>
        <v>3</v>
      </c>
      <c r="M172" s="409"/>
    </row>
    <row r="173" spans="1:13" x14ac:dyDescent="0.2">
      <c r="A173" s="10"/>
      <c r="B173" s="36">
        <v>642</v>
      </c>
      <c r="C173" s="37"/>
      <c r="D173" s="37" t="s">
        <v>334</v>
      </c>
      <c r="E173" s="51"/>
      <c r="F173" s="51">
        <f>SUM(Príloha_2016!F576:F576)</f>
        <v>0</v>
      </c>
      <c r="G173" s="51">
        <f>SUM(Príloha_2016!G576)</f>
        <v>0.1</v>
      </c>
      <c r="H173" s="494">
        <f>SUM(Príloha_2016!H576)</f>
        <v>0.1</v>
      </c>
      <c r="I173" s="494">
        <f>SUM(Príloha_2016!I576:I576)</f>
        <v>0.1</v>
      </c>
      <c r="J173" s="51">
        <f>SUM(Príloha_2016!J576:J576)</f>
        <v>0.1</v>
      </c>
      <c r="K173" s="494">
        <f>SUM(Príloha_2016!K576:K576)</f>
        <v>0.1</v>
      </c>
      <c r="L173" s="51">
        <f>SUM(Príloha_2016!L576:L576)</f>
        <v>0.1</v>
      </c>
    </row>
    <row r="174" spans="1:13" x14ac:dyDescent="0.2">
      <c r="A174" s="10"/>
      <c r="B174" s="34"/>
      <c r="C174" s="34"/>
      <c r="D174" s="34" t="s">
        <v>212</v>
      </c>
      <c r="E174" s="35" t="str">
        <f>Príloha_2016!E577</f>
        <v>10.7.0</v>
      </c>
      <c r="F174" s="424">
        <f>Príloha_2016!F577</f>
        <v>247.6</v>
      </c>
      <c r="G174" s="424">
        <f>SUM(Príloha_2016!G577)</f>
        <v>240.2</v>
      </c>
      <c r="H174" s="424">
        <f>SUM(Príloha_2016!H577)</f>
        <v>270.10000000000002</v>
      </c>
      <c r="I174" s="35">
        <f>Príloha_2016!I577</f>
        <v>265.5</v>
      </c>
      <c r="J174" s="35">
        <f>Príloha_2016!J577</f>
        <v>262.5</v>
      </c>
      <c r="K174" s="35">
        <f>Príloha_2016!K577</f>
        <v>253.2</v>
      </c>
      <c r="L174" s="35">
        <f>Príloha_2016!L577</f>
        <v>253.2</v>
      </c>
    </row>
    <row r="175" spans="1:13" x14ac:dyDescent="0.2">
      <c r="A175" s="10"/>
      <c r="B175" s="36"/>
      <c r="C175" s="36"/>
      <c r="D175" s="101" t="s">
        <v>145</v>
      </c>
      <c r="E175" s="149"/>
      <c r="F175" s="418">
        <f>Príloha_2016!F578</f>
        <v>11.700000000000001</v>
      </c>
      <c r="G175" s="418">
        <f>SUM(Príloha_2016!G578)</f>
        <v>11.4</v>
      </c>
      <c r="H175" s="418">
        <f>SUM(Príloha_2016!H578)</f>
        <v>15.600000000000001</v>
      </c>
      <c r="I175" s="149">
        <f>Príloha_2016!I578</f>
        <v>11</v>
      </c>
      <c r="J175" s="149">
        <f>Príloha_2016!J578</f>
        <v>9.3000000000000007</v>
      </c>
      <c r="K175" s="149">
        <f>Príloha_2016!K578</f>
        <v>0</v>
      </c>
      <c r="L175" s="149">
        <f>Príloha_2016!L578</f>
        <v>0</v>
      </c>
    </row>
    <row r="176" spans="1:13" x14ac:dyDescent="0.2">
      <c r="A176" s="10"/>
      <c r="B176" s="36">
        <v>610</v>
      </c>
      <c r="C176" s="37"/>
      <c r="D176" s="37" t="s">
        <v>280</v>
      </c>
      <c r="E176" s="51"/>
      <c r="F176" s="51">
        <f>Príloha_2016!F579</f>
        <v>7.4</v>
      </c>
      <c r="G176" s="51">
        <f>SUM(Príloha_2016!G579)</f>
        <v>7.9</v>
      </c>
      <c r="H176" s="494">
        <f>SUM(Príloha_2016!H579)</f>
        <v>9.3000000000000007</v>
      </c>
      <c r="I176" s="494">
        <f>Príloha_2016!I579</f>
        <v>5.8</v>
      </c>
      <c r="J176" s="51">
        <f>Príloha_2016!J579</f>
        <v>5.5</v>
      </c>
      <c r="K176" s="494">
        <f>Príloha_2016!K579</f>
        <v>0</v>
      </c>
      <c r="L176" s="51">
        <f>Príloha_2016!L579</f>
        <v>0</v>
      </c>
      <c r="M176" s="529"/>
    </row>
    <row r="177" spans="1:14" x14ac:dyDescent="0.2">
      <c r="A177" s="10"/>
      <c r="B177" s="36">
        <v>620</v>
      </c>
      <c r="C177" s="37"/>
      <c r="D177" s="37" t="s">
        <v>279</v>
      </c>
      <c r="E177" s="51"/>
      <c r="F177" s="51">
        <f>Príloha_2016!F580</f>
        <v>2.9</v>
      </c>
      <c r="G177" s="51">
        <f>SUM(Príloha_2016!G580)</f>
        <v>2.9</v>
      </c>
      <c r="H177" s="494">
        <f>SUM(Príloha_2016!H580)</f>
        <v>3.3</v>
      </c>
      <c r="I177" s="494">
        <f>Príloha_2016!I580</f>
        <v>2.2000000000000002</v>
      </c>
      <c r="J177" s="51">
        <f>Príloha_2016!J580</f>
        <v>1.8</v>
      </c>
      <c r="K177" s="494">
        <f>Príloha_2016!K580</f>
        <v>0</v>
      </c>
      <c r="L177" s="51">
        <f>Príloha_2016!L580</f>
        <v>0</v>
      </c>
      <c r="M177" s="529"/>
    </row>
    <row r="178" spans="1:14" x14ac:dyDescent="0.2">
      <c r="A178" s="10"/>
      <c r="B178" s="36">
        <v>630</v>
      </c>
      <c r="C178" s="37"/>
      <c r="D178" s="37" t="s">
        <v>162</v>
      </c>
      <c r="E178" s="51"/>
      <c r="F178" s="51">
        <f>Príloha_2016!F581</f>
        <v>1.4</v>
      </c>
      <c r="G178" s="51">
        <f>SUM(Príloha_2016!G581)</f>
        <v>0.6</v>
      </c>
      <c r="H178" s="494">
        <f>SUM(Príloha_2016!H581)</f>
        <v>3</v>
      </c>
      <c r="I178" s="494">
        <f>Príloha_2016!I581</f>
        <v>3</v>
      </c>
      <c r="J178" s="51">
        <f>Príloha_2016!J581</f>
        <v>2</v>
      </c>
      <c r="K178" s="494">
        <f>Príloha_2016!K581</f>
        <v>0</v>
      </c>
      <c r="L178" s="51">
        <f>Príloha_2016!L581</f>
        <v>0</v>
      </c>
      <c r="M178" s="529" t="s">
        <v>1108</v>
      </c>
    </row>
    <row r="179" spans="1:14" x14ac:dyDescent="0.2">
      <c r="A179" s="10"/>
      <c r="B179" s="493"/>
      <c r="C179" s="37"/>
      <c r="D179" s="101" t="s">
        <v>1011</v>
      </c>
      <c r="E179" s="526" t="s">
        <v>1012</v>
      </c>
      <c r="F179" s="149">
        <f>SUM(Príloha_2016!F555)</f>
        <v>0</v>
      </c>
      <c r="G179" s="149">
        <f>SUM(Príloha_2016!G555)</f>
        <v>0</v>
      </c>
      <c r="H179" s="149">
        <f>SUM(Príloha_2016!H555)</f>
        <v>0</v>
      </c>
      <c r="I179" s="149">
        <f>SUM(Príloha_2016!I555)</f>
        <v>22</v>
      </c>
      <c r="J179" s="149">
        <f>SUM(Príloha_2016!J555)</f>
        <v>10.7</v>
      </c>
      <c r="K179" s="149">
        <f>SUM(Príloha_2016!K555)</f>
        <v>72.199999999999989</v>
      </c>
      <c r="L179" s="149">
        <f>SUM(Príloha_2016!L555)</f>
        <v>72.199999999999989</v>
      </c>
      <c r="M179" s="491"/>
    </row>
    <row r="180" spans="1:14" x14ac:dyDescent="0.2">
      <c r="A180" s="10"/>
      <c r="B180" s="493"/>
      <c r="C180" s="37"/>
      <c r="D180" s="37" t="s">
        <v>280</v>
      </c>
      <c r="E180" s="494"/>
      <c r="F180" s="494">
        <f>SUM(Príloha_2016!F556)</f>
        <v>0</v>
      </c>
      <c r="G180" s="494">
        <f>SUM(Príloha_2016!G556)</f>
        <v>0</v>
      </c>
      <c r="H180" s="494">
        <f>SUM(Príloha_2016!H556)</f>
        <v>0</v>
      </c>
      <c r="I180" s="494">
        <f>SUM(Príloha_2016!I556)</f>
        <v>13.5</v>
      </c>
      <c r="J180" s="494">
        <f>SUM(Príloha_2016!J556)</f>
        <v>7.5</v>
      </c>
      <c r="K180" s="494">
        <f>SUM(Príloha_2016!K556)</f>
        <v>50</v>
      </c>
      <c r="L180" s="494">
        <f>SUM(Príloha_2016!L556)</f>
        <v>50</v>
      </c>
      <c r="M180" s="529"/>
      <c r="N180" s="205"/>
    </row>
    <row r="181" spans="1:14" x14ac:dyDescent="0.2">
      <c r="A181" s="10"/>
      <c r="B181" s="493"/>
      <c r="C181" s="37"/>
      <c r="D181" s="37" t="s">
        <v>279</v>
      </c>
      <c r="E181" s="494"/>
      <c r="F181" s="494">
        <f>SUM(Príloha_2016!F557)</f>
        <v>0</v>
      </c>
      <c r="G181" s="494">
        <f>SUM(Príloha_2016!G557)</f>
        <v>0</v>
      </c>
      <c r="H181" s="494">
        <f>SUM(Príloha_2016!H557)</f>
        <v>0</v>
      </c>
      <c r="I181" s="494">
        <f>SUM(Príloha_2016!I557)</f>
        <v>5</v>
      </c>
      <c r="J181" s="494">
        <f>SUM(Príloha_2016!J557)</f>
        <v>2.7</v>
      </c>
      <c r="K181" s="494">
        <f>SUM(Príloha_2016!K557)</f>
        <v>17.600000000000001</v>
      </c>
      <c r="L181" s="494">
        <f>SUM(Príloha_2016!L557)</f>
        <v>17.600000000000001</v>
      </c>
      <c r="M181" s="529"/>
    </row>
    <row r="182" spans="1:14" x14ac:dyDescent="0.2">
      <c r="A182" s="10"/>
      <c r="B182" s="493"/>
      <c r="C182" s="37"/>
      <c r="D182" s="37" t="s">
        <v>162</v>
      </c>
      <c r="E182" s="494"/>
      <c r="F182" s="494">
        <f>SUM(Príloha_2016!F558)</f>
        <v>0</v>
      </c>
      <c r="G182" s="494">
        <f>SUM(Príloha_2016!G558)</f>
        <v>0</v>
      </c>
      <c r="H182" s="494">
        <f>SUM(Príloha_2016!H558)</f>
        <v>0</v>
      </c>
      <c r="I182" s="494">
        <f>SUM(Príloha_2016!I558)</f>
        <v>3.5</v>
      </c>
      <c r="J182" s="494">
        <f>SUM(Príloha_2016!J558)</f>
        <v>0.5</v>
      </c>
      <c r="K182" s="494">
        <f>SUM(Príloha_2016!K558)</f>
        <v>4.5999999999999996</v>
      </c>
      <c r="L182" s="494">
        <f>SUM(Príloha_2016!L558)</f>
        <v>4.5999999999999996</v>
      </c>
      <c r="M182" s="529"/>
    </row>
    <row r="183" spans="1:14" x14ac:dyDescent="0.2">
      <c r="A183" s="10"/>
      <c r="B183" s="36"/>
      <c r="C183" s="202">
        <v>642002</v>
      </c>
      <c r="D183" s="37" t="s">
        <v>862</v>
      </c>
      <c r="E183" s="51"/>
      <c r="F183" s="51">
        <f>SUM(Príloha_2016!F582)</f>
        <v>0</v>
      </c>
      <c r="G183" s="51">
        <f>SUM(Príloha_2016!G582)</f>
        <v>0</v>
      </c>
      <c r="H183" s="494">
        <f>SUM(Príloha_2016!H582)</f>
        <v>0</v>
      </c>
      <c r="I183" s="494">
        <f>SUM(Príloha_2016!I582)</f>
        <v>0</v>
      </c>
      <c r="J183" s="51">
        <f>SUM(Príloha_2016!J582)</f>
        <v>0</v>
      </c>
      <c r="K183" s="494">
        <f>SUM(Príloha_2016!K582)</f>
        <v>0</v>
      </c>
      <c r="L183" s="51">
        <f>SUM(Príloha_2016!L582)</f>
        <v>0</v>
      </c>
    </row>
    <row r="184" spans="1:14" x14ac:dyDescent="0.2">
      <c r="A184" s="10"/>
      <c r="B184" s="36"/>
      <c r="C184" s="202">
        <v>642014</v>
      </c>
      <c r="D184" s="37" t="s">
        <v>919</v>
      </c>
      <c r="E184" s="51"/>
      <c r="F184" s="51">
        <f>SUM(Príloha_2016!F583)</f>
        <v>2.9</v>
      </c>
      <c r="G184" s="51">
        <f>SUM(Príloha_2016!G583)</f>
        <v>3</v>
      </c>
      <c r="H184" s="494">
        <f>SUM(Príloha_2016!H583)</f>
        <v>4.5</v>
      </c>
      <c r="I184" s="494">
        <f>SUM(Príloha_2016!I583)</f>
        <v>4.5</v>
      </c>
      <c r="J184" s="51">
        <f>SUM(Príloha_2016!J583)</f>
        <v>3.2</v>
      </c>
      <c r="K184" s="494">
        <f>SUM(Príloha_2016!K583)</f>
        <v>3.2</v>
      </c>
      <c r="L184" s="51">
        <f>SUM(Príloha_2016!L583)</f>
        <v>3.2</v>
      </c>
    </row>
    <row r="185" spans="1:14" x14ac:dyDescent="0.2">
      <c r="A185" s="10"/>
      <c r="B185" s="36"/>
      <c r="C185" s="202">
        <v>642024</v>
      </c>
      <c r="D185" s="37" t="s">
        <v>863</v>
      </c>
      <c r="E185" s="51"/>
      <c r="F185" s="51">
        <f>SUM(Príloha_2016!F584)</f>
        <v>1.3</v>
      </c>
      <c r="G185" s="51">
        <f>SUM(Príloha_2016!G584)</f>
        <v>2.2000000000000002</v>
      </c>
      <c r="H185" s="494">
        <f>SUM(Príloha_2016!H584)</f>
        <v>5</v>
      </c>
      <c r="I185" s="494">
        <f>SUM(Príloha_2016!I584)</f>
        <v>5</v>
      </c>
      <c r="J185" s="51">
        <f>SUM(Príloha_2016!J584)</f>
        <v>5</v>
      </c>
      <c r="K185" s="494">
        <f>SUM(Príloha_2016!K584)</f>
        <v>5</v>
      </c>
      <c r="L185" s="51">
        <f>SUM(Príloha_2016!L584)</f>
        <v>5</v>
      </c>
      <c r="M185" s="1"/>
    </row>
    <row r="186" spans="1:14" x14ac:dyDescent="0.2">
      <c r="A186" s="10"/>
      <c r="B186" s="36">
        <v>640</v>
      </c>
      <c r="C186" s="37"/>
      <c r="D186" s="37" t="s">
        <v>864</v>
      </c>
      <c r="E186" s="51"/>
      <c r="F186" s="51">
        <f>Príloha_2016!F585</f>
        <v>231.7</v>
      </c>
      <c r="G186" s="51">
        <f>SUM(Príloha_2016!G585)</f>
        <v>223.6</v>
      </c>
      <c r="H186" s="494">
        <f>SUM(Príloha_2016!H585)</f>
        <v>245</v>
      </c>
      <c r="I186" s="494">
        <f>Príloha_2016!I585</f>
        <v>245</v>
      </c>
      <c r="J186" s="51">
        <f>Príloha_2016!J585</f>
        <v>245</v>
      </c>
      <c r="K186" s="494">
        <f>Príloha_2016!K585</f>
        <v>245</v>
      </c>
      <c r="L186" s="51">
        <f>Príloha_2016!L585</f>
        <v>245</v>
      </c>
    </row>
    <row r="187" spans="1:14" x14ac:dyDescent="0.2">
      <c r="A187" s="10"/>
      <c r="B187" s="34"/>
      <c r="C187" s="34"/>
      <c r="D187" s="39" t="s">
        <v>738</v>
      </c>
      <c r="E187" s="35"/>
      <c r="F187" s="424">
        <f>Príloha_2016!F586</f>
        <v>462</v>
      </c>
      <c r="G187" s="424">
        <f>SUM(Príloha_2016!G586)</f>
        <v>1230.7</v>
      </c>
      <c r="H187" s="424">
        <f>SUM(Príloha_2016!H586)</f>
        <v>432.7</v>
      </c>
      <c r="I187" s="35">
        <f>Príloha_2016!I586</f>
        <v>452.3</v>
      </c>
      <c r="J187" s="35">
        <f>Príloha_2016!J586</f>
        <v>440.6</v>
      </c>
      <c r="K187" s="35">
        <f>Príloha_2016!K586</f>
        <v>435.6</v>
      </c>
      <c r="L187" s="35">
        <f>Príloha_2016!L586</f>
        <v>435.6</v>
      </c>
    </row>
    <row r="188" spans="1:14" s="1" customFormat="1" ht="15" customHeight="1" x14ac:dyDescent="0.2">
      <c r="A188" s="8"/>
      <c r="B188" s="36" t="s">
        <v>214</v>
      </c>
      <c r="C188" s="36"/>
      <c r="D188" s="101" t="s">
        <v>251</v>
      </c>
      <c r="E188" s="149"/>
      <c r="F188" s="418">
        <f>Príloha_2016!F587</f>
        <v>462</v>
      </c>
      <c r="G188" s="418">
        <f>SUM(Príloha_2016!G587)</f>
        <v>1230.7</v>
      </c>
      <c r="H188" s="418">
        <f>SUM(Príloha_2016!H587)</f>
        <v>432.7</v>
      </c>
      <c r="I188" s="149">
        <f>Príloha_2016!I587</f>
        <v>452.3</v>
      </c>
      <c r="J188" s="149">
        <f>Príloha_2016!J587</f>
        <v>440.6</v>
      </c>
      <c r="K188" s="149">
        <f>Príloha_2016!K587</f>
        <v>435.6</v>
      </c>
      <c r="L188" s="149">
        <f>Príloha_2016!L587</f>
        <v>435.6</v>
      </c>
      <c r="M188" s="326"/>
    </row>
    <row r="189" spans="1:14" s="1" customFormat="1" ht="15" customHeight="1" x14ac:dyDescent="0.2">
      <c r="A189" s="8"/>
      <c r="B189" s="36"/>
      <c r="C189" s="462">
        <v>819002</v>
      </c>
      <c r="D189" s="85" t="s">
        <v>937</v>
      </c>
      <c r="E189" s="149"/>
      <c r="F189" s="291">
        <f>SUM(Príloha_2016!F588)</f>
        <v>0</v>
      </c>
      <c r="G189" s="291">
        <f>SUM(Príloha_2016!G588)</f>
        <v>1.2</v>
      </c>
      <c r="H189" s="496">
        <f>SUM(Príloha_2016!H588)</f>
        <v>23</v>
      </c>
      <c r="I189" s="496">
        <f>SUM(Príloha_2016!I588)</f>
        <v>23.6</v>
      </c>
      <c r="J189" s="291">
        <f>SUM(Príloha_2016!J588)</f>
        <v>23.8</v>
      </c>
      <c r="K189" s="496">
        <f>SUM(Príloha_2016!K588)</f>
        <v>23.8</v>
      </c>
      <c r="L189" s="291">
        <f>SUM(Príloha_2016!L588)</f>
        <v>23.8</v>
      </c>
      <c r="M189" s="501"/>
    </row>
    <row r="190" spans="1:14" s="491" customFormat="1" ht="15" customHeight="1" x14ac:dyDescent="0.2">
      <c r="A190" s="8"/>
      <c r="B190" s="493"/>
      <c r="C190" s="462">
        <v>819002</v>
      </c>
      <c r="D190" s="495" t="s">
        <v>1039</v>
      </c>
      <c r="E190" s="149"/>
      <c r="F190" s="496">
        <f>SUM(Príloha_2016!F589)</f>
        <v>0</v>
      </c>
      <c r="G190" s="496">
        <f>SUM(Príloha_2016!G589)</f>
        <v>0</v>
      </c>
      <c r="H190" s="496">
        <f>SUM(Príloha_2016!H589)</f>
        <v>0</v>
      </c>
      <c r="I190" s="496">
        <f>SUM(Príloha_2016!I589)</f>
        <v>15</v>
      </c>
      <c r="J190" s="496">
        <f>SUM(Príloha_2016!J589)</f>
        <v>5</v>
      </c>
      <c r="K190" s="496">
        <f>SUM(Príloha_2016!K589)</f>
        <v>0</v>
      </c>
      <c r="L190" s="496">
        <f>SUM(Príloha_2016!L589)</f>
        <v>0</v>
      </c>
      <c r="M190" s="529"/>
    </row>
    <row r="191" spans="1:14" s="1" customFormat="1" x14ac:dyDescent="0.2">
      <c r="A191" s="9"/>
      <c r="B191" s="36"/>
      <c r="C191" s="44">
        <v>821005</v>
      </c>
      <c r="D191" s="37" t="s">
        <v>865</v>
      </c>
      <c r="E191" s="51"/>
      <c r="F191" s="51">
        <f>Príloha_2016!F590</f>
        <v>193.3</v>
      </c>
      <c r="G191" s="51">
        <f>SUM(Príloha_2016!G590)</f>
        <v>811.8</v>
      </c>
      <c r="H191" s="494">
        <f>SUM(Príloha_2016!H590)</f>
        <v>232</v>
      </c>
      <c r="I191" s="494">
        <f>Príloha_2016!I590</f>
        <v>232</v>
      </c>
      <c r="J191" s="51">
        <f>Príloha_2016!J590</f>
        <v>232</v>
      </c>
      <c r="K191" s="494">
        <f>Príloha_2016!K590</f>
        <v>232</v>
      </c>
      <c r="L191" s="51">
        <f>Príloha_2016!L590</f>
        <v>232</v>
      </c>
    </row>
    <row r="192" spans="1:14" x14ac:dyDescent="0.2">
      <c r="A192" s="10"/>
      <c r="B192" s="36"/>
      <c r="C192" s="44"/>
      <c r="D192" s="37" t="s">
        <v>866</v>
      </c>
      <c r="E192" s="51"/>
      <c r="F192" s="51">
        <f>Príloha_2016!F591</f>
        <v>0</v>
      </c>
      <c r="G192" s="51">
        <f>SUM(Príloha_2016!G591)</f>
        <v>346.7</v>
      </c>
      <c r="H192" s="494">
        <f>SUM(Príloha_2016!H591)</f>
        <v>0</v>
      </c>
      <c r="I192" s="494">
        <f>Príloha_2016!I591</f>
        <v>0</v>
      </c>
      <c r="J192" s="51">
        <f>Príloha_2016!J591</f>
        <v>0</v>
      </c>
      <c r="K192" s="494">
        <f>Príloha_2016!K591</f>
        <v>0</v>
      </c>
      <c r="L192" s="51">
        <f>Príloha_2016!L591</f>
        <v>0</v>
      </c>
      <c r="M192" s="1"/>
    </row>
    <row r="193" spans="1:14" x14ac:dyDescent="0.2">
      <c r="A193" s="10"/>
      <c r="B193" s="45"/>
      <c r="C193" s="44">
        <v>8210051</v>
      </c>
      <c r="D193" s="37" t="s">
        <v>867</v>
      </c>
      <c r="E193" s="51"/>
      <c r="F193" s="51">
        <f>Príloha_2016!F592</f>
        <v>241.7</v>
      </c>
      <c r="G193" s="51">
        <f>SUM(Príloha_2016!G592)</f>
        <v>43.7</v>
      </c>
      <c r="H193" s="494">
        <f>SUM(Príloha_2016!H592)</f>
        <v>150</v>
      </c>
      <c r="I193" s="494">
        <f>Príloha_2016!I592</f>
        <v>150</v>
      </c>
      <c r="J193" s="51">
        <f>Príloha_2016!J592</f>
        <v>150</v>
      </c>
      <c r="K193" s="494">
        <f>Príloha_2016!K592</f>
        <v>150</v>
      </c>
      <c r="L193" s="51">
        <f>Príloha_2016!L592</f>
        <v>150</v>
      </c>
    </row>
    <row r="194" spans="1:14" ht="11.25" customHeight="1" x14ac:dyDescent="0.2">
      <c r="A194" s="10"/>
      <c r="B194" s="36"/>
      <c r="C194" s="44">
        <v>8210051</v>
      </c>
      <c r="D194" s="37" t="s">
        <v>868</v>
      </c>
      <c r="E194" s="51"/>
      <c r="F194" s="51">
        <f>SUM(Príloha_2016!F593)</f>
        <v>23.3</v>
      </c>
      <c r="G194" s="51">
        <f>SUM(Príloha_2016!G593)</f>
        <v>23.6</v>
      </c>
      <c r="H194" s="494">
        <f>SUM(Príloha_2016!H593)</f>
        <v>24</v>
      </c>
      <c r="I194" s="494">
        <f>SUM(Príloha_2016!I593)</f>
        <v>24</v>
      </c>
      <c r="J194" s="51">
        <f>SUM(Príloha_2016!J593)</f>
        <v>24</v>
      </c>
      <c r="K194" s="494">
        <f>SUM(Príloha_2016!K593)</f>
        <v>24</v>
      </c>
      <c r="L194" s="51">
        <f>SUM(Príloha_2016!L593)</f>
        <v>24</v>
      </c>
    </row>
    <row r="195" spans="1:14" x14ac:dyDescent="0.2">
      <c r="B195" s="36"/>
      <c r="C195" s="44">
        <v>8210051</v>
      </c>
      <c r="D195" s="37" t="s">
        <v>869</v>
      </c>
      <c r="E195" s="51"/>
      <c r="F195" s="51">
        <f>SUM(Príloha_2016!F594)</f>
        <v>3.7</v>
      </c>
      <c r="G195" s="51">
        <f>SUM(Príloha_2016!G594)</f>
        <v>3.7</v>
      </c>
      <c r="H195" s="494">
        <f>SUM(Príloha_2016!H594)</f>
        <v>3.7</v>
      </c>
      <c r="I195" s="494">
        <f>SUM(Príloha_2016!I594)</f>
        <v>3.7</v>
      </c>
      <c r="J195" s="51">
        <f>SUM(Príloha_2016!J594)</f>
        <v>3.7</v>
      </c>
      <c r="K195" s="494">
        <f>SUM(Príloha_2016!K594)</f>
        <v>3.7</v>
      </c>
      <c r="L195" s="51">
        <f>SUM(Príloha_2016!L594)</f>
        <v>3.7</v>
      </c>
    </row>
    <row r="196" spans="1:14" x14ac:dyDescent="0.2">
      <c r="B196" s="493"/>
      <c r="C196" s="44">
        <v>824</v>
      </c>
      <c r="D196" s="37" t="s">
        <v>984</v>
      </c>
      <c r="E196" s="494"/>
      <c r="F196" s="494">
        <f>SUM(Príloha_2016!F595)</f>
        <v>0</v>
      </c>
      <c r="G196" s="494">
        <f>SUM(Príloha_2016!G595)</f>
        <v>0</v>
      </c>
      <c r="H196" s="494">
        <f>SUM(Príloha_2016!H595)</f>
        <v>0</v>
      </c>
      <c r="I196" s="494">
        <f>SUM(Príloha_2016!I595)</f>
        <v>4</v>
      </c>
      <c r="J196" s="494">
        <f>SUM(Príloha_2016!J595)</f>
        <v>2.1</v>
      </c>
      <c r="K196" s="494">
        <f>SUM(Príloha_2016!K595)</f>
        <v>2.1</v>
      </c>
      <c r="L196" s="494">
        <f>SUM(Príloha_2016!L595)</f>
        <v>2.1</v>
      </c>
      <c r="M196" s="501"/>
    </row>
    <row r="197" spans="1:14" ht="11.25" customHeight="1" x14ac:dyDescent="0.2">
      <c r="A197" s="10"/>
      <c r="B197" s="34"/>
      <c r="C197" s="34"/>
      <c r="D197" s="39" t="s">
        <v>739</v>
      </c>
      <c r="E197" s="35"/>
      <c r="F197" s="424">
        <f>Príloha_2016!F596</f>
        <v>603.20000000000005</v>
      </c>
      <c r="G197" s="424">
        <f>SUM(Príloha_2016!G596)</f>
        <v>217.59999999999997</v>
      </c>
      <c r="H197" s="424">
        <f>SUM(Príloha_2016!H596)</f>
        <v>925.1</v>
      </c>
      <c r="I197" s="35">
        <f>Príloha_2016!I596</f>
        <v>1896.7000000000003</v>
      </c>
      <c r="J197" s="35">
        <f>Príloha_2016!J596</f>
        <v>2583.7999999999997</v>
      </c>
      <c r="K197" s="35">
        <f>Príloha_2016!K596</f>
        <v>0</v>
      </c>
      <c r="L197" s="35">
        <f>Príloha_2016!L596</f>
        <v>0</v>
      </c>
      <c r="N197" s="205"/>
    </row>
    <row r="198" spans="1:14" s="429" customFormat="1" ht="11.25" customHeight="1" x14ac:dyDescent="0.2">
      <c r="A198" s="431"/>
      <c r="B198" s="101">
        <v>700</v>
      </c>
      <c r="C198" s="101"/>
      <c r="D198" s="101" t="s">
        <v>217</v>
      </c>
      <c r="E198" s="149" t="str">
        <f>Príloha_2016!E597</f>
        <v>01.1.1</v>
      </c>
      <c r="F198" s="149">
        <f>Príloha_2016!F597</f>
        <v>0.6</v>
      </c>
      <c r="G198" s="149">
        <f>SUM(Príloha_2016!G597)</f>
        <v>5</v>
      </c>
      <c r="H198" s="149">
        <f>SUM(Príloha_2016!H597)</f>
        <v>135.1</v>
      </c>
      <c r="I198" s="149">
        <f>Príloha_2016!I597</f>
        <v>46.7</v>
      </c>
      <c r="J198" s="149">
        <f>Príloha_2016!J597</f>
        <v>7.1</v>
      </c>
      <c r="K198" s="149">
        <f>Príloha_2016!K597</f>
        <v>0</v>
      </c>
      <c r="L198" s="149">
        <f>Príloha_2016!L597</f>
        <v>0</v>
      </c>
      <c r="N198" s="511"/>
    </row>
    <row r="199" spans="1:14" s="1" customFormat="1" ht="11.25" customHeight="1" x14ac:dyDescent="0.2">
      <c r="A199" s="8"/>
      <c r="B199" s="36"/>
      <c r="C199" s="36"/>
      <c r="D199" s="37" t="s">
        <v>877</v>
      </c>
      <c r="E199" s="51"/>
      <c r="F199" s="51">
        <f>SUM(Príloha_2016!F598)</f>
        <v>0</v>
      </c>
      <c r="G199" s="51">
        <f>SUM(Príloha_2016!G598)</f>
        <v>0</v>
      </c>
      <c r="H199" s="494">
        <f>SUM(Príloha_2016!H598)</f>
        <v>0</v>
      </c>
      <c r="I199" s="494">
        <f>SUM(Príloha_2016!I598)</f>
        <v>9.3000000000000007</v>
      </c>
      <c r="J199" s="51">
        <f>SUM(Príloha_2016!J598)</f>
        <v>0</v>
      </c>
      <c r="K199" s="494">
        <f>SUM(Príloha_2016!K598)</f>
        <v>0</v>
      </c>
      <c r="L199" s="51">
        <f>SUM(Príloha_2016!L598)</f>
        <v>0</v>
      </c>
      <c r="M199" s="501"/>
    </row>
    <row r="200" spans="1:14" s="1" customFormat="1" ht="11.25" customHeight="1" x14ac:dyDescent="0.2">
      <c r="A200" s="8"/>
      <c r="B200" s="36"/>
      <c r="C200" s="36"/>
      <c r="D200" s="37" t="s">
        <v>878</v>
      </c>
      <c r="E200" s="51"/>
      <c r="F200" s="51">
        <f>SUM(Príloha_2016!F599)</f>
        <v>0.6</v>
      </c>
      <c r="G200" s="494">
        <f>SUM(Príloha_2016!G599)</f>
        <v>2.7</v>
      </c>
      <c r="H200" s="494">
        <f>SUM(Príloha_2016!H599)</f>
        <v>0</v>
      </c>
      <c r="I200" s="494">
        <f>SUM(Príloha_2016!I599)</f>
        <v>0</v>
      </c>
      <c r="J200" s="51">
        <f>SUM(Príloha_2016!J599)</f>
        <v>0</v>
      </c>
      <c r="K200" s="494">
        <f>SUM(Príloha_2016!K599)</f>
        <v>0</v>
      </c>
      <c r="L200" s="51">
        <f>SUM(Príloha_2016!L599)</f>
        <v>0</v>
      </c>
    </row>
    <row r="201" spans="1:14" s="1" customFormat="1" ht="11.25" customHeight="1" x14ac:dyDescent="0.2">
      <c r="A201" s="8"/>
      <c r="B201" s="36"/>
      <c r="C201" s="36"/>
      <c r="D201" s="37" t="s">
        <v>879</v>
      </c>
      <c r="E201" s="51"/>
      <c r="F201" s="51">
        <f>SUM(Príloha_2016!F600)</f>
        <v>0</v>
      </c>
      <c r="G201" s="494">
        <f>SUM(Príloha_2016!G600)</f>
        <v>2.2999999999999998</v>
      </c>
      <c r="H201" s="494">
        <f>SUM(Príloha_2016!H600)</f>
        <v>110.1</v>
      </c>
      <c r="I201" s="494">
        <f>SUM(Príloha_2016!I600)</f>
        <v>0</v>
      </c>
      <c r="J201" s="51">
        <f>SUM(Príloha_2016!J600)</f>
        <v>0</v>
      </c>
      <c r="K201" s="494">
        <f>SUM(Príloha_2016!K600)</f>
        <v>0</v>
      </c>
      <c r="L201" s="51">
        <f>SUM(Príloha_2016!L600)</f>
        <v>0</v>
      </c>
      <c r="M201" s="529"/>
    </row>
    <row r="202" spans="1:14" s="1" customFormat="1" ht="11.25" customHeight="1" x14ac:dyDescent="0.2">
      <c r="A202" s="8"/>
      <c r="B202" s="36"/>
      <c r="C202" s="36"/>
      <c r="D202" s="37" t="s">
        <v>880</v>
      </c>
      <c r="E202" s="51"/>
      <c r="F202" s="51">
        <f>SUM(Príloha_2016!F601)</f>
        <v>0</v>
      </c>
      <c r="G202" s="494">
        <f>SUM(Príloha_2016!G601)</f>
        <v>0</v>
      </c>
      <c r="H202" s="494">
        <f>SUM(Príloha_2016!H601)</f>
        <v>0</v>
      </c>
      <c r="I202" s="494">
        <f>SUM(Príloha_2016!I601)</f>
        <v>0</v>
      </c>
      <c r="J202" s="51">
        <f>SUM(Príloha_2016!J601)</f>
        <v>0</v>
      </c>
      <c r="K202" s="494">
        <f>SUM(Príloha_2016!K601)</f>
        <v>0</v>
      </c>
      <c r="L202" s="51">
        <f>SUM(Príloha_2016!L601)</f>
        <v>0</v>
      </c>
    </row>
    <row r="203" spans="1:14" s="1" customFormat="1" ht="11.25" customHeight="1" x14ac:dyDescent="0.2">
      <c r="A203" s="8"/>
      <c r="B203" s="36"/>
      <c r="C203" s="36"/>
      <c r="D203" s="37" t="s">
        <v>993</v>
      </c>
      <c r="E203" s="51"/>
      <c r="F203" s="51">
        <f>SUM(Príloha_2016!F602)</f>
        <v>0</v>
      </c>
      <c r="G203" s="494">
        <f>SUM(Príloha_2016!G602)</f>
        <v>0</v>
      </c>
      <c r="H203" s="494">
        <f>SUM(Príloha_2016!H602)</f>
        <v>0</v>
      </c>
      <c r="I203" s="494">
        <f>SUM(Príloha_2016!I602)</f>
        <v>15</v>
      </c>
      <c r="J203" s="51">
        <f>SUM(Príloha_2016!J602)</f>
        <v>0</v>
      </c>
      <c r="K203" s="494">
        <f>SUM(Príloha_2016!K602)</f>
        <v>0</v>
      </c>
      <c r="L203" s="51">
        <f>SUM(Príloha_2016!L602)</f>
        <v>0</v>
      </c>
    </row>
    <row r="204" spans="1:14" s="491" customFormat="1" ht="11.25" customHeight="1" x14ac:dyDescent="0.2">
      <c r="A204" s="8"/>
      <c r="B204" s="493"/>
      <c r="C204" s="493"/>
      <c r="D204" s="37" t="s">
        <v>994</v>
      </c>
      <c r="E204" s="494"/>
      <c r="F204" s="494">
        <f>SUM(Príloha_2016!F603)</f>
        <v>0</v>
      </c>
      <c r="G204" s="494">
        <f>SUM(Príloha_2016!G603)</f>
        <v>0</v>
      </c>
      <c r="H204" s="494">
        <f>SUM(Príloha_2016!H603)</f>
        <v>25</v>
      </c>
      <c r="I204" s="494">
        <f>SUM(Príloha_2016!I603)</f>
        <v>16.899999999999999</v>
      </c>
      <c r="J204" s="494">
        <f>SUM(Príloha_2016!J603)</f>
        <v>7.1</v>
      </c>
      <c r="K204" s="494">
        <f>SUM(Príloha_2016!K603)</f>
        <v>0</v>
      </c>
      <c r="L204" s="494">
        <f>SUM(Príloha_2016!L603)</f>
        <v>0</v>
      </c>
      <c r="M204" s="529" t="s">
        <v>1108</v>
      </c>
    </row>
    <row r="205" spans="1:14" s="1" customFormat="1" ht="11.25" customHeight="1" x14ac:dyDescent="0.2">
      <c r="A205" s="8"/>
      <c r="B205" s="36"/>
      <c r="C205" s="36"/>
      <c r="D205" s="37" t="s">
        <v>882</v>
      </c>
      <c r="E205" s="51"/>
      <c r="F205" s="51">
        <f>SUM(Príloha_2016!F604)</f>
        <v>0</v>
      </c>
      <c r="G205" s="494">
        <f>SUM(Príloha_2016!G604)</f>
        <v>0</v>
      </c>
      <c r="H205" s="494">
        <f>SUM(Príloha_2016!H604)</f>
        <v>0</v>
      </c>
      <c r="I205" s="494">
        <f>SUM(Príloha_2016!I604)</f>
        <v>5.5</v>
      </c>
      <c r="J205" s="51">
        <f>SUM(Príloha_2016!J604)</f>
        <v>0</v>
      </c>
      <c r="K205" s="494">
        <f>SUM(Príloha_2016!K604)</f>
        <v>0</v>
      </c>
      <c r="L205" s="51">
        <f>SUM(Príloha_2016!L604)</f>
        <v>0</v>
      </c>
      <c r="M205" s="501"/>
    </row>
    <row r="206" spans="1:14" s="501" customFormat="1" ht="11.25" customHeight="1" x14ac:dyDescent="0.2">
      <c r="A206" s="431"/>
      <c r="B206" s="101">
        <v>700</v>
      </c>
      <c r="C206" s="101"/>
      <c r="D206" s="101" t="s">
        <v>128</v>
      </c>
      <c r="E206" s="505" t="s">
        <v>684</v>
      </c>
      <c r="F206" s="149">
        <f>SUM(Príloha_2016!F605)</f>
        <v>0</v>
      </c>
      <c r="G206" s="149">
        <f>SUM(Príloha_2016!G605)</f>
        <v>0</v>
      </c>
      <c r="H206" s="149">
        <f>SUM(Príloha_2016!H605)</f>
        <v>0</v>
      </c>
      <c r="I206" s="149">
        <f>SUM(Príloha_2016!I605)</f>
        <v>0.8</v>
      </c>
      <c r="J206" s="149">
        <f>SUM(Príloha_2016!J605)</f>
        <v>0</v>
      </c>
      <c r="K206" s="149">
        <f>SUM(Príloha_2016!K605)</f>
        <v>0</v>
      </c>
      <c r="L206" s="149">
        <f>SUM(Príloha_2016!L605)</f>
        <v>0</v>
      </c>
    </row>
    <row r="207" spans="1:14" s="491" customFormat="1" ht="11.25" customHeight="1" x14ac:dyDescent="0.2">
      <c r="A207" s="8"/>
      <c r="B207" s="493"/>
      <c r="C207" s="493"/>
      <c r="D207" s="495" t="s">
        <v>1053</v>
      </c>
      <c r="E207" s="494"/>
      <c r="F207" s="494">
        <f>SUM(Príloha_2016!F606)</f>
        <v>0</v>
      </c>
      <c r="G207" s="494">
        <f>SUM(Príloha_2016!G606)</f>
        <v>0</v>
      </c>
      <c r="H207" s="494">
        <f>SUM(Príloha_2016!H606)</f>
        <v>0</v>
      </c>
      <c r="I207" s="494">
        <f>SUM(Príloha_2016!I606)</f>
        <v>0.8</v>
      </c>
      <c r="J207" s="494">
        <f>SUM(Príloha_2016!J606)</f>
        <v>0</v>
      </c>
      <c r="K207" s="494">
        <f>SUM(Príloha_2016!K606)</f>
        <v>0</v>
      </c>
      <c r="L207" s="494">
        <f>SUM(Príloha_2016!L606)</f>
        <v>0</v>
      </c>
      <c r="M207" s="409"/>
    </row>
    <row r="208" spans="1:14" s="491" customFormat="1" ht="11.25" customHeight="1" x14ac:dyDescent="0.2">
      <c r="A208" s="8"/>
      <c r="B208" s="493">
        <v>700</v>
      </c>
      <c r="C208" s="493"/>
      <c r="D208" s="101" t="s">
        <v>1088</v>
      </c>
      <c r="E208" s="505" t="s">
        <v>686</v>
      </c>
      <c r="F208" s="494">
        <f>SUM(Príloha_2016!F607)</f>
        <v>0</v>
      </c>
      <c r="G208" s="494">
        <f>SUM(Príloha_2016!G607)</f>
        <v>0</v>
      </c>
      <c r="H208" s="494">
        <f>SUM(Príloha_2016!H607)</f>
        <v>0</v>
      </c>
      <c r="I208" s="494">
        <f>SUM(Príloha_2016!I607)</f>
        <v>0</v>
      </c>
      <c r="J208" s="494">
        <f>SUM(Príloha_2016!J607)</f>
        <v>4</v>
      </c>
      <c r="K208" s="494">
        <f>SUM(Príloha_2016!K607)</f>
        <v>0</v>
      </c>
      <c r="L208" s="494">
        <f>SUM(Príloha_2016!L607)</f>
        <v>0</v>
      </c>
      <c r="M208" s="409"/>
    </row>
    <row r="209" spans="1:13" s="491" customFormat="1" ht="11.25" customHeight="1" x14ac:dyDescent="0.2">
      <c r="A209" s="8"/>
      <c r="B209" s="493"/>
      <c r="C209" s="493"/>
      <c r="D209" s="495" t="s">
        <v>1089</v>
      </c>
      <c r="E209" s="494"/>
      <c r="F209" s="494">
        <f>SUM(Príloha_2016!F608)</f>
        <v>0</v>
      </c>
      <c r="G209" s="494">
        <f>SUM(Príloha_2016!G608)</f>
        <v>0</v>
      </c>
      <c r="H209" s="494">
        <f>SUM(Príloha_2016!H608)</f>
        <v>0</v>
      </c>
      <c r="I209" s="494">
        <f>SUM(Príloha_2016!I608)</f>
        <v>0</v>
      </c>
      <c r="J209" s="494">
        <f>SUM(Príloha_2016!J608)</f>
        <v>4</v>
      </c>
      <c r="K209" s="494">
        <f>SUM(Príloha_2016!K608)</f>
        <v>0</v>
      </c>
      <c r="L209" s="494">
        <f>SUM(Príloha_2016!L608)</f>
        <v>0</v>
      </c>
      <c r="M209" s="529"/>
    </row>
    <row r="210" spans="1:13" s="429" customFormat="1" x14ac:dyDescent="0.2">
      <c r="A210" s="428"/>
      <c r="B210" s="101">
        <v>700</v>
      </c>
      <c r="C210" s="101"/>
      <c r="D210" s="101" t="s">
        <v>224</v>
      </c>
      <c r="E210" s="149" t="str">
        <f>Príloha_2016!E609</f>
        <v>04.5.1</v>
      </c>
      <c r="F210" s="149">
        <f>Príloha_2016!F609</f>
        <v>0</v>
      </c>
      <c r="G210" s="149">
        <f>SUM(Príloha_2016!G609)</f>
        <v>18.2</v>
      </c>
      <c r="H210" s="149">
        <f>SUM(Príloha_2016!H609)</f>
        <v>80</v>
      </c>
      <c r="I210" s="149">
        <f>Príloha_2016!I609</f>
        <v>84.3</v>
      </c>
      <c r="J210" s="149">
        <f>Príloha_2016!J609</f>
        <v>78.5</v>
      </c>
      <c r="K210" s="149">
        <f>Príloha_2016!K609</f>
        <v>0</v>
      </c>
      <c r="L210" s="149">
        <f>Príloha_2016!L609</f>
        <v>0</v>
      </c>
    </row>
    <row r="211" spans="1:13" s="501" customFormat="1" x14ac:dyDescent="0.2">
      <c r="A211" s="500"/>
      <c r="B211" s="101"/>
      <c r="C211" s="101"/>
      <c r="D211" s="495" t="s">
        <v>995</v>
      </c>
      <c r="E211" s="149"/>
      <c r="F211" s="496">
        <f>SUM(Príloha_2016!F610)</f>
        <v>0</v>
      </c>
      <c r="G211" s="496">
        <f>SUM(Príloha_2016!G610)</f>
        <v>0</v>
      </c>
      <c r="H211" s="496">
        <f>SUM(Príloha_2016!H610)</f>
        <v>0</v>
      </c>
      <c r="I211" s="496">
        <f>SUM(Príloha_2016!I610)</f>
        <v>58.1</v>
      </c>
      <c r="J211" s="496">
        <f>SUM(Príloha_2016!J610)</f>
        <v>0</v>
      </c>
      <c r="K211" s="496">
        <f>SUM(Príloha_2016!K610)</f>
        <v>0</v>
      </c>
      <c r="L211" s="496">
        <f>SUM(Príloha_2016!L610)</f>
        <v>0</v>
      </c>
    </row>
    <row r="212" spans="1:13" s="430" customFormat="1" x14ac:dyDescent="0.2">
      <c r="A212" s="432"/>
      <c r="B212" s="85"/>
      <c r="C212" s="85"/>
      <c r="D212" s="85" t="s">
        <v>883</v>
      </c>
      <c r="E212" s="291"/>
      <c r="F212" s="291">
        <f>SUM(Príloha_2016!F611)</f>
        <v>0</v>
      </c>
      <c r="G212" s="496">
        <f>SUM(Príloha_2016!G611)</f>
        <v>4.8</v>
      </c>
      <c r="H212" s="496">
        <f>SUM(Príloha_2016!H611)</f>
        <v>0</v>
      </c>
      <c r="I212" s="496">
        <f>SUM(Príloha_2016!I611)</f>
        <v>0</v>
      </c>
      <c r="J212" s="291">
        <f>SUM(Príloha_2016!J611)</f>
        <v>0</v>
      </c>
      <c r="K212" s="496">
        <f>SUM(Príloha_2016!K611)</f>
        <v>0</v>
      </c>
      <c r="L212" s="291">
        <f>SUM(Príloha_2016!L611)</f>
        <v>0</v>
      </c>
    </row>
    <row r="213" spans="1:13" s="430" customFormat="1" x14ac:dyDescent="0.2">
      <c r="A213" s="432"/>
      <c r="B213" s="85"/>
      <c r="C213" s="85"/>
      <c r="D213" s="439" t="s">
        <v>986</v>
      </c>
      <c r="E213" s="291"/>
      <c r="F213" s="291">
        <f>SUM(Príloha_2016!F612)</f>
        <v>0</v>
      </c>
      <c r="G213" s="496">
        <f>SUM(Príloha_2016!G612)</f>
        <v>13.4</v>
      </c>
      <c r="H213" s="496">
        <f>SUM(Príloha_2016!H612)</f>
        <v>20</v>
      </c>
      <c r="I213" s="496">
        <f>SUM(Príloha_2016!I612)</f>
        <v>15</v>
      </c>
      <c r="J213" s="291">
        <f>SUM(Príloha_2016!J612)</f>
        <v>0</v>
      </c>
      <c r="K213" s="496">
        <f>SUM(Príloha_2016!K612)</f>
        <v>0</v>
      </c>
      <c r="L213" s="291">
        <f>SUM(Príloha_2016!L612)</f>
        <v>0</v>
      </c>
      <c r="M213" s="529"/>
    </row>
    <row r="214" spans="1:13" s="502" customFormat="1" x14ac:dyDescent="0.2">
      <c r="A214" s="503"/>
      <c r="B214" s="495"/>
      <c r="C214" s="495"/>
      <c r="D214" s="507" t="s">
        <v>961</v>
      </c>
      <c r="E214" s="496"/>
      <c r="F214" s="496">
        <f>SUM(Príloha_2016!F613)</f>
        <v>0</v>
      </c>
      <c r="G214" s="496">
        <f>SUM(Príloha_2016!G613)</f>
        <v>0</v>
      </c>
      <c r="H214" s="496">
        <f>SUM(Príloha_2016!H613)</f>
        <v>60</v>
      </c>
      <c r="I214" s="496">
        <f>SUM(Príloha_2016!I613)</f>
        <v>0</v>
      </c>
      <c r="J214" s="496">
        <f>SUM(Príloha_2016!J613)</f>
        <v>57</v>
      </c>
      <c r="K214" s="496">
        <f>SUM(Príloha_2016!K613)</f>
        <v>0</v>
      </c>
      <c r="L214" s="496">
        <f>SUM(Príloha_2016!L613)</f>
        <v>0</v>
      </c>
      <c r="M214" s="529" t="s">
        <v>1108</v>
      </c>
    </row>
    <row r="215" spans="1:13" s="430" customFormat="1" x14ac:dyDescent="0.2">
      <c r="A215" s="432"/>
      <c r="B215" s="85"/>
      <c r="C215" s="85"/>
      <c r="D215" s="85" t="s">
        <v>1119</v>
      </c>
      <c r="E215" s="291"/>
      <c r="F215" s="291">
        <f>SUM(Príloha_2016!F614)</f>
        <v>0</v>
      </c>
      <c r="G215" s="496">
        <f>SUM(Príloha_2016!G614)</f>
        <v>0</v>
      </c>
      <c r="H215" s="496">
        <f>SUM(Príloha_2016!H614)</f>
        <v>0</v>
      </c>
      <c r="I215" s="496">
        <f>SUM(Príloha_2016!I614)</f>
        <v>0</v>
      </c>
      <c r="J215" s="291">
        <f>SUM(Príloha_2016!J614)</f>
        <v>2.5</v>
      </c>
      <c r="K215" s="496">
        <f>SUM(Príloha_2016!K614)</f>
        <v>0</v>
      </c>
      <c r="L215" s="291">
        <f>SUM(Príloha_2016!L614)</f>
        <v>0</v>
      </c>
      <c r="M215" s="529" t="s">
        <v>1108</v>
      </c>
    </row>
    <row r="216" spans="1:13" s="502" customFormat="1" x14ac:dyDescent="0.2">
      <c r="A216" s="503"/>
      <c r="B216" s="495"/>
      <c r="C216" s="495"/>
      <c r="D216" s="495" t="s">
        <v>980</v>
      </c>
      <c r="E216" s="496"/>
      <c r="F216" s="496">
        <f>SUM(Príloha_2016!F615)</f>
        <v>0</v>
      </c>
      <c r="G216" s="496">
        <f>SUM(Príloha_2016!G615)</f>
        <v>0</v>
      </c>
      <c r="H216" s="496">
        <f>SUM(Príloha_2016!H615)</f>
        <v>0</v>
      </c>
      <c r="I216" s="496">
        <f>SUM(Príloha_2016!I615)</f>
        <v>9.1999999999999993</v>
      </c>
      <c r="J216" s="496">
        <f>SUM(Príloha_2016!J615)</f>
        <v>0</v>
      </c>
      <c r="K216" s="496">
        <f>SUM(Príloha_2016!K615)</f>
        <v>0</v>
      </c>
      <c r="L216" s="496">
        <f>SUM(Príloha_2016!L615)</f>
        <v>0</v>
      </c>
      <c r="M216" s="491"/>
    </row>
    <row r="217" spans="1:13" s="502" customFormat="1" x14ac:dyDescent="0.2">
      <c r="A217" s="503"/>
      <c r="B217" s="495"/>
      <c r="C217" s="495"/>
      <c r="D217" s="504" t="s">
        <v>962</v>
      </c>
      <c r="E217" s="496"/>
      <c r="F217" s="496">
        <f>SUM(Príloha_2016!F616)</f>
        <v>0</v>
      </c>
      <c r="G217" s="496">
        <f>SUM(Príloha_2016!G616)</f>
        <v>0</v>
      </c>
      <c r="H217" s="496">
        <f>SUM(Príloha_2016!H616)</f>
        <v>0</v>
      </c>
      <c r="I217" s="496">
        <f>SUM(Príloha_2016!I616)</f>
        <v>0</v>
      </c>
      <c r="J217" s="496">
        <f>SUM(Príloha_2016!J616)</f>
        <v>0</v>
      </c>
      <c r="K217" s="496">
        <f>SUM(Príloha_2016!K616)</f>
        <v>0</v>
      </c>
      <c r="L217" s="496">
        <f>SUM(Príloha_2016!L616)</f>
        <v>0</v>
      </c>
    </row>
    <row r="218" spans="1:13" s="502" customFormat="1" x14ac:dyDescent="0.2">
      <c r="A218" s="503"/>
      <c r="B218" s="495"/>
      <c r="C218" s="495"/>
      <c r="D218" s="504" t="s">
        <v>963</v>
      </c>
      <c r="E218" s="496"/>
      <c r="F218" s="496">
        <f>SUM(Príloha_2016!F617)</f>
        <v>0</v>
      </c>
      <c r="G218" s="496">
        <f>SUM(Príloha_2016!G617)</f>
        <v>0</v>
      </c>
      <c r="H218" s="496">
        <f>SUM(Príloha_2016!H617)</f>
        <v>0</v>
      </c>
      <c r="I218" s="496">
        <f>SUM(Príloha_2016!I617)</f>
        <v>0</v>
      </c>
      <c r="J218" s="496">
        <f>SUM(Príloha_2016!J617)</f>
        <v>0</v>
      </c>
      <c r="K218" s="496">
        <f>SUM(Príloha_2016!K617)</f>
        <v>0</v>
      </c>
      <c r="L218" s="496">
        <f>SUM(Príloha_2016!L617)</f>
        <v>0</v>
      </c>
    </row>
    <row r="219" spans="1:13" s="502" customFormat="1" x14ac:dyDescent="0.2">
      <c r="A219" s="503"/>
      <c r="B219" s="495"/>
      <c r="C219" s="495"/>
      <c r="D219" s="504" t="s">
        <v>1001</v>
      </c>
      <c r="E219" s="496"/>
      <c r="F219" s="496">
        <v>0</v>
      </c>
      <c r="G219" s="496">
        <f>SUM(Príloha_2016!G618)</f>
        <v>0</v>
      </c>
      <c r="H219" s="496">
        <f>SUM(Príloha_2016!H618)</f>
        <v>0</v>
      </c>
      <c r="I219" s="496">
        <v>2</v>
      </c>
      <c r="J219" s="496">
        <v>0</v>
      </c>
      <c r="K219" s="496">
        <v>0</v>
      </c>
      <c r="L219" s="496">
        <v>0</v>
      </c>
      <c r="M219" s="501"/>
    </row>
    <row r="220" spans="1:13" s="430" customFormat="1" x14ac:dyDescent="0.2">
      <c r="A220" s="432"/>
      <c r="B220" s="85"/>
      <c r="C220" s="85"/>
      <c r="D220" s="85" t="s">
        <v>1116</v>
      </c>
      <c r="E220" s="291"/>
      <c r="F220" s="291">
        <f>SUM(Príloha_2016!F619)</f>
        <v>0</v>
      </c>
      <c r="G220" s="496">
        <f>SUM(Príloha_2016!G619)</f>
        <v>0</v>
      </c>
      <c r="H220" s="496">
        <f>SUM(Príloha_2016!H619)</f>
        <v>0</v>
      </c>
      <c r="I220" s="496">
        <f>SUM(Príloha_2016!I619)</f>
        <v>0</v>
      </c>
      <c r="J220" s="291">
        <f>SUM(Príloha_2016!J619)</f>
        <v>19</v>
      </c>
      <c r="K220" s="496">
        <f>SUM(Príloha_2016!K619)</f>
        <v>0</v>
      </c>
      <c r="L220" s="291">
        <f>SUM(Príloha_2016!L619)</f>
        <v>0</v>
      </c>
      <c r="M220" s="529" t="s">
        <v>1108</v>
      </c>
    </row>
    <row r="221" spans="1:13" s="429" customFormat="1" x14ac:dyDescent="0.2">
      <c r="A221" s="428"/>
      <c r="B221" s="101">
        <v>700</v>
      </c>
      <c r="C221" s="101"/>
      <c r="D221" s="101" t="s">
        <v>226</v>
      </c>
      <c r="E221" s="149" t="str">
        <f>Príloha_2016!E620</f>
        <v>05.1.0</v>
      </c>
      <c r="F221" s="149">
        <f>Príloha_2016!F620</f>
        <v>0</v>
      </c>
      <c r="G221" s="149">
        <f>SUM(Príloha_2016!G620)</f>
        <v>2.2999999999999998</v>
      </c>
      <c r="H221" s="149">
        <f>SUM(Príloha_2016!H620)</f>
        <v>68.5</v>
      </c>
      <c r="I221" s="149">
        <f>Príloha_2016!I620</f>
        <v>18.5</v>
      </c>
      <c r="J221" s="149">
        <f>Príloha_2016!J620</f>
        <v>9</v>
      </c>
      <c r="K221" s="149">
        <f>Príloha_2016!K620</f>
        <v>0</v>
      </c>
      <c r="L221" s="149">
        <f>Príloha_2016!L620</f>
        <v>0</v>
      </c>
    </row>
    <row r="222" spans="1:13" s="430" customFormat="1" x14ac:dyDescent="0.2">
      <c r="A222" s="432"/>
      <c r="B222" s="85"/>
      <c r="C222" s="85"/>
      <c r="D222" s="85" t="s">
        <v>884</v>
      </c>
      <c r="E222" s="291"/>
      <c r="F222" s="291">
        <f>SUM(Príloha_2016!F621)</f>
        <v>0</v>
      </c>
      <c r="G222" s="291">
        <f>SUM(Príloha_2016!G621)</f>
        <v>0</v>
      </c>
      <c r="H222" s="496">
        <f>SUM(Príloha_2016!H621)</f>
        <v>0</v>
      </c>
      <c r="I222" s="496">
        <f>SUM(Príloha_2016!I621)</f>
        <v>0</v>
      </c>
      <c r="J222" s="291">
        <f>SUM(Príloha_2016!J621)</f>
        <v>0</v>
      </c>
      <c r="K222" s="496">
        <f>SUM(Príloha_2016!K621)</f>
        <v>0</v>
      </c>
      <c r="L222" s="291">
        <f>SUM(Príloha_2016!L621)</f>
        <v>0</v>
      </c>
    </row>
    <row r="223" spans="1:13" s="430" customFormat="1" x14ac:dyDescent="0.2">
      <c r="A223" s="432"/>
      <c r="B223" s="85"/>
      <c r="C223" s="85"/>
      <c r="D223" s="85" t="s">
        <v>885</v>
      </c>
      <c r="E223" s="291"/>
      <c r="F223" s="291">
        <f>SUM(Príloha_2016!F622)</f>
        <v>0</v>
      </c>
      <c r="G223" s="496">
        <f>SUM(Príloha_2016!G622)</f>
        <v>2.2999999999999998</v>
      </c>
      <c r="H223" s="496">
        <f>SUM(Príloha_2016!H622)</f>
        <v>0</v>
      </c>
      <c r="I223" s="496">
        <f>SUM(Príloha_2016!I622)</f>
        <v>0</v>
      </c>
      <c r="J223" s="291">
        <f>SUM(Príloha_2016!J622)</f>
        <v>0</v>
      </c>
      <c r="K223" s="496">
        <f>SUM(Príloha_2016!K622)</f>
        <v>0</v>
      </c>
      <c r="L223" s="291">
        <f>SUM(Príloha_2016!L622)</f>
        <v>0</v>
      </c>
      <c r="M223" s="1"/>
    </row>
    <row r="224" spans="1:13" s="502" customFormat="1" x14ac:dyDescent="0.2">
      <c r="A224" s="503"/>
      <c r="B224" s="495"/>
      <c r="C224" s="495"/>
      <c r="D224" s="504" t="s">
        <v>953</v>
      </c>
      <c r="E224" s="496"/>
      <c r="F224" s="496">
        <f>SUM(Príloha_2016!F623)</f>
        <v>0</v>
      </c>
      <c r="G224" s="496">
        <f>SUM(Príloha_2016!G623)</f>
        <v>0</v>
      </c>
      <c r="H224" s="496">
        <f>SUM(Príloha_2016!H623)</f>
        <v>0</v>
      </c>
      <c r="I224" s="496">
        <f>SUM(Príloha_2016!I623)</f>
        <v>0</v>
      </c>
      <c r="J224" s="496">
        <f>SUM(Príloha_2016!J623)</f>
        <v>0</v>
      </c>
      <c r="K224" s="496">
        <f>SUM(Príloha_2016!K623)</f>
        <v>0</v>
      </c>
      <c r="L224" s="496">
        <f>SUM(Príloha_2016!L623)</f>
        <v>0</v>
      </c>
      <c r="M224" s="491"/>
    </row>
    <row r="225" spans="1:13" s="502" customFormat="1" x14ac:dyDescent="0.2">
      <c r="A225" s="503"/>
      <c r="B225" s="495"/>
      <c r="C225" s="495"/>
      <c r="D225" s="504" t="s">
        <v>954</v>
      </c>
      <c r="E225" s="496"/>
      <c r="F225" s="496">
        <f>SUM(Príloha_2016!F624)</f>
        <v>0</v>
      </c>
      <c r="G225" s="496">
        <f>SUM(Príloha_2016!G624)</f>
        <v>0</v>
      </c>
      <c r="H225" s="496">
        <f>SUM(Príloha_2016!H624)</f>
        <v>41</v>
      </c>
      <c r="I225" s="496">
        <f>SUM(Príloha_2016!I624)</f>
        <v>18.5</v>
      </c>
      <c r="J225" s="496">
        <f>SUM(Príloha_2016!J624)</f>
        <v>3</v>
      </c>
      <c r="K225" s="496">
        <f>SUM(Príloha_2016!K624)</f>
        <v>0</v>
      </c>
      <c r="L225" s="496">
        <f>SUM(Príloha_2016!L624)</f>
        <v>0</v>
      </c>
      <c r="M225" s="529"/>
    </row>
    <row r="226" spans="1:13" s="502" customFormat="1" x14ac:dyDescent="0.2">
      <c r="A226" s="503"/>
      <c r="B226" s="495"/>
      <c r="C226" s="495"/>
      <c r="D226" s="504" t="s">
        <v>955</v>
      </c>
      <c r="E226" s="496"/>
      <c r="F226" s="496">
        <f>SUM(Príloha_2016!F625)</f>
        <v>0</v>
      </c>
      <c r="G226" s="496">
        <f>SUM(Príloha_2016!G625)</f>
        <v>0</v>
      </c>
      <c r="H226" s="496">
        <f>SUM(Príloha_2016!H625)</f>
        <v>27.5</v>
      </c>
      <c r="I226" s="496">
        <f>SUM(Príloha_2016!I625)</f>
        <v>0</v>
      </c>
      <c r="J226" s="496">
        <f>SUM(Príloha_2016!J625)</f>
        <v>6</v>
      </c>
      <c r="K226" s="496">
        <f>SUM(Príloha_2016!K625)</f>
        <v>0</v>
      </c>
      <c r="L226" s="496">
        <f>SUM(Príloha_2016!L625)</f>
        <v>0</v>
      </c>
      <c r="M226" s="491"/>
    </row>
    <row r="227" spans="1:13" s="430" customFormat="1" x14ac:dyDescent="0.2">
      <c r="A227" s="432"/>
      <c r="B227" s="85"/>
      <c r="C227" s="85"/>
      <c r="D227" s="85" t="s">
        <v>766</v>
      </c>
      <c r="E227" s="291"/>
      <c r="F227" s="291">
        <f>SUM(Príloha_2016!F626)</f>
        <v>0</v>
      </c>
      <c r="G227" s="496">
        <f>SUM(Príloha_2016!G626)</f>
        <v>0</v>
      </c>
      <c r="H227" s="496">
        <f>SUM(Príloha_2016!H626)</f>
        <v>0</v>
      </c>
      <c r="I227" s="496">
        <f>SUM(Príloha_2016!I626)</f>
        <v>0</v>
      </c>
      <c r="J227" s="291">
        <f>SUM(Príloha_2016!J626)</f>
        <v>0</v>
      </c>
      <c r="K227" s="496">
        <f>SUM(Príloha_2016!K626)</f>
        <v>0</v>
      </c>
      <c r="L227" s="291">
        <f>SUM(Príloha_2016!L626)</f>
        <v>0</v>
      </c>
      <c r="M227" s="1"/>
    </row>
    <row r="228" spans="1:13" s="429" customFormat="1" x14ac:dyDescent="0.2">
      <c r="A228" s="428"/>
      <c r="B228" s="101">
        <v>700</v>
      </c>
      <c r="C228" s="101"/>
      <c r="D228" s="101" t="s">
        <v>277</v>
      </c>
      <c r="E228" s="149" t="str">
        <f>Príloha_2016!E627</f>
        <v>05.2</v>
      </c>
      <c r="F228" s="149">
        <f>Príloha_2016!F627</f>
        <v>31</v>
      </c>
      <c r="G228" s="149">
        <f>SUM(Príloha_2016!G627)</f>
        <v>0</v>
      </c>
      <c r="H228" s="149">
        <f>SUM(Príloha_2016!H627)</f>
        <v>0</v>
      </c>
      <c r="I228" s="149">
        <f>Príloha_2016!I627</f>
        <v>0</v>
      </c>
      <c r="J228" s="149">
        <f>Príloha_2016!J627</f>
        <v>0</v>
      </c>
      <c r="K228" s="149">
        <f>Príloha_2016!K627</f>
        <v>0</v>
      </c>
      <c r="L228" s="149">
        <f>Príloha_2016!L627</f>
        <v>0</v>
      </c>
    </row>
    <row r="229" spans="1:13" s="429" customFormat="1" x14ac:dyDescent="0.2">
      <c r="A229" s="428"/>
      <c r="B229" s="101"/>
      <c r="C229" s="101"/>
      <c r="D229" s="85" t="s">
        <v>888</v>
      </c>
      <c r="E229" s="149"/>
      <c r="F229" s="291">
        <f>SUM(Príloha_2016!F628)</f>
        <v>1.1000000000000001</v>
      </c>
      <c r="G229" s="291">
        <f>SUM(Príloha_2016!G628)</f>
        <v>0</v>
      </c>
      <c r="H229" s="496">
        <f>SUM(Príloha_2016!H628)</f>
        <v>0</v>
      </c>
      <c r="I229" s="496">
        <f>SUM(Príloha_2016!I628)</f>
        <v>0</v>
      </c>
      <c r="J229" s="291">
        <f>SUM(Príloha_2016!J628)</f>
        <v>0</v>
      </c>
      <c r="K229" s="496">
        <f>SUM(Príloha_2016!K628)</f>
        <v>0</v>
      </c>
      <c r="L229" s="291">
        <f>SUM(Príloha_2016!L628)</f>
        <v>0</v>
      </c>
    </row>
    <row r="230" spans="1:13" s="429" customFormat="1" x14ac:dyDescent="0.2">
      <c r="A230" s="428"/>
      <c r="B230" s="101"/>
      <c r="C230" s="101"/>
      <c r="D230" s="85" t="s">
        <v>889</v>
      </c>
      <c r="E230" s="149"/>
      <c r="F230" s="291">
        <f>SUM(Príloha_2016!F629)</f>
        <v>29.9</v>
      </c>
      <c r="G230" s="496">
        <f>SUM(Príloha_2016!G629)</f>
        <v>0</v>
      </c>
      <c r="H230" s="496">
        <f>SUM(Príloha_2016!H629)</f>
        <v>0</v>
      </c>
      <c r="I230" s="496">
        <f>SUM(Príloha_2016!I629)</f>
        <v>0</v>
      </c>
      <c r="J230" s="291">
        <f>SUM(Príloha_2016!J629)</f>
        <v>0</v>
      </c>
      <c r="K230" s="496">
        <f>SUM(Príloha_2016!K629)</f>
        <v>0</v>
      </c>
      <c r="L230" s="291">
        <f>SUM(Príloha_2016!L629)</f>
        <v>0</v>
      </c>
    </row>
    <row r="231" spans="1:13" s="429" customFormat="1" x14ac:dyDescent="0.2">
      <c r="A231" s="428"/>
      <c r="B231" s="101"/>
      <c r="C231" s="101"/>
      <c r="D231" s="85" t="s">
        <v>890</v>
      </c>
      <c r="E231" s="149"/>
      <c r="F231" s="291">
        <f>SUM(Príloha_2016!F630)</f>
        <v>0</v>
      </c>
      <c r="G231" s="496">
        <f>SUM(Príloha_2016!G630)</f>
        <v>0</v>
      </c>
      <c r="H231" s="496">
        <f>SUM(Príloha_2016!H630)</f>
        <v>0</v>
      </c>
      <c r="I231" s="496">
        <f>SUM(Príloha_2016!I630)</f>
        <v>0</v>
      </c>
      <c r="J231" s="291">
        <f>SUM(Príloha_2016!J630)</f>
        <v>0</v>
      </c>
      <c r="K231" s="496">
        <f>SUM(Príloha_2016!K630)</f>
        <v>0</v>
      </c>
      <c r="L231" s="291">
        <f>SUM(Príloha_2016!L630)</f>
        <v>0</v>
      </c>
    </row>
    <row r="232" spans="1:13" s="429" customFormat="1" x14ac:dyDescent="0.2">
      <c r="A232" s="428"/>
      <c r="B232" s="101">
        <v>700</v>
      </c>
      <c r="C232" s="101"/>
      <c r="D232" s="101" t="s">
        <v>268</v>
      </c>
      <c r="E232" s="149" t="str">
        <f>Príloha_2016!E631</f>
        <v>06.1.0</v>
      </c>
      <c r="F232" s="149">
        <f>Príloha_2016!F631</f>
        <v>0</v>
      </c>
      <c r="G232" s="149">
        <f>SUM(Príloha_2016!G631)</f>
        <v>0</v>
      </c>
      <c r="H232" s="149">
        <f>SUM(Príloha_2016!H631)</f>
        <v>0</v>
      </c>
      <c r="I232" s="149">
        <f>Príloha_2016!I631</f>
        <v>0</v>
      </c>
      <c r="J232" s="149">
        <f>Príloha_2016!J631</f>
        <v>0</v>
      </c>
      <c r="K232" s="149">
        <f>Príloha_2016!K631</f>
        <v>0</v>
      </c>
      <c r="L232" s="149">
        <f>Príloha_2016!L631</f>
        <v>0</v>
      </c>
    </row>
    <row r="233" spans="1:13" s="429" customFormat="1" x14ac:dyDescent="0.2">
      <c r="A233" s="428"/>
      <c r="B233" s="101"/>
      <c r="C233" s="101"/>
      <c r="D233" s="85" t="s">
        <v>892</v>
      </c>
      <c r="E233" s="149"/>
      <c r="F233" s="291">
        <f>SUM(Príloha_2016!F632)</f>
        <v>0</v>
      </c>
      <c r="G233" s="291">
        <f>SUM(Príloha_2016!G632)</f>
        <v>0</v>
      </c>
      <c r="H233" s="496">
        <f>SUM(Príloha_2016!H632)</f>
        <v>0</v>
      </c>
      <c r="I233" s="496">
        <f>SUM(Príloha_2016!I632)</f>
        <v>0</v>
      </c>
      <c r="J233" s="291">
        <f>SUM(Príloha_2016!J632)</f>
        <v>0</v>
      </c>
      <c r="K233" s="496">
        <f>SUM(Príloha_2016!K632)</f>
        <v>0</v>
      </c>
      <c r="L233" s="291">
        <f>SUM(Príloha_2016!L632)</f>
        <v>0</v>
      </c>
    </row>
    <row r="234" spans="1:13" s="429" customFormat="1" x14ac:dyDescent="0.2">
      <c r="A234" s="428"/>
      <c r="B234" s="101"/>
      <c r="C234" s="101"/>
      <c r="D234" s="85" t="s">
        <v>893</v>
      </c>
      <c r="E234" s="149"/>
      <c r="F234" s="291">
        <f>SUM(Príloha_2016!F633)</f>
        <v>0</v>
      </c>
      <c r="G234" s="496">
        <f>SUM(Príloha_2016!G633)</f>
        <v>0</v>
      </c>
      <c r="H234" s="496">
        <f>SUM(Príloha_2016!H633)</f>
        <v>0</v>
      </c>
      <c r="I234" s="496">
        <f>SUM(Príloha_2016!I633)</f>
        <v>0</v>
      </c>
      <c r="J234" s="291">
        <f>SUM(Príloha_2016!J633)</f>
        <v>0</v>
      </c>
      <c r="K234" s="496">
        <f>SUM(Príloha_2016!K633)</f>
        <v>0</v>
      </c>
      <c r="L234" s="291">
        <f>SUM(Príloha_2016!L633)</f>
        <v>0</v>
      </c>
    </row>
    <row r="235" spans="1:13" s="429" customFormat="1" x14ac:dyDescent="0.2">
      <c r="A235" s="428"/>
      <c r="B235" s="101"/>
      <c r="C235" s="101"/>
      <c r="D235" s="85" t="s">
        <v>894</v>
      </c>
      <c r="E235" s="149"/>
      <c r="F235" s="291">
        <f>SUM(Príloha_2016!F634)</f>
        <v>0</v>
      </c>
      <c r="G235" s="496">
        <f>SUM(Príloha_2016!G634)</f>
        <v>0</v>
      </c>
      <c r="H235" s="496">
        <f>SUM(Príloha_2016!H634)</f>
        <v>0</v>
      </c>
      <c r="I235" s="496">
        <f>SUM(Príloha_2016!I634)</f>
        <v>0</v>
      </c>
      <c r="J235" s="291">
        <f>SUM(Príloha_2016!J634)</f>
        <v>0</v>
      </c>
      <c r="K235" s="496">
        <f>SUM(Príloha_2016!K634)</f>
        <v>0</v>
      </c>
      <c r="L235" s="291">
        <f>SUM(Príloha_2016!L634)</f>
        <v>0</v>
      </c>
    </row>
    <row r="236" spans="1:13" s="429" customFormat="1" x14ac:dyDescent="0.2">
      <c r="A236" s="428"/>
      <c r="B236" s="101"/>
      <c r="C236" s="101"/>
      <c r="D236" s="85" t="s">
        <v>895</v>
      </c>
      <c r="E236" s="149"/>
      <c r="F236" s="291">
        <f>SUM(Príloha_2016!F635)</f>
        <v>0</v>
      </c>
      <c r="G236" s="496">
        <f>SUM(Príloha_2016!G635)</f>
        <v>0</v>
      </c>
      <c r="H236" s="496">
        <f>SUM(Príloha_2016!H635)</f>
        <v>0</v>
      </c>
      <c r="I236" s="496">
        <f>SUM(Príloha_2016!I635)</f>
        <v>0</v>
      </c>
      <c r="J236" s="291">
        <f>SUM(Príloha_2016!J635)</f>
        <v>0</v>
      </c>
      <c r="K236" s="496">
        <f>SUM(Príloha_2016!K635)</f>
        <v>0</v>
      </c>
      <c r="L236" s="291">
        <f>SUM(Príloha_2016!L635)</f>
        <v>0</v>
      </c>
    </row>
    <row r="237" spans="1:13" s="1" customFormat="1" x14ac:dyDescent="0.2">
      <c r="A237" s="9"/>
      <c r="B237" s="101">
        <v>700</v>
      </c>
      <c r="C237" s="36"/>
      <c r="D237" s="101" t="s">
        <v>229</v>
      </c>
      <c r="E237" s="435" t="s">
        <v>698</v>
      </c>
      <c r="F237" s="149">
        <f>Príloha_2016!F636</f>
        <v>6</v>
      </c>
      <c r="G237" s="149">
        <f>SUM(Príloha_2016!G636)</f>
        <v>0</v>
      </c>
      <c r="H237" s="149">
        <f>SUM(Príloha_2016!H636)</f>
        <v>410</v>
      </c>
      <c r="I237" s="149">
        <f>Príloha_2016!I636</f>
        <v>561.6</v>
      </c>
      <c r="J237" s="149">
        <f>Príloha_2016!J636</f>
        <v>20.9</v>
      </c>
      <c r="K237" s="149">
        <f>Príloha_2016!K636</f>
        <v>0</v>
      </c>
      <c r="L237" s="149">
        <f>Príloha_2016!L636</f>
        <v>0</v>
      </c>
    </row>
    <row r="238" spans="1:13" s="502" customFormat="1" x14ac:dyDescent="0.2">
      <c r="A238" s="503"/>
      <c r="B238" s="495"/>
      <c r="C238" s="495"/>
      <c r="D238" s="495" t="s">
        <v>1114</v>
      </c>
      <c r="E238" s="531"/>
      <c r="F238" s="496">
        <f>SUM(Príloha_2016!F637)</f>
        <v>0</v>
      </c>
      <c r="G238" s="496">
        <f>SUM(Príloha_2016!G637)</f>
        <v>0</v>
      </c>
      <c r="H238" s="496">
        <f>SUM(Príloha_2016!H637)</f>
        <v>0</v>
      </c>
      <c r="I238" s="496">
        <f>SUM(Príloha_2016!I637)</f>
        <v>16.5</v>
      </c>
      <c r="J238" s="496">
        <f>SUM(Príloha_2016!J637)</f>
        <v>5.0999999999999996</v>
      </c>
      <c r="K238" s="496">
        <f>SUM(Príloha_2016!K637)</f>
        <v>0</v>
      </c>
      <c r="L238" s="496">
        <f>SUM(Príloha_2016!L637)</f>
        <v>0</v>
      </c>
      <c r="M238" s="529" t="s">
        <v>1108</v>
      </c>
    </row>
    <row r="239" spans="1:13" s="1" customFormat="1" x14ac:dyDescent="0.2">
      <c r="A239" s="9"/>
      <c r="B239" s="36"/>
      <c r="C239" s="433"/>
      <c r="D239" s="434" t="s">
        <v>896</v>
      </c>
      <c r="E239" s="316"/>
      <c r="F239" s="291">
        <f>SUM(Príloha_2016!F638)</f>
        <v>0</v>
      </c>
      <c r="G239" s="496">
        <f>SUM(Príloha_2016!G638)</f>
        <v>0</v>
      </c>
      <c r="H239" s="496">
        <f>SUM(Príloha_2016!H638)</f>
        <v>0</v>
      </c>
      <c r="I239" s="496">
        <f>SUM(Príloha_2016!I638)</f>
        <v>0</v>
      </c>
      <c r="J239" s="291">
        <f>SUM(Príloha_2016!J638)</f>
        <v>0</v>
      </c>
      <c r="K239" s="496">
        <f>SUM(Príloha_2016!K638)</f>
        <v>0</v>
      </c>
      <c r="L239" s="291">
        <f>SUM(Príloha_2016!L638)</f>
        <v>0</v>
      </c>
    </row>
    <row r="240" spans="1:13" s="491" customFormat="1" x14ac:dyDescent="0.2">
      <c r="A240" s="492"/>
      <c r="B240" s="493"/>
      <c r="C240" s="433"/>
      <c r="D240" s="504" t="s">
        <v>1016</v>
      </c>
      <c r="E240" s="316"/>
      <c r="F240" s="496">
        <f>SUM(Príloha_2016!F639)</f>
        <v>0</v>
      </c>
      <c r="G240" s="496">
        <f>SUM(Príloha_2016!G639)</f>
        <v>0</v>
      </c>
      <c r="H240" s="496">
        <f>SUM(Príloha_2016!H639)</f>
        <v>0</v>
      </c>
      <c r="I240" s="496">
        <f>SUM(Príloha_2016!I639)</f>
        <v>3</v>
      </c>
      <c r="J240" s="496">
        <f>SUM(Príloha_2016!J639)</f>
        <v>0</v>
      </c>
      <c r="K240" s="496">
        <f>SUM(Príloha_2016!K639)</f>
        <v>0</v>
      </c>
      <c r="L240" s="496">
        <f>SUM(Príloha_2016!L639)</f>
        <v>0</v>
      </c>
    </row>
    <row r="241" spans="1:13" s="429" customFormat="1" x14ac:dyDescent="0.2">
      <c r="A241" s="428"/>
      <c r="B241" s="101"/>
      <c r="C241" s="433"/>
      <c r="D241" s="434" t="s">
        <v>897</v>
      </c>
      <c r="E241" s="149"/>
      <c r="F241" s="291">
        <f>SUM(Príloha_2016!F640)</f>
        <v>0</v>
      </c>
      <c r="G241" s="496">
        <f>SUM(Príloha_2016!G640)</f>
        <v>0</v>
      </c>
      <c r="H241" s="496">
        <f>SUM(Príloha_2016!H640)</f>
        <v>0</v>
      </c>
      <c r="I241" s="496">
        <f>SUM(Príloha_2016!I640)</f>
        <v>9</v>
      </c>
      <c r="J241" s="291">
        <f>SUM(Príloha_2016!J640)</f>
        <v>0</v>
      </c>
      <c r="K241" s="496">
        <f>SUM(Príloha_2016!K640)</f>
        <v>0</v>
      </c>
      <c r="L241" s="291">
        <f>SUM(Príloha_2016!L640)</f>
        <v>0</v>
      </c>
      <c r="M241" s="528"/>
    </row>
    <row r="242" spans="1:13" s="1" customFormat="1" x14ac:dyDescent="0.2">
      <c r="A242" s="9"/>
      <c r="B242" s="36"/>
      <c r="C242" s="36"/>
      <c r="D242" s="434" t="s">
        <v>898</v>
      </c>
      <c r="E242" s="51"/>
      <c r="F242" s="291">
        <f>SUM(Príloha_2016!F641)</f>
        <v>0</v>
      </c>
      <c r="G242" s="496">
        <f>SUM(Príloha_2016!G641)</f>
        <v>0</v>
      </c>
      <c r="H242" s="496">
        <f>SUM(Príloha_2016!H641)</f>
        <v>0</v>
      </c>
      <c r="I242" s="496">
        <f>SUM(Príloha_2016!I641)</f>
        <v>39.6</v>
      </c>
      <c r="J242" s="291">
        <f>SUM(Príloha_2016!J641)</f>
        <v>0.8</v>
      </c>
      <c r="K242" s="496">
        <f>SUM(Príloha_2016!K641)</f>
        <v>0</v>
      </c>
      <c r="L242" s="291">
        <f>SUM(Príloha_2016!L641)</f>
        <v>0</v>
      </c>
      <c r="M242" s="529" t="s">
        <v>1108</v>
      </c>
    </row>
    <row r="243" spans="1:13" s="1" customFormat="1" x14ac:dyDescent="0.2">
      <c r="A243" s="9"/>
      <c r="B243" s="36"/>
      <c r="C243" s="36"/>
      <c r="D243" s="434" t="s">
        <v>899</v>
      </c>
      <c r="E243" s="51"/>
      <c r="F243" s="291">
        <f>SUM(Príloha_2016!F642)</f>
        <v>6</v>
      </c>
      <c r="G243" s="496">
        <f>SUM(Príloha_2016!G642)</f>
        <v>0</v>
      </c>
      <c r="H243" s="496">
        <f>SUM(Príloha_2016!H642)</f>
        <v>0</v>
      </c>
      <c r="I243" s="496">
        <f>SUM(Príloha_2016!I642)</f>
        <v>0</v>
      </c>
      <c r="J243" s="291">
        <f>SUM(Príloha_2016!J642)</f>
        <v>0</v>
      </c>
      <c r="K243" s="496">
        <f>SUM(Príloha_2016!K642)</f>
        <v>0</v>
      </c>
      <c r="L243" s="291">
        <f>SUM(Príloha_2016!L642)</f>
        <v>0</v>
      </c>
    </row>
    <row r="244" spans="1:13" s="491" customFormat="1" x14ac:dyDescent="0.2">
      <c r="A244" s="492"/>
      <c r="B244" s="493"/>
      <c r="C244" s="493"/>
      <c r="D244" s="504" t="s">
        <v>1110</v>
      </c>
      <c r="E244" s="494"/>
      <c r="F244" s="496">
        <f>SUM(Príloha_2016!F643)</f>
        <v>0</v>
      </c>
      <c r="G244" s="496">
        <f>SUM(Príloha_2016!G643)</f>
        <v>0</v>
      </c>
      <c r="H244" s="496">
        <f>SUM(Príloha_2016!H643)</f>
        <v>0</v>
      </c>
      <c r="I244" s="496">
        <f>SUM(Príloha_2016!I643)</f>
        <v>0</v>
      </c>
      <c r="J244" s="496">
        <f>SUM(Príloha_2016!J643)</f>
        <v>4</v>
      </c>
      <c r="K244" s="496">
        <f>SUM(Príloha_2016!K643)</f>
        <v>0</v>
      </c>
      <c r="L244" s="496">
        <f>SUM(Príloha_2016!L643)</f>
        <v>0</v>
      </c>
      <c r="M244" s="529" t="s">
        <v>1108</v>
      </c>
    </row>
    <row r="245" spans="1:13" s="491" customFormat="1" x14ac:dyDescent="0.2">
      <c r="A245" s="492"/>
      <c r="B245" s="493"/>
      <c r="C245" s="493"/>
      <c r="D245" s="504" t="s">
        <v>1026</v>
      </c>
      <c r="E245" s="494"/>
      <c r="F245" s="496">
        <f>SUM(Príloha_2016!F644)</f>
        <v>0</v>
      </c>
      <c r="G245" s="496">
        <f>SUM(Príloha_2016!G644)</f>
        <v>0</v>
      </c>
      <c r="H245" s="496">
        <f>SUM(Príloha_2016!H644)</f>
        <v>0</v>
      </c>
      <c r="I245" s="496">
        <f>SUM(Príloha_2016!I644)</f>
        <v>46.5</v>
      </c>
      <c r="J245" s="496">
        <f>SUM(Príloha_2016!J644)</f>
        <v>10</v>
      </c>
      <c r="K245" s="496">
        <f>SUM(Príloha_2016!K644)</f>
        <v>0</v>
      </c>
      <c r="L245" s="496">
        <f>SUM(Príloha_2016!L644)</f>
        <v>0</v>
      </c>
      <c r="M245" s="529" t="s">
        <v>1108</v>
      </c>
    </row>
    <row r="246" spans="1:13" s="491" customFormat="1" x14ac:dyDescent="0.2">
      <c r="A246" s="492"/>
      <c r="B246" s="493"/>
      <c r="C246" s="493"/>
      <c r="D246" s="504" t="s">
        <v>988</v>
      </c>
      <c r="E246" s="494"/>
      <c r="F246" s="496">
        <f>SUM(Príloha_2016!F645)</f>
        <v>0</v>
      </c>
      <c r="G246" s="496">
        <f>SUM(Príloha_2016!G645)</f>
        <v>0</v>
      </c>
      <c r="H246" s="496">
        <f>SUM(Príloha_2016!H645)</f>
        <v>0</v>
      </c>
      <c r="I246" s="496">
        <f>SUM(Príloha_2016!I645)</f>
        <v>7</v>
      </c>
      <c r="J246" s="496">
        <f>SUM(Príloha_2016!J645)</f>
        <v>0</v>
      </c>
      <c r="K246" s="496">
        <f>SUM(Príloha_2016!K645)</f>
        <v>0</v>
      </c>
      <c r="L246" s="496">
        <f>SUM(Príloha_2016!L645)</f>
        <v>0</v>
      </c>
      <c r="M246" s="501"/>
    </row>
    <row r="247" spans="1:13" s="1" customFormat="1" x14ac:dyDescent="0.2">
      <c r="A247" s="9"/>
      <c r="B247" s="36"/>
      <c r="C247" s="36"/>
      <c r="D247" s="434" t="s">
        <v>949</v>
      </c>
      <c r="E247" s="51"/>
      <c r="F247" s="291">
        <f>SUM(Príloha_2016!F646)</f>
        <v>0</v>
      </c>
      <c r="G247" s="496">
        <f>SUM(Príloha_2016!G646)</f>
        <v>0</v>
      </c>
      <c r="H247" s="496">
        <f>SUM(Príloha_2016!H646)</f>
        <v>370</v>
      </c>
      <c r="I247" s="496">
        <f>SUM(Príloha_2016!I646)</f>
        <v>370</v>
      </c>
      <c r="J247" s="291">
        <f>SUM(Príloha_2016!J646)</f>
        <v>1</v>
      </c>
      <c r="K247" s="496">
        <f>SUM(Príloha_2016!K646)</f>
        <v>0</v>
      </c>
      <c r="L247" s="291">
        <f>SUM(Príloha_2016!L646)</f>
        <v>0</v>
      </c>
      <c r="M247" s="529" t="s">
        <v>1108</v>
      </c>
    </row>
    <row r="248" spans="1:13" s="1" customFormat="1" x14ac:dyDescent="0.2">
      <c r="A248" s="9"/>
      <c r="B248" s="36"/>
      <c r="C248" s="36"/>
      <c r="D248" s="434" t="s">
        <v>900</v>
      </c>
      <c r="E248" s="51"/>
      <c r="F248" s="291">
        <f>SUM(Príloha_2016!F647)</f>
        <v>0</v>
      </c>
      <c r="G248" s="496">
        <f>SUM(Príloha_2016!G647)</f>
        <v>0</v>
      </c>
      <c r="H248" s="496">
        <f>SUM(Príloha_2016!H647)</f>
        <v>0</v>
      </c>
      <c r="I248" s="496">
        <f>SUM(Príloha_2016!I647)</f>
        <v>0</v>
      </c>
      <c r="J248" s="291">
        <f>SUM(Príloha_2016!J647)</f>
        <v>0</v>
      </c>
      <c r="K248" s="496">
        <f>SUM(Príloha_2016!K647)</f>
        <v>0</v>
      </c>
      <c r="L248" s="291">
        <f>SUM(Príloha_2016!L647)</f>
        <v>0</v>
      </c>
    </row>
    <row r="249" spans="1:13" s="1" customFormat="1" ht="12.75" x14ac:dyDescent="0.2">
      <c r="A249" s="9"/>
      <c r="B249" s="36"/>
      <c r="C249" s="36"/>
      <c r="D249" s="434" t="s">
        <v>1004</v>
      </c>
      <c r="E249" s="51"/>
      <c r="F249" s="291">
        <f>SUM(Príloha_2016!F648)</f>
        <v>0</v>
      </c>
      <c r="G249" s="496">
        <f>SUM(Príloha_2016!G648)</f>
        <v>0</v>
      </c>
      <c r="H249" s="496">
        <f>SUM(Príloha_2016!H648)</f>
        <v>40</v>
      </c>
      <c r="I249" s="496">
        <f>SUM(Príloha_2016!I648)</f>
        <v>46</v>
      </c>
      <c r="J249" s="291">
        <f>SUM(Príloha_2016!J648)</f>
        <v>0</v>
      </c>
      <c r="K249" s="496">
        <f>SUM(Príloha_2016!K648)</f>
        <v>0</v>
      </c>
      <c r="L249" s="291">
        <f>SUM(Príloha_2016!L648)</f>
        <v>0</v>
      </c>
      <c r="M249" s="409"/>
    </row>
    <row r="250" spans="1:13" s="491" customFormat="1" ht="12.75" x14ac:dyDescent="0.2">
      <c r="A250" s="492"/>
      <c r="B250" s="493"/>
      <c r="C250" s="493"/>
      <c r="D250" s="504" t="s">
        <v>1005</v>
      </c>
      <c r="E250" s="494"/>
      <c r="F250" s="496">
        <f>SUM(Príloha_2016!F649)</f>
        <v>0</v>
      </c>
      <c r="G250" s="496">
        <f>SUM(Príloha_2016!G649)</f>
        <v>0</v>
      </c>
      <c r="H250" s="496">
        <f>SUM(Príloha_2016!H649)</f>
        <v>0</v>
      </c>
      <c r="I250" s="496">
        <f>SUM(Príloha_2016!I649)</f>
        <v>11</v>
      </c>
      <c r="J250" s="496">
        <f>SUM(Príloha_2016!J649)</f>
        <v>0</v>
      </c>
      <c r="K250" s="496">
        <f>SUM(Príloha_2016!K649)</f>
        <v>0</v>
      </c>
      <c r="L250" s="496">
        <f>SUM(Príloha_2016!L649)</f>
        <v>0</v>
      </c>
      <c r="M250" s="409"/>
    </row>
    <row r="251" spans="1:13" s="491" customFormat="1" ht="12.75" x14ac:dyDescent="0.2">
      <c r="A251" s="492"/>
      <c r="B251" s="493"/>
      <c r="C251" s="493"/>
      <c r="D251" s="504" t="s">
        <v>1007</v>
      </c>
      <c r="E251" s="494"/>
      <c r="F251" s="496">
        <f>SUM(Príloha_2016!F650)</f>
        <v>0</v>
      </c>
      <c r="G251" s="496">
        <f>SUM(Príloha_2016!G650)</f>
        <v>0</v>
      </c>
      <c r="H251" s="496">
        <f>SUM(Príloha_2016!H650)</f>
        <v>0</v>
      </c>
      <c r="I251" s="496">
        <f>SUM(Príloha_2016!I650)</f>
        <v>13</v>
      </c>
      <c r="J251" s="496">
        <f>SUM(Príloha_2016!J650)</f>
        <v>0</v>
      </c>
      <c r="K251" s="496">
        <f>SUM(Príloha_2016!K650)</f>
        <v>0</v>
      </c>
      <c r="L251" s="496">
        <f>SUM(Príloha_2016!L650)</f>
        <v>0</v>
      </c>
      <c r="M251" s="409"/>
    </row>
    <row r="252" spans="1:13" s="491" customFormat="1" x14ac:dyDescent="0.2">
      <c r="A252" s="492"/>
      <c r="B252" s="493"/>
      <c r="C252" s="493"/>
      <c r="D252" s="504" t="s">
        <v>956</v>
      </c>
      <c r="E252" s="494"/>
      <c r="F252" s="496">
        <f>SUM(Príloha_2016!F651)</f>
        <v>0</v>
      </c>
      <c r="G252" s="496">
        <f>SUM(Príloha_2016!G651)</f>
        <v>0</v>
      </c>
      <c r="H252" s="496">
        <f>SUM(Príloha_2016!H651)</f>
        <v>0</v>
      </c>
      <c r="I252" s="496">
        <f>SUM(Príloha_2016!I651)</f>
        <v>0</v>
      </c>
      <c r="J252" s="496">
        <f>SUM(Príloha_2016!J651)</f>
        <v>0</v>
      </c>
      <c r="K252" s="496">
        <f>SUM(Príloha_2016!K651)</f>
        <v>0</v>
      </c>
      <c r="L252" s="496">
        <f>SUM(Príloha_2016!L651)</f>
        <v>0</v>
      </c>
    </row>
    <row r="253" spans="1:13" s="1" customFormat="1" x14ac:dyDescent="0.2">
      <c r="A253" s="9"/>
      <c r="B253" s="36"/>
      <c r="C253" s="36"/>
      <c r="D253" s="434" t="s">
        <v>901</v>
      </c>
      <c r="E253" s="51"/>
      <c r="F253" s="291">
        <f>SUM(Príloha_2016!F652)</f>
        <v>0</v>
      </c>
      <c r="G253" s="496">
        <f>SUM(Príloha_2016!G652)</f>
        <v>0</v>
      </c>
      <c r="H253" s="496">
        <f>SUM(Príloha_2016!H652)</f>
        <v>0</v>
      </c>
      <c r="I253" s="496">
        <f>SUM(Príloha_2016!I652)</f>
        <v>0</v>
      </c>
      <c r="J253" s="291">
        <f>SUM(Príloha_2016!J652)</f>
        <v>0</v>
      </c>
      <c r="K253" s="496">
        <f>SUM(Príloha_2016!K652)</f>
        <v>0</v>
      </c>
      <c r="L253" s="291">
        <f>SUM(Príloha_2016!L652)</f>
        <v>0</v>
      </c>
    </row>
    <row r="254" spans="1:13" s="1" customFormat="1" x14ac:dyDescent="0.2">
      <c r="A254" s="9"/>
      <c r="B254" s="36"/>
      <c r="C254" s="36"/>
      <c r="D254" s="434" t="s">
        <v>902</v>
      </c>
      <c r="E254" s="51"/>
      <c r="F254" s="291">
        <f>SUM(Príloha_2016!F653)</f>
        <v>0</v>
      </c>
      <c r="G254" s="496">
        <f>SUM(Príloha_2016!G653)</f>
        <v>0</v>
      </c>
      <c r="H254" s="496">
        <f>SUM(Príloha_2016!H653)</f>
        <v>0</v>
      </c>
      <c r="I254" s="496">
        <f>SUM(Príloha_2016!I653)</f>
        <v>0</v>
      </c>
      <c r="J254" s="291">
        <f>SUM(Príloha_2016!J653)</f>
        <v>0</v>
      </c>
      <c r="K254" s="496">
        <f>SUM(Príloha_2016!K653)</f>
        <v>0</v>
      </c>
      <c r="L254" s="291">
        <f>SUM(Príloha_2016!L653)</f>
        <v>0</v>
      </c>
    </row>
    <row r="255" spans="1:13" s="429" customFormat="1" x14ac:dyDescent="0.2">
      <c r="A255" s="428"/>
      <c r="B255" s="101">
        <v>700</v>
      </c>
      <c r="C255" s="101"/>
      <c r="D255" s="101" t="s">
        <v>235</v>
      </c>
      <c r="E255" s="435" t="s">
        <v>699</v>
      </c>
      <c r="F255" s="149">
        <f>Príloha_2016!F654</f>
        <v>246.8</v>
      </c>
      <c r="G255" s="149">
        <f>SUM(Príloha_2016!G654)</f>
        <v>0.5</v>
      </c>
      <c r="H255" s="149">
        <f>SUM(Príloha_2016!H654)</f>
        <v>0</v>
      </c>
      <c r="I255" s="149">
        <f>Príloha_2016!I654</f>
        <v>0</v>
      </c>
      <c r="J255" s="149">
        <f>Príloha_2016!J654</f>
        <v>0</v>
      </c>
      <c r="K255" s="149">
        <f>Príloha_2016!K654</f>
        <v>0</v>
      </c>
      <c r="L255" s="149">
        <f>Príloha_2016!L654</f>
        <v>0</v>
      </c>
    </row>
    <row r="256" spans="1:13" s="1" customFormat="1" x14ac:dyDescent="0.2">
      <c r="A256" s="9"/>
      <c r="B256" s="36"/>
      <c r="C256" s="36"/>
      <c r="D256" s="37" t="s">
        <v>903</v>
      </c>
      <c r="E256" s="316"/>
      <c r="F256" s="51">
        <f>SUM(Príloha_2016!F655)</f>
        <v>246.8</v>
      </c>
      <c r="G256" s="51">
        <f>SUM(Príloha_2016!G655)</f>
        <v>0.5</v>
      </c>
      <c r="H256" s="494">
        <f>SUM(Príloha_2016!H655)</f>
        <v>0</v>
      </c>
      <c r="I256" s="494">
        <f>SUM(Príloha_2016!I655)</f>
        <v>0</v>
      </c>
      <c r="J256" s="51">
        <f>SUM(Príloha_2016!J655)</f>
        <v>0</v>
      </c>
      <c r="K256" s="494">
        <f>SUM(Príloha_2016!K655)</f>
        <v>0</v>
      </c>
      <c r="L256" s="51">
        <f>SUM(Príloha_2016!L655)</f>
        <v>0</v>
      </c>
    </row>
    <row r="257" spans="1:13" s="429" customFormat="1" x14ac:dyDescent="0.2">
      <c r="A257" s="428"/>
      <c r="B257" s="101">
        <v>700</v>
      </c>
      <c r="C257" s="101"/>
      <c r="D257" s="101" t="s">
        <v>237</v>
      </c>
      <c r="E257" s="435" t="s">
        <v>702</v>
      </c>
      <c r="F257" s="149">
        <f>Príloha_2016!F656</f>
        <v>315.3</v>
      </c>
      <c r="G257" s="149">
        <f>SUM(Príloha_2016!G656)</f>
        <v>17.2</v>
      </c>
      <c r="H257" s="149">
        <f>SUM(Príloha_2016!H656)</f>
        <v>74.2</v>
      </c>
      <c r="I257" s="149">
        <f>Príloha_2016!I656</f>
        <v>34.1</v>
      </c>
      <c r="J257" s="149">
        <f>Príloha_2016!J656</f>
        <v>1285.5</v>
      </c>
      <c r="K257" s="149">
        <f>Príloha_2016!K656</f>
        <v>0</v>
      </c>
      <c r="L257" s="149">
        <f>Príloha_2016!L656</f>
        <v>0</v>
      </c>
    </row>
    <row r="258" spans="1:13" s="429" customFormat="1" x14ac:dyDescent="0.2">
      <c r="A258" s="428"/>
      <c r="B258" s="101"/>
      <c r="C258" s="101"/>
      <c r="D258" s="434" t="s">
        <v>904</v>
      </c>
      <c r="E258" s="435"/>
      <c r="F258" s="291">
        <f>SUM(Príloha_2016!F657)</f>
        <v>0</v>
      </c>
      <c r="G258" s="291">
        <f>SUM(Príloha_2016!G657)</f>
        <v>0</v>
      </c>
      <c r="H258" s="496">
        <f>SUM(Príloha_2016!H657)</f>
        <v>5</v>
      </c>
      <c r="I258" s="496">
        <f>SUM(Príloha_2016!I657)</f>
        <v>5</v>
      </c>
      <c r="J258" s="291">
        <f>SUM(Príloha_2016!J657)</f>
        <v>2</v>
      </c>
      <c r="K258" s="496">
        <f>SUM(Príloha_2016!K657)</f>
        <v>0</v>
      </c>
      <c r="L258" s="291">
        <f>SUM(Príloha_2016!L657)</f>
        <v>0</v>
      </c>
    </row>
    <row r="259" spans="1:13" s="501" customFormat="1" ht="12.75" x14ac:dyDescent="0.2">
      <c r="A259" s="500"/>
      <c r="B259" s="101"/>
      <c r="C259" s="101"/>
      <c r="D259" s="504" t="s">
        <v>1010</v>
      </c>
      <c r="E259" s="505"/>
      <c r="F259" s="496">
        <f>SUM(Príloha_2016!F658)</f>
        <v>0</v>
      </c>
      <c r="G259" s="496">
        <f>SUM(Príloha_2016!G658)</f>
        <v>0</v>
      </c>
      <c r="H259" s="496">
        <f>SUM(Príloha_2016!H658)</f>
        <v>0</v>
      </c>
      <c r="I259" s="496">
        <f>SUM(Príloha_2016!I658)</f>
        <v>0</v>
      </c>
      <c r="J259" s="496">
        <f>SUM(Príloha_2016!J658)</f>
        <v>0</v>
      </c>
      <c r="K259" s="496">
        <f>SUM(Príloha_2016!K658)</f>
        <v>0</v>
      </c>
      <c r="L259" s="496">
        <f>SUM(Príloha_2016!L658)</f>
        <v>0</v>
      </c>
      <c r="M259" s="409"/>
    </row>
    <row r="260" spans="1:13" s="429" customFormat="1" x14ac:dyDescent="0.2">
      <c r="A260" s="428"/>
      <c r="B260" s="101"/>
      <c r="C260" s="101"/>
      <c r="D260" s="434" t="s">
        <v>905</v>
      </c>
      <c r="E260" s="435"/>
      <c r="F260" s="291">
        <f>SUM(Príloha_2016!F659)</f>
        <v>315.3</v>
      </c>
      <c r="G260" s="496">
        <f>SUM(Príloha_2016!G659)</f>
        <v>0</v>
      </c>
      <c r="H260" s="496">
        <f>SUM(Príloha_2016!H659)</f>
        <v>0</v>
      </c>
      <c r="I260" s="496">
        <f>SUM(Príloha_2016!I659)</f>
        <v>0</v>
      </c>
      <c r="J260" s="291">
        <f>SUM(Príloha_2016!J659)</f>
        <v>0</v>
      </c>
      <c r="K260" s="496">
        <f>SUM(Príloha_2016!K659)</f>
        <v>0</v>
      </c>
      <c r="L260" s="291">
        <f>SUM(Príloha_2016!L659)</f>
        <v>0</v>
      </c>
    </row>
    <row r="261" spans="1:13" s="501" customFormat="1" x14ac:dyDescent="0.2">
      <c r="A261" s="500"/>
      <c r="B261" s="101"/>
      <c r="C261" s="101"/>
      <c r="D261" s="504" t="s">
        <v>1086</v>
      </c>
      <c r="E261" s="557"/>
      <c r="F261" s="496">
        <f>SUM(Príloha_2016!F660)</f>
        <v>0</v>
      </c>
      <c r="G261" s="496">
        <f>SUM(Príloha_2016!G660)</f>
        <v>0</v>
      </c>
      <c r="H261" s="496">
        <f>SUM(Príloha_2016!H660)</f>
        <v>0</v>
      </c>
      <c r="I261" s="496">
        <f>SUM(Príloha_2016!I660)</f>
        <v>0</v>
      </c>
      <c r="J261" s="496">
        <f>SUM(Príloha_2016!J660)</f>
        <v>32</v>
      </c>
      <c r="K261" s="496">
        <f>SUM(Príloha_2016!K660)</f>
        <v>0</v>
      </c>
      <c r="L261" s="496">
        <f>SUM(Príloha_2016!L660)</f>
        <v>0</v>
      </c>
      <c r="M261" s="529" t="s">
        <v>1108</v>
      </c>
    </row>
    <row r="262" spans="1:13" x14ac:dyDescent="0.2">
      <c r="B262" s="508"/>
      <c r="C262" s="504"/>
      <c r="D262" s="504" t="s">
        <v>957</v>
      </c>
      <c r="E262" s="509"/>
      <c r="F262" s="510">
        <f>SUM(Príloha_2016!F661)</f>
        <v>0</v>
      </c>
      <c r="G262" s="496">
        <f>SUM(Príloha_2016!G661)</f>
        <v>0</v>
      </c>
      <c r="H262" s="496">
        <f>SUM(Príloha_2016!H661)</f>
        <v>24.6</v>
      </c>
      <c r="I262" s="510">
        <f>SUM(Príloha_2016!I661)</f>
        <v>27.1</v>
      </c>
      <c r="J262" s="510">
        <f>SUM(Príloha_2016!J661)</f>
        <v>540</v>
      </c>
      <c r="K262" s="510">
        <f>SUM(Príloha_2016!K661)</f>
        <v>0</v>
      </c>
      <c r="L262" s="510">
        <f>SUM(Príloha_2016!L661)</f>
        <v>0</v>
      </c>
      <c r="M262" s="529" t="s">
        <v>1108</v>
      </c>
    </row>
    <row r="263" spans="1:13" s="501" customFormat="1" x14ac:dyDescent="0.2">
      <c r="A263" s="500"/>
      <c r="B263" s="508"/>
      <c r="C263" s="508"/>
      <c r="D263" s="504" t="s">
        <v>958</v>
      </c>
      <c r="E263" s="505"/>
      <c r="F263" s="496">
        <f>SUM(Príloha_2016!F662)</f>
        <v>0</v>
      </c>
      <c r="G263" s="496">
        <f>SUM(Príloha_2016!G662)</f>
        <v>2</v>
      </c>
      <c r="H263" s="496">
        <f>SUM(Príloha_2016!H662)</f>
        <v>35.6</v>
      </c>
      <c r="I263" s="496">
        <f>SUM(Príloha_2016!I662)</f>
        <v>0</v>
      </c>
      <c r="J263" s="496">
        <f>SUM(Príloha_2016!J662)</f>
        <v>711.5</v>
      </c>
      <c r="K263" s="496">
        <f>SUM(Príloha_2016!K662)</f>
        <v>0</v>
      </c>
      <c r="L263" s="496">
        <f>SUM(Príloha_2016!L662)</f>
        <v>0</v>
      </c>
      <c r="M263" s="529"/>
    </row>
    <row r="264" spans="1:13" s="429" customFormat="1" ht="12.75" x14ac:dyDescent="0.2">
      <c r="A264" s="428"/>
      <c r="B264" s="101"/>
      <c r="C264" s="101"/>
      <c r="D264" s="434" t="s">
        <v>990</v>
      </c>
      <c r="E264" s="435"/>
      <c r="F264" s="291">
        <f>SUM(Príloha_2016!F663)</f>
        <v>0</v>
      </c>
      <c r="G264" s="496">
        <f>SUM(Príloha_2016!G663)</f>
        <v>15.2</v>
      </c>
      <c r="H264" s="496">
        <f>SUM(Príloha_2016!H663)</f>
        <v>7</v>
      </c>
      <c r="I264" s="496">
        <f>SUM(Príloha_2016!I663)</f>
        <v>0</v>
      </c>
      <c r="J264" s="291">
        <f>SUM(Príloha_2016!J663)</f>
        <v>0</v>
      </c>
      <c r="K264" s="496">
        <f>SUM(Príloha_2016!K663)</f>
        <v>0</v>
      </c>
      <c r="L264" s="291">
        <f>SUM(Príloha_2016!L663)</f>
        <v>0</v>
      </c>
      <c r="M264" s="409"/>
    </row>
    <row r="265" spans="1:13" s="429" customFormat="1" x14ac:dyDescent="0.2">
      <c r="A265" s="428"/>
      <c r="B265" s="101"/>
      <c r="C265" s="101"/>
      <c r="D265" s="434" t="s">
        <v>906</v>
      </c>
      <c r="E265" s="435"/>
      <c r="F265" s="291">
        <f>SUM(Príloha_2016!F664)</f>
        <v>0</v>
      </c>
      <c r="G265" s="496">
        <f>SUM(Príloha_2016!G664)</f>
        <v>0</v>
      </c>
      <c r="H265" s="496">
        <f>SUM(Príloha_2016!H664)</f>
        <v>0</v>
      </c>
      <c r="I265" s="496">
        <f>SUM(Príloha_2016!I664)</f>
        <v>0</v>
      </c>
      <c r="J265" s="291">
        <f>SUM(Príloha_2016!J664)</f>
        <v>0</v>
      </c>
      <c r="K265" s="496">
        <f>SUM(Príloha_2016!K664)</f>
        <v>0</v>
      </c>
      <c r="L265" s="291">
        <f>SUM(Príloha_2016!L664)</f>
        <v>0</v>
      </c>
    </row>
    <row r="266" spans="1:13" s="429" customFormat="1" x14ac:dyDescent="0.2">
      <c r="A266" s="428"/>
      <c r="B266" s="101"/>
      <c r="C266" s="101"/>
      <c r="D266" s="434" t="s">
        <v>907</v>
      </c>
      <c r="E266" s="435"/>
      <c r="F266" s="291">
        <f>SUM(Príloha_2016!F665)</f>
        <v>0</v>
      </c>
      <c r="G266" s="496">
        <f>SUM(Príloha_2016!G665)</f>
        <v>0</v>
      </c>
      <c r="H266" s="496">
        <f>SUM(Príloha_2016!H665)</f>
        <v>2</v>
      </c>
      <c r="I266" s="496">
        <f>SUM(Príloha_2016!I665)</f>
        <v>2</v>
      </c>
      <c r="J266" s="291">
        <f>SUM(Príloha_2016!J665)</f>
        <v>0</v>
      </c>
      <c r="K266" s="496">
        <f>SUM(Príloha_2016!K665)</f>
        <v>0</v>
      </c>
      <c r="L266" s="291">
        <f>SUM(Príloha_2016!L665)</f>
        <v>0</v>
      </c>
    </row>
    <row r="267" spans="1:13" s="429" customFormat="1" x14ac:dyDescent="0.2">
      <c r="A267" s="428"/>
      <c r="B267" s="101">
        <v>700</v>
      </c>
      <c r="C267" s="101"/>
      <c r="D267" s="101" t="s">
        <v>233</v>
      </c>
      <c r="E267" s="435" t="s">
        <v>706</v>
      </c>
      <c r="F267" s="149">
        <f>SUM(Príloha_2016!F666)</f>
        <v>3.5</v>
      </c>
      <c r="G267" s="149">
        <f>SUM(Príloha_2016!G666)</f>
        <v>0</v>
      </c>
      <c r="H267" s="149">
        <f>SUM(Príloha_2016!H666)</f>
        <v>64.599999999999994</v>
      </c>
      <c r="I267" s="149">
        <f>SUM(Príloha_2016!I666)</f>
        <v>180.2</v>
      </c>
      <c r="J267" s="149">
        <f>SUM(Príloha_2016!J666)</f>
        <v>206</v>
      </c>
      <c r="K267" s="149">
        <f>SUM(Príloha_2016!K666)</f>
        <v>0</v>
      </c>
      <c r="L267" s="149">
        <f>SUM(Príloha_2016!L666)</f>
        <v>0</v>
      </c>
    </row>
    <row r="268" spans="1:13" s="429" customFormat="1" x14ac:dyDescent="0.2">
      <c r="A268" s="428"/>
      <c r="B268" s="101"/>
      <c r="C268" s="101"/>
      <c r="D268" s="434" t="s">
        <v>908</v>
      </c>
      <c r="E268" s="435"/>
      <c r="F268" s="291">
        <f>SUM(Príloha_2016!F667)</f>
        <v>3.5</v>
      </c>
      <c r="G268" s="291">
        <f>SUM(Príloha_2016!G667)</f>
        <v>0</v>
      </c>
      <c r="H268" s="496">
        <f>SUM(Príloha_2016!H667)</f>
        <v>64.599999999999994</v>
      </c>
      <c r="I268" s="496">
        <f>SUM(Príloha_2016!I667)</f>
        <v>0.2</v>
      </c>
      <c r="J268" s="496">
        <f>SUM(Príloha_2016!J667)</f>
        <v>100</v>
      </c>
      <c r="K268" s="496">
        <f>SUM(Príloha_2016!K667)</f>
        <v>0</v>
      </c>
      <c r="L268" s="496">
        <f>SUM(Príloha_2016!L667)</f>
        <v>0</v>
      </c>
      <c r="M268" s="501"/>
    </row>
    <row r="269" spans="1:13" s="429" customFormat="1" x14ac:dyDescent="0.2">
      <c r="A269" s="428"/>
      <c r="B269" s="101"/>
      <c r="C269" s="101"/>
      <c r="D269" s="434" t="s">
        <v>909</v>
      </c>
      <c r="E269" s="435"/>
      <c r="F269" s="291">
        <f>SUM(Príloha_2016!F668)</f>
        <v>0</v>
      </c>
      <c r="G269" s="291">
        <f>SUM(Príloha_2016!G668)</f>
        <v>0</v>
      </c>
      <c r="H269" s="496">
        <f>SUM(Príloha_2016!H668)</f>
        <v>0</v>
      </c>
      <c r="I269" s="496">
        <f>SUM(Príloha_2016!I668)</f>
        <v>180</v>
      </c>
      <c r="J269" s="291">
        <f>SUM(Príloha_2016!J668)</f>
        <v>106</v>
      </c>
      <c r="K269" s="496">
        <f>SUM(Príloha_2016!K668)</f>
        <v>0</v>
      </c>
      <c r="L269" s="291">
        <f>SUM(Príloha_2016!L668)</f>
        <v>0</v>
      </c>
      <c r="M269" s="529" t="s">
        <v>1108</v>
      </c>
    </row>
    <row r="270" spans="1:13" s="429" customFormat="1" x14ac:dyDescent="0.2">
      <c r="A270" s="428"/>
      <c r="B270" s="101">
        <v>700</v>
      </c>
      <c r="C270" s="101"/>
      <c r="D270" s="101" t="s">
        <v>240</v>
      </c>
      <c r="E270" s="436" t="s">
        <v>916</v>
      </c>
      <c r="F270" s="437">
        <f>SUM(Príloha_2016!F669)</f>
        <v>0</v>
      </c>
      <c r="G270" s="437">
        <f>SUM(Príloha_2016!G669)</f>
        <v>169.39999999999998</v>
      </c>
      <c r="H270" s="437">
        <f>SUM(Príloha_2016!H669)</f>
        <v>31</v>
      </c>
      <c r="I270" s="437">
        <f>SUM(Príloha_2016!H669)</f>
        <v>31</v>
      </c>
      <c r="J270" s="437">
        <f>SUM(Príloha_2016!I669)</f>
        <v>685.5</v>
      </c>
      <c r="K270" s="437">
        <f>SUM(Príloha_2016!J669)</f>
        <v>681.1</v>
      </c>
      <c r="L270" s="437">
        <f>SUM(Príloha_2016!K669)</f>
        <v>0</v>
      </c>
    </row>
    <row r="271" spans="1:13" s="502" customFormat="1" x14ac:dyDescent="0.2">
      <c r="A271" s="503"/>
      <c r="B271" s="495"/>
      <c r="C271" s="495"/>
      <c r="D271" s="495" t="s">
        <v>1080</v>
      </c>
      <c r="E271" s="546"/>
      <c r="F271" s="506">
        <f>SUM(Príloha_2016!F670)</f>
        <v>0</v>
      </c>
      <c r="G271" s="506">
        <f>SUM(Príloha_2016!G670)</f>
        <v>0</v>
      </c>
      <c r="H271" s="506">
        <f>SUM(Príloha_2016!H670)</f>
        <v>0</v>
      </c>
      <c r="I271" s="506">
        <f>SUM(Príloha_2016!H670)</f>
        <v>0</v>
      </c>
      <c r="J271" s="506">
        <f>SUM(Príloha_2016!I670)</f>
        <v>0</v>
      </c>
      <c r="K271" s="506">
        <f>SUM(Príloha_2016!J670)</f>
        <v>5</v>
      </c>
      <c r="L271" s="506">
        <f>SUM(Príloha_2016!K670)</f>
        <v>0</v>
      </c>
    </row>
    <row r="272" spans="1:13" s="502" customFormat="1" x14ac:dyDescent="0.2">
      <c r="A272" s="503"/>
      <c r="B272" s="495"/>
      <c r="C272" s="495"/>
      <c r="D272" s="495" t="s">
        <v>1056</v>
      </c>
      <c r="E272" s="546"/>
      <c r="F272" s="506">
        <f>SUM(Príloha_2016!F671)</f>
        <v>0</v>
      </c>
      <c r="G272" s="506">
        <f>SUM(Príloha_2016!G671)</f>
        <v>0</v>
      </c>
      <c r="H272" s="506">
        <f>SUM(Príloha_2016!H671)</f>
        <v>0</v>
      </c>
      <c r="I272" s="506">
        <f>SUM(Príloha_2016!I671)</f>
        <v>15</v>
      </c>
      <c r="J272" s="506">
        <f>SUM(Príloha_2016!J671)</f>
        <v>5</v>
      </c>
      <c r="K272" s="506">
        <f>SUM(Príloha_2016!K671)</f>
        <v>0</v>
      </c>
      <c r="L272" s="506">
        <f>SUM(Príloha_2016!L671)</f>
        <v>0</v>
      </c>
      <c r="M272" s="529" t="s">
        <v>1108</v>
      </c>
    </row>
    <row r="273" spans="1:13" s="430" customFormat="1" x14ac:dyDescent="0.2">
      <c r="A273" s="432"/>
      <c r="B273" s="85"/>
      <c r="C273" s="85"/>
      <c r="D273" s="434" t="s">
        <v>910</v>
      </c>
      <c r="E273" s="438"/>
      <c r="F273" s="438">
        <f>SUM(Príloha_2016!F672)</f>
        <v>0</v>
      </c>
      <c r="G273" s="506">
        <f>SUM(Príloha_2016!G672)</f>
        <v>0</v>
      </c>
      <c r="H273" s="506">
        <f>SUM(Príloha_2016!H672)</f>
        <v>0</v>
      </c>
      <c r="I273" s="506">
        <f>SUM(Príloha_2016!I672)</f>
        <v>0</v>
      </c>
      <c r="J273" s="438">
        <f>SUM(Príloha_2016!J672)</f>
        <v>0</v>
      </c>
      <c r="K273" s="506">
        <f>SUM(Príloha_2016!K672)</f>
        <v>0</v>
      </c>
      <c r="L273" s="438">
        <f>SUM(Príloha_2016!L672)</f>
        <v>0</v>
      </c>
      <c r="M273" s="1"/>
    </row>
    <row r="274" spans="1:13" s="430" customFormat="1" x14ac:dyDescent="0.2">
      <c r="A274" s="432"/>
      <c r="B274" s="85"/>
      <c r="C274" s="85"/>
      <c r="D274" s="434" t="s">
        <v>944</v>
      </c>
      <c r="E274" s="438"/>
      <c r="F274" s="438">
        <f>SUM(Príloha_2016!F673)</f>
        <v>0</v>
      </c>
      <c r="G274" s="506">
        <f>SUM(Príloha_2016!G673)</f>
        <v>15.7</v>
      </c>
      <c r="H274" s="506">
        <f>SUM(Príloha_2016!H673)</f>
        <v>31</v>
      </c>
      <c r="I274" s="506">
        <f>SUM(Príloha_2016!I673)</f>
        <v>599.79999999999995</v>
      </c>
      <c r="J274" s="506">
        <f>SUM(Príloha_2016!J673)</f>
        <v>660.1</v>
      </c>
      <c r="K274" s="506">
        <f>SUM(Príloha_2016!K673)</f>
        <v>0</v>
      </c>
      <c r="L274" s="506">
        <f>SUM(Príloha_2016!L673)</f>
        <v>0</v>
      </c>
      <c r="M274" s="529" t="s">
        <v>1108</v>
      </c>
    </row>
    <row r="275" spans="1:13" s="430" customFormat="1" x14ac:dyDescent="0.2">
      <c r="A275" s="432"/>
      <c r="B275" s="85"/>
      <c r="C275" s="85"/>
      <c r="D275" s="434" t="s">
        <v>945</v>
      </c>
      <c r="E275" s="438"/>
      <c r="F275" s="438">
        <f>SUM(Príloha_2016!F674)</f>
        <v>0</v>
      </c>
      <c r="G275" s="506">
        <f>SUM(Príloha_2016!G674)</f>
        <v>122.6</v>
      </c>
      <c r="H275" s="506">
        <f>SUM(Príloha_2016!H674)</f>
        <v>0</v>
      </c>
      <c r="I275" s="506">
        <f>SUM(Príloha_2016!I674)</f>
        <v>60.7</v>
      </c>
      <c r="J275" s="506">
        <f>SUM(Príloha_2016!J674)</f>
        <v>0</v>
      </c>
      <c r="K275" s="506">
        <f>SUM(Príloha_2016!K674)</f>
        <v>0</v>
      </c>
      <c r="L275" s="506">
        <f>SUM(Príloha_2016!L674)</f>
        <v>0</v>
      </c>
      <c r="M275" s="501"/>
    </row>
    <row r="276" spans="1:13" s="502" customFormat="1" x14ac:dyDescent="0.2">
      <c r="A276" s="503"/>
      <c r="B276" s="495"/>
      <c r="C276" s="495"/>
      <c r="D276" s="504" t="s">
        <v>997</v>
      </c>
      <c r="E276" s="506"/>
      <c r="F276" s="506">
        <f>SUM(Príloha_2016!F675)</f>
        <v>0</v>
      </c>
      <c r="G276" s="506">
        <f>SUM(Príloha_2016!G675)</f>
        <v>0</v>
      </c>
      <c r="H276" s="506">
        <f>SUM(Príloha_2016!H675)</f>
        <v>0</v>
      </c>
      <c r="I276" s="506">
        <f>SUM(Príloha_2016!I675)</f>
        <v>10</v>
      </c>
      <c r="J276" s="506">
        <f>SUM(Príloha_2016!J675)</f>
        <v>10</v>
      </c>
      <c r="K276" s="506">
        <f>SUM(Príloha_2016!K675)</f>
        <v>0</v>
      </c>
      <c r="L276" s="506">
        <f>SUM(Príloha_2016!L675)</f>
        <v>0</v>
      </c>
      <c r="M276" s="501"/>
    </row>
    <row r="277" spans="1:13" s="430" customFormat="1" x14ac:dyDescent="0.2">
      <c r="A277" s="432"/>
      <c r="B277" s="85"/>
      <c r="C277" s="85"/>
      <c r="D277" s="434" t="s">
        <v>930</v>
      </c>
      <c r="E277" s="438"/>
      <c r="F277" s="438">
        <f>SUM(Príloha_2016!F676)</f>
        <v>0</v>
      </c>
      <c r="G277" s="506">
        <f>SUM(Príloha_2016!G676)</f>
        <v>30</v>
      </c>
      <c r="H277" s="506">
        <f>SUM(Príloha_2016!H676)</f>
        <v>0</v>
      </c>
      <c r="I277" s="506">
        <f>SUM(Príloha_2016!I676)</f>
        <v>0</v>
      </c>
      <c r="J277" s="438">
        <f>SUM(Príloha_2016!J676)</f>
        <v>0</v>
      </c>
      <c r="K277" s="506">
        <f>SUM(Príloha_2016!K676)</f>
        <v>0</v>
      </c>
      <c r="L277" s="438">
        <f>SUM(Príloha_2016!L676)</f>
        <v>0</v>
      </c>
      <c r="M277" s="1"/>
    </row>
    <row r="278" spans="1:13" s="430" customFormat="1" x14ac:dyDescent="0.2">
      <c r="A278" s="432"/>
      <c r="B278" s="85"/>
      <c r="C278" s="85"/>
      <c r="D278" s="434" t="s">
        <v>911</v>
      </c>
      <c r="E278" s="438"/>
      <c r="F278" s="438">
        <f>SUM(Príloha_2016!F677)</f>
        <v>0</v>
      </c>
      <c r="G278" s="506">
        <f>SUM(Príloha_2016!G677)</f>
        <v>0</v>
      </c>
      <c r="H278" s="506">
        <f>SUM(Príloha_2016!H677)</f>
        <v>0</v>
      </c>
      <c r="I278" s="506">
        <f>SUM(Príloha_2016!I677)</f>
        <v>0</v>
      </c>
      <c r="J278" s="438">
        <f>SUM(Príloha_2016!J677)</f>
        <v>0</v>
      </c>
      <c r="K278" s="506">
        <f>SUM(Príloha_2016!K677)</f>
        <v>0</v>
      </c>
      <c r="L278" s="438">
        <f>SUM(Príloha_2016!L677)</f>
        <v>0</v>
      </c>
    </row>
    <row r="279" spans="1:13" s="430" customFormat="1" x14ac:dyDescent="0.2">
      <c r="A279" s="432"/>
      <c r="B279" s="85"/>
      <c r="C279" s="85"/>
      <c r="D279" s="434" t="s">
        <v>912</v>
      </c>
      <c r="E279" s="438"/>
      <c r="F279" s="438">
        <f>SUM(Príloha_2016!F678)</f>
        <v>0</v>
      </c>
      <c r="G279" s="506">
        <f>SUM(Príloha_2016!G678)</f>
        <v>0</v>
      </c>
      <c r="H279" s="506">
        <f>SUM(Príloha_2016!H678)</f>
        <v>0</v>
      </c>
      <c r="I279" s="506">
        <f>SUM(Príloha_2016!I678)</f>
        <v>0</v>
      </c>
      <c r="J279" s="438">
        <f>SUM(Príloha_2016!J678)</f>
        <v>0</v>
      </c>
      <c r="K279" s="506">
        <f>SUM(Príloha_2016!K678)</f>
        <v>0</v>
      </c>
      <c r="L279" s="438">
        <f>SUM(Príloha_2016!L678)</f>
        <v>0</v>
      </c>
    </row>
    <row r="280" spans="1:13" s="430" customFormat="1" x14ac:dyDescent="0.2">
      <c r="A280" s="432"/>
      <c r="B280" s="85"/>
      <c r="C280" s="85"/>
      <c r="D280" s="434" t="s">
        <v>915</v>
      </c>
      <c r="E280" s="438"/>
      <c r="F280" s="438">
        <f>SUM(Príloha_2016!F679)</f>
        <v>0</v>
      </c>
      <c r="G280" s="506">
        <f>SUM(Príloha_2016!G679)</f>
        <v>0</v>
      </c>
      <c r="H280" s="506">
        <f>SUM(Príloha_2016!H679)</f>
        <v>0</v>
      </c>
      <c r="I280" s="506">
        <f>SUM(Príloha_2016!I679)</f>
        <v>0</v>
      </c>
      <c r="J280" s="438">
        <f>SUM(Príloha_2016!J679)</f>
        <v>0</v>
      </c>
      <c r="K280" s="506">
        <f>SUM(Príloha_2016!K679)</f>
        <v>0</v>
      </c>
      <c r="L280" s="438">
        <f>SUM(Príloha_2016!L679)</f>
        <v>0</v>
      </c>
    </row>
    <row r="281" spans="1:13" s="430" customFormat="1" ht="11.25" customHeight="1" x14ac:dyDescent="0.2">
      <c r="A281" s="432"/>
      <c r="B281" s="85"/>
      <c r="C281" s="85"/>
      <c r="D281" s="434" t="s">
        <v>913</v>
      </c>
      <c r="E281" s="438"/>
      <c r="F281" s="438">
        <f>SUM(Príloha_2016!F680)</f>
        <v>0</v>
      </c>
      <c r="G281" s="506">
        <f>SUM(Príloha_2016!G680)</f>
        <v>1.1000000000000001</v>
      </c>
      <c r="H281" s="506">
        <f>SUM(Príloha_2016!H680)</f>
        <v>0</v>
      </c>
      <c r="I281" s="506">
        <f>SUM(Príloha_2016!I680)</f>
        <v>0</v>
      </c>
      <c r="J281" s="438">
        <f>SUM(Príloha_2016!J680)</f>
        <v>0</v>
      </c>
      <c r="K281" s="506">
        <f>SUM(Príloha_2016!K680)</f>
        <v>0</v>
      </c>
      <c r="L281" s="438">
        <f>SUM(Príloha_2016!L680)</f>
        <v>0</v>
      </c>
      <c r="M281" s="501"/>
    </row>
    <row r="282" spans="1:13" s="430" customFormat="1" x14ac:dyDescent="0.2">
      <c r="A282" s="432"/>
      <c r="B282" s="85"/>
      <c r="C282" s="85"/>
      <c r="D282" s="434" t="s">
        <v>914</v>
      </c>
      <c r="E282" s="438"/>
      <c r="F282" s="438">
        <f>SUM(Príloha_2016!F681)</f>
        <v>0</v>
      </c>
      <c r="G282" s="506">
        <f>SUM(Príloha_2016!G681)</f>
        <v>0</v>
      </c>
      <c r="H282" s="506">
        <f>SUM(Príloha_2016!H681)</f>
        <v>0</v>
      </c>
      <c r="I282" s="506">
        <f>SUM(Príloha_2016!I681)</f>
        <v>0</v>
      </c>
      <c r="J282" s="438">
        <f>SUM(Príloha_2016!J681)</f>
        <v>0</v>
      </c>
      <c r="K282" s="506">
        <f>SUM(Príloha_2016!K681)</f>
        <v>0</v>
      </c>
      <c r="L282" s="438">
        <f>SUM(Príloha_2016!L681)</f>
        <v>0</v>
      </c>
    </row>
    <row r="283" spans="1:13" s="502" customFormat="1" x14ac:dyDescent="0.2">
      <c r="A283" s="503"/>
      <c r="B283" s="495"/>
      <c r="C283" s="495"/>
      <c r="D283" s="504" t="s">
        <v>1132</v>
      </c>
      <c r="E283" s="506"/>
      <c r="F283" s="506">
        <f>SUM(Príloha_2016!F682)</f>
        <v>0</v>
      </c>
      <c r="G283" s="506">
        <f>SUM(Príloha_2016!G682)</f>
        <v>0</v>
      </c>
      <c r="H283" s="506">
        <f>SUM(Príloha_2016!H682)</f>
        <v>0</v>
      </c>
      <c r="I283" s="506">
        <f>SUM(Príloha_2016!I682)</f>
        <v>0</v>
      </c>
      <c r="J283" s="506">
        <f>SUM(Príloha_2016!J682)</f>
        <v>1</v>
      </c>
      <c r="K283" s="506">
        <f>SUM(Príloha_2016!K682)</f>
        <v>0</v>
      </c>
      <c r="L283" s="506">
        <f>SUM(Príloha_2016!L682)</f>
        <v>0</v>
      </c>
      <c r="M283" s="529" t="s">
        <v>1108</v>
      </c>
    </row>
    <row r="284" spans="1:13" s="430" customFormat="1" x14ac:dyDescent="0.2">
      <c r="A284" s="432"/>
      <c r="B284" s="101">
        <v>700</v>
      </c>
      <c r="C284" s="85"/>
      <c r="D284" s="470" t="s">
        <v>942</v>
      </c>
      <c r="E284" s="436" t="s">
        <v>748</v>
      </c>
      <c r="F284" s="437">
        <f>SUM(Príloha_2016!F683)</f>
        <v>0</v>
      </c>
      <c r="G284" s="437">
        <f>SUM(Príloha_2016!G683)</f>
        <v>5</v>
      </c>
      <c r="H284" s="437">
        <f>SUM(Príloha_2016!H683)</f>
        <v>48.8</v>
      </c>
      <c r="I284" s="437">
        <f>SUM(Príloha_2016!H683)</f>
        <v>48.8</v>
      </c>
      <c r="J284" s="437">
        <f>SUM(Príloha_2016!I683)</f>
        <v>280</v>
      </c>
      <c r="K284" s="437">
        <f>SUM(Príloha_2016!J683)</f>
        <v>291.7</v>
      </c>
      <c r="L284" s="437">
        <f>SUM(Príloha_2016!K683)</f>
        <v>0</v>
      </c>
    </row>
    <row r="285" spans="1:13" s="430" customFormat="1" x14ac:dyDescent="0.2">
      <c r="A285" s="432"/>
      <c r="B285" s="85"/>
      <c r="C285" s="85"/>
      <c r="D285" s="434" t="s">
        <v>943</v>
      </c>
      <c r="E285" s="438"/>
      <c r="F285" s="438">
        <f>SUM(Príloha_2016!F684)</f>
        <v>0</v>
      </c>
      <c r="G285" s="438">
        <f>SUM(Príloha_2016!G684)</f>
        <v>5</v>
      </c>
      <c r="H285" s="506">
        <f>SUM(Príloha_2016!H684)</f>
        <v>48.8</v>
      </c>
      <c r="I285" s="506">
        <f>SUM(Príloha_2016!I684)</f>
        <v>280</v>
      </c>
      <c r="J285" s="438">
        <f>SUM(Príloha_2016!J684)</f>
        <v>291.7</v>
      </c>
      <c r="K285" s="506">
        <f>SUM(Príloha_2016!K684)</f>
        <v>0</v>
      </c>
      <c r="L285" s="438">
        <f>SUM(Príloha_2016!L684)</f>
        <v>0</v>
      </c>
      <c r="M285" s="529"/>
    </row>
    <row r="286" spans="1:13" s="502" customFormat="1" x14ac:dyDescent="0.2">
      <c r="A286" s="503"/>
      <c r="B286" s="495"/>
      <c r="C286" s="495"/>
      <c r="D286" s="508" t="s">
        <v>1043</v>
      </c>
      <c r="E286" s="436" t="s">
        <v>1040</v>
      </c>
      <c r="F286" s="437">
        <f>SUM(Príloha_2016!F685)</f>
        <v>0</v>
      </c>
      <c r="G286" s="437">
        <f>SUM(Príloha_2016!G685)</f>
        <v>0</v>
      </c>
      <c r="H286" s="437">
        <f>SUM(Príloha_2016!H685)</f>
        <v>12.9</v>
      </c>
      <c r="I286" s="437">
        <f>SUM(Príloha_2016!I685)</f>
        <v>5</v>
      </c>
      <c r="J286" s="437">
        <f>SUM(Príloha_2016!J685)</f>
        <v>0</v>
      </c>
      <c r="K286" s="437">
        <f>SUM(Príloha_2016!K685)</f>
        <v>0</v>
      </c>
      <c r="L286" s="437">
        <f>SUM(Príloha_2016!L685)</f>
        <v>0</v>
      </c>
      <c r="M286" s="501"/>
    </row>
    <row r="287" spans="1:13" s="502" customFormat="1" x14ac:dyDescent="0.2">
      <c r="A287" s="503"/>
      <c r="B287" s="495"/>
      <c r="C287" s="495"/>
      <c r="D287" s="504" t="s">
        <v>1044</v>
      </c>
      <c r="E287" s="506"/>
      <c r="F287" s="506">
        <f>SUM(Príloha_2016!F686)</f>
        <v>0</v>
      </c>
      <c r="G287" s="506">
        <f>SUM(Príloha_2016!G686)</f>
        <v>0</v>
      </c>
      <c r="H287" s="506">
        <f>SUM(Príloha_2016!H686)</f>
        <v>12.9</v>
      </c>
      <c r="I287" s="506">
        <f>SUM(Príloha_2016!I686)</f>
        <v>5</v>
      </c>
      <c r="J287" s="506">
        <f>SUM(Príloha_2016!J686)</f>
        <v>0</v>
      </c>
      <c r="K287" s="506">
        <f>SUM(Príloha_2016!K686)</f>
        <v>0</v>
      </c>
      <c r="L287" s="506">
        <f>SUM(Príloha_2016!L686)</f>
        <v>0</v>
      </c>
      <c r="M287" s="529" t="s">
        <v>1108</v>
      </c>
    </row>
    <row r="288" spans="1:13" ht="11.25" customHeight="1" x14ac:dyDescent="0.2">
      <c r="A288" s="10"/>
      <c r="B288" s="34"/>
      <c r="C288" s="34"/>
      <c r="D288" s="39" t="s">
        <v>741</v>
      </c>
      <c r="E288" s="35"/>
      <c r="F288" s="424">
        <f>SUM(Príloha_2016!F687)</f>
        <v>2592.6000000000004</v>
      </c>
      <c r="G288" s="424">
        <f>SUM(Príloha_2016!G687)</f>
        <v>2609.6000000000004</v>
      </c>
      <c r="H288" s="424">
        <f>SUM(Príloha_2016!H687)</f>
        <v>2890.3999999999996</v>
      </c>
      <c r="I288" s="35">
        <f>SUM(Príloha_2016!I687)</f>
        <v>2815.8</v>
      </c>
      <c r="J288" s="35">
        <f>SUM(Príloha_2016!J687)</f>
        <v>3229.2999999999997</v>
      </c>
      <c r="K288" s="35">
        <f>SUM(Príloha_2016!K687)</f>
        <v>3273.6</v>
      </c>
      <c r="L288" s="35">
        <f>SUM(Príloha_2016!L687)</f>
        <v>3414.8999999999996</v>
      </c>
    </row>
    <row r="289" spans="1:13" s="1" customFormat="1" ht="15" customHeight="1" x14ac:dyDescent="0.2">
      <c r="A289" s="8"/>
      <c r="B289" s="159"/>
      <c r="C289" s="159"/>
      <c r="D289" s="372" t="s">
        <v>205</v>
      </c>
      <c r="E289" s="373"/>
      <c r="F289" s="419">
        <f>SUM(Príloha_2016!F688)</f>
        <v>1648.6000000000001</v>
      </c>
      <c r="G289" s="419">
        <f>SUM(Príloha_2016!G688)</f>
        <v>1612.9</v>
      </c>
      <c r="H289" s="419">
        <f>SUM(Príloha_2016!H688)</f>
        <v>1800.0999999999997</v>
      </c>
      <c r="I289" s="373">
        <f>Príloha_2016!I691+Príloha_2016!I697+Príloha_2016!I708+Príloha_2016!I714+Príloha_2016!I750</f>
        <v>1721.5</v>
      </c>
      <c r="J289" s="373">
        <f>Príloha_2016!J691+Príloha_2016!J697+Príloha_2016!J708+Príloha_2016!J714+Príloha_2016!J750</f>
        <v>1939.3999999999999</v>
      </c>
      <c r="K289" s="373">
        <f>Príloha_2016!K691+Príloha_2016!K697+Príloha_2016!K708+Príloha_2016!K714+Príloha_2016!K750</f>
        <v>1962.8999999999999</v>
      </c>
      <c r="L289" s="373">
        <f>Príloha_2016!L691+Príloha_2016!L697+Príloha_2016!L708+Príloha_2016!L714+Príloha_2016!L750</f>
        <v>2057.2999999999997</v>
      </c>
    </row>
    <row r="290" spans="1:13" s="1" customFormat="1" ht="11.25" customHeight="1" x14ac:dyDescent="0.2">
      <c r="A290" s="8"/>
      <c r="B290" s="587" t="s">
        <v>837</v>
      </c>
      <c r="C290" s="588"/>
      <c r="D290" s="101" t="s">
        <v>838</v>
      </c>
      <c r="E290" s="149"/>
      <c r="F290" s="418">
        <f>SUM(Príloha_2016!F691)</f>
        <v>764.5</v>
      </c>
      <c r="G290" s="418">
        <f>SUM(Príloha_2016!G691)</f>
        <v>794.5</v>
      </c>
      <c r="H290" s="418">
        <f>SUM(Príloha_2016!H691)</f>
        <v>868.79999999999984</v>
      </c>
      <c r="I290" s="149">
        <f>SUM(Príloha_2016!I691)</f>
        <v>842</v>
      </c>
      <c r="J290" s="149">
        <f>SUM(Príloha_2016!J691)</f>
        <v>919.9</v>
      </c>
      <c r="K290" s="149">
        <f>SUM(Príloha_2016!K691)</f>
        <v>894</v>
      </c>
      <c r="L290" s="149">
        <f>SUM(Príloha_2016!L691)</f>
        <v>939.39999999999986</v>
      </c>
    </row>
    <row r="291" spans="1:13" s="1" customFormat="1" ht="11.25" customHeight="1" x14ac:dyDescent="0.2">
      <c r="A291" s="8"/>
      <c r="B291" s="36"/>
      <c r="C291" s="36"/>
      <c r="D291" s="85" t="s">
        <v>280</v>
      </c>
      <c r="E291" s="149"/>
      <c r="F291" s="51">
        <f>SUM(Príloha_2016!F692)</f>
        <v>491.2</v>
      </c>
      <c r="G291" s="51">
        <f>SUM(Príloha_2016!G692)</f>
        <v>505.8</v>
      </c>
      <c r="H291" s="494">
        <f>SUM(Príloha_2016!H692)</f>
        <v>540.79999999999995</v>
      </c>
      <c r="I291" s="496">
        <f>SUM(Príloha_2016!I692)</f>
        <v>506.9</v>
      </c>
      <c r="J291" s="291">
        <f>SUM(Príloha_2016!J692)</f>
        <v>554.9</v>
      </c>
      <c r="K291" s="496">
        <f>SUM(Príloha_2016!K692)</f>
        <v>551.70000000000005</v>
      </c>
      <c r="L291" s="291">
        <f>SUM(Príloha_2016!L692)</f>
        <v>584.79999999999995</v>
      </c>
      <c r="M291" s="529" t="s">
        <v>1108</v>
      </c>
    </row>
    <row r="292" spans="1:13" s="1" customFormat="1" ht="11.25" customHeight="1" x14ac:dyDescent="0.2">
      <c r="A292" s="8"/>
      <c r="B292" s="36"/>
      <c r="C292" s="36"/>
      <c r="D292" s="85" t="s">
        <v>279</v>
      </c>
      <c r="E292" s="149"/>
      <c r="F292" s="51">
        <f>SUM(Príloha_2016!F693)</f>
        <v>171.7</v>
      </c>
      <c r="G292" s="494">
        <f>SUM(Príloha_2016!G693)</f>
        <v>186.9</v>
      </c>
      <c r="H292" s="494">
        <f>SUM(Príloha_2016!H693)</f>
        <v>199.8</v>
      </c>
      <c r="I292" s="496">
        <f>SUM(Príloha_2016!I693)</f>
        <v>187.3</v>
      </c>
      <c r="J292" s="291">
        <f>SUM(Príloha_2016!J693)</f>
        <v>205</v>
      </c>
      <c r="K292" s="496">
        <f>SUM(Príloha_2016!K693)</f>
        <v>204</v>
      </c>
      <c r="L292" s="291">
        <f>SUM(Príloha_2016!L693)</f>
        <v>216.3</v>
      </c>
      <c r="M292" s="529" t="s">
        <v>1108</v>
      </c>
    </row>
    <row r="293" spans="1:13" s="1" customFormat="1" ht="11.25" customHeight="1" x14ac:dyDescent="0.2">
      <c r="A293" s="8"/>
      <c r="B293" s="36"/>
      <c r="C293" s="36"/>
      <c r="D293" s="85" t="s">
        <v>162</v>
      </c>
      <c r="E293" s="149"/>
      <c r="F293" s="51">
        <f>SUM(Príloha_2016!F694)</f>
        <v>101.6</v>
      </c>
      <c r="G293" s="494">
        <f>SUM(Príloha_2016!G694)</f>
        <v>101.8</v>
      </c>
      <c r="H293" s="494">
        <f>SUM(Príloha_2016!H694)</f>
        <v>126.8</v>
      </c>
      <c r="I293" s="496">
        <f>SUM(Príloha_2016!I694)</f>
        <v>146.4</v>
      </c>
      <c r="J293" s="291">
        <f>SUM(Príloha_2016!J694:J695)</f>
        <v>158.6</v>
      </c>
      <c r="K293" s="496">
        <f>SUM(Príloha_2016!K694:K695)</f>
        <v>136.9</v>
      </c>
      <c r="L293" s="496">
        <f>SUM(Príloha_2016!L694:L695)</f>
        <v>136.9</v>
      </c>
      <c r="M293" s="529" t="s">
        <v>1108</v>
      </c>
    </row>
    <row r="294" spans="1:13" s="1" customFormat="1" ht="11.25" customHeight="1" x14ac:dyDescent="0.2">
      <c r="A294" s="8"/>
      <c r="B294" s="36"/>
      <c r="C294" s="36"/>
      <c r="D294" s="85" t="s">
        <v>839</v>
      </c>
      <c r="E294" s="149"/>
      <c r="F294" s="51">
        <f>SUM(Príloha_2016!F696)</f>
        <v>0</v>
      </c>
      <c r="G294" s="494">
        <f>SUM(Príloha_2016!G696)</f>
        <v>0</v>
      </c>
      <c r="H294" s="494">
        <f>SUM(Príloha_2016!H696)</f>
        <v>1.4</v>
      </c>
      <c r="I294" s="496">
        <f>SUM(Príloha_2016!I696)</f>
        <v>1.4</v>
      </c>
      <c r="J294" s="291">
        <f>SUM(Príloha_2016!J696)</f>
        <v>1.4</v>
      </c>
      <c r="K294" s="496">
        <f>SUM(Príloha_2016!K696)</f>
        <v>1.4</v>
      </c>
      <c r="L294" s="291">
        <f>SUM(Príloha_2016!L696)</f>
        <v>1.4</v>
      </c>
      <c r="M294" s="326"/>
    </row>
    <row r="295" spans="1:13" s="1" customFormat="1" ht="11.25" customHeight="1" x14ac:dyDescent="0.2">
      <c r="A295" s="8"/>
      <c r="B295" s="587" t="s">
        <v>840</v>
      </c>
      <c r="C295" s="588"/>
      <c r="D295" s="101" t="s">
        <v>841</v>
      </c>
      <c r="E295" s="149"/>
      <c r="F295" s="149">
        <f>SUM(Príloha_2016!F697)</f>
        <v>83.1</v>
      </c>
      <c r="G295" s="149">
        <f>SUM(Príloha_2016!G697)</f>
        <v>81.499999999999986</v>
      </c>
      <c r="H295" s="149">
        <f>SUM(Príloha_2016!H697)</f>
        <v>112.1</v>
      </c>
      <c r="I295" s="149">
        <f>SUM(Príloha_2016!I697)</f>
        <v>107.80000000000001</v>
      </c>
      <c r="J295" s="149">
        <f>SUM(Príloha_2016!J697)</f>
        <v>127.39999999999999</v>
      </c>
      <c r="K295" s="149">
        <f>SUM(Príloha_2016!K697)</f>
        <v>150.69999999999999</v>
      </c>
      <c r="L295" s="149">
        <f>SUM(Príloha_2016!L697)</f>
        <v>157.6</v>
      </c>
      <c r="M295" s="326"/>
    </row>
    <row r="296" spans="1:13" s="1" customFormat="1" ht="11.25" customHeight="1" x14ac:dyDescent="0.2">
      <c r="A296" s="8"/>
      <c r="B296" s="36"/>
      <c r="C296" s="36"/>
      <c r="D296" s="85" t="s">
        <v>842</v>
      </c>
      <c r="E296" s="149"/>
      <c r="F296" s="51">
        <f>SUM(Príloha_2016!F698)</f>
        <v>11</v>
      </c>
      <c r="G296" s="51">
        <f>SUM(Príloha_2016!G698)</f>
        <v>11.3</v>
      </c>
      <c r="H296" s="494">
        <f>SUM(Príloha_2016!H698)</f>
        <v>11.8</v>
      </c>
      <c r="I296" s="496">
        <f>SUM(Príloha_2016!I698)</f>
        <v>6.9</v>
      </c>
      <c r="J296" s="291">
        <f>SUM(Príloha_2016!J698)</f>
        <v>9.8000000000000007</v>
      </c>
      <c r="K296" s="496">
        <f>SUM(Príloha_2016!K698)</f>
        <v>7</v>
      </c>
      <c r="L296" s="291">
        <f>SUM(Príloha_2016!L698)</f>
        <v>7</v>
      </c>
      <c r="M296" s="529"/>
    </row>
    <row r="297" spans="1:13" s="1" customFormat="1" ht="11.25" customHeight="1" x14ac:dyDescent="0.2">
      <c r="A297" s="8"/>
      <c r="B297" s="36"/>
      <c r="C297" s="36"/>
      <c r="D297" s="85" t="s">
        <v>870</v>
      </c>
      <c r="E297" s="149"/>
      <c r="F297" s="51">
        <f>SUM(Príloha_2016!F699)</f>
        <v>15.1</v>
      </c>
      <c r="G297" s="494">
        <f>SUM(Príloha_2016!G699)</f>
        <v>11.8</v>
      </c>
      <c r="H297" s="494">
        <f>SUM(Príloha_2016!H699)</f>
        <v>19</v>
      </c>
      <c r="I297" s="496">
        <f>SUM(Príloha_2016!I699)</f>
        <v>11.5</v>
      </c>
      <c r="J297" s="291">
        <f>SUM(Príloha_2016!J699)</f>
        <v>15.3</v>
      </c>
      <c r="K297" s="496">
        <f>SUM(Príloha_2016!K699)</f>
        <v>14.7</v>
      </c>
      <c r="L297" s="291">
        <f>SUM(Príloha_2016!L699)</f>
        <v>15.5</v>
      </c>
      <c r="M297" s="529"/>
    </row>
    <row r="298" spans="1:13" s="1" customFormat="1" ht="11.25" customHeight="1" x14ac:dyDescent="0.2">
      <c r="A298" s="8"/>
      <c r="B298" s="36"/>
      <c r="C298" s="36"/>
      <c r="D298" s="85" t="s">
        <v>843</v>
      </c>
      <c r="E298" s="149"/>
      <c r="F298" s="51">
        <f>SUM(Príloha_2016!F700)</f>
        <v>32.799999999999997</v>
      </c>
      <c r="G298" s="494">
        <f>SUM(Príloha_2016!G700)</f>
        <v>34.799999999999997</v>
      </c>
      <c r="H298" s="494">
        <f>SUM(Príloha_2016!H700)</f>
        <v>55.8</v>
      </c>
      <c r="I298" s="496">
        <f>SUM(Príloha_2016!I700)</f>
        <v>18.100000000000001</v>
      </c>
      <c r="J298" s="291">
        <f>SUM(Príloha_2016!J700)</f>
        <v>13.5</v>
      </c>
      <c r="K298" s="496">
        <f>SUM(Príloha_2016!K700)</f>
        <v>35</v>
      </c>
      <c r="L298" s="291">
        <f>SUM(Príloha_2016!L700)</f>
        <v>37.1</v>
      </c>
      <c r="M298" s="529"/>
    </row>
    <row r="299" spans="1:13" s="491" customFormat="1" ht="11.25" customHeight="1" x14ac:dyDescent="0.2">
      <c r="A299" s="8"/>
      <c r="B299" s="493"/>
      <c r="C299" s="493"/>
      <c r="D299" s="495" t="s">
        <v>1133</v>
      </c>
      <c r="E299" s="149"/>
      <c r="F299" s="494">
        <f>SUM(Príloha_2016!F701)</f>
        <v>0</v>
      </c>
      <c r="G299" s="494">
        <f>SUM(Príloha_2016!G701)</f>
        <v>0</v>
      </c>
      <c r="H299" s="494">
        <f>SUM(Príloha_2016!H701)</f>
        <v>0</v>
      </c>
      <c r="I299" s="494">
        <f>SUM(Príloha_2016!I701)</f>
        <v>0</v>
      </c>
      <c r="J299" s="494">
        <f>SUM(Príloha_2016!J701)</f>
        <v>2</v>
      </c>
      <c r="K299" s="494">
        <f>SUM(Príloha_2016!K701)</f>
        <v>0</v>
      </c>
      <c r="L299" s="494">
        <f>SUM(Príloha_2016!L701)</f>
        <v>0</v>
      </c>
      <c r="M299" s="529" t="s">
        <v>1108</v>
      </c>
    </row>
    <row r="300" spans="1:13" s="1" customFormat="1" ht="11.25" customHeight="1" x14ac:dyDescent="0.2">
      <c r="A300" s="8"/>
      <c r="B300" s="36"/>
      <c r="C300" s="36"/>
      <c r="D300" s="85" t="s">
        <v>1036</v>
      </c>
      <c r="E300" s="149"/>
      <c r="F300" s="51">
        <f>SUM(Príloha_2016!F702)</f>
        <v>11.9</v>
      </c>
      <c r="G300" s="494">
        <f>SUM(Príloha_2016!G702)</f>
        <v>0</v>
      </c>
      <c r="H300" s="494">
        <f>SUM(Príloha_2016!H702)</f>
        <v>0</v>
      </c>
      <c r="I300" s="496">
        <f>SUM(Príloha_2016!I702)</f>
        <v>51</v>
      </c>
      <c r="J300" s="291">
        <f>SUM(Príloha_2016!J702)</f>
        <v>66</v>
      </c>
      <c r="K300" s="496">
        <f>SUM(Príloha_2016!K702)</f>
        <v>70</v>
      </c>
      <c r="L300" s="291">
        <f>SUM(Príloha_2016!L702)</f>
        <v>74</v>
      </c>
      <c r="M300" s="529"/>
    </row>
    <row r="301" spans="1:13" s="1" customFormat="1" ht="11.25" customHeight="1" x14ac:dyDescent="0.2">
      <c r="A301" s="8"/>
      <c r="B301" s="36"/>
      <c r="C301" s="36"/>
      <c r="D301" s="85" t="s">
        <v>76</v>
      </c>
      <c r="E301" s="149"/>
      <c r="F301" s="51">
        <f>SUM(Príloha_2016!F703)</f>
        <v>12.3</v>
      </c>
      <c r="G301" s="494">
        <f>SUM(Príloha_2016!G703)</f>
        <v>12.2</v>
      </c>
      <c r="H301" s="494">
        <f>SUM(Príloha_2016!H703)</f>
        <v>13</v>
      </c>
      <c r="I301" s="496">
        <f>SUM(Príloha_2016!I703)</f>
        <v>8.4</v>
      </c>
      <c r="J301" s="291">
        <f>SUM(Príloha_2016!J703)</f>
        <v>12.2</v>
      </c>
      <c r="K301" s="496">
        <f>SUM(Príloha_2016!K703)</f>
        <v>13</v>
      </c>
      <c r="L301" s="291">
        <f>SUM(Príloha_2016!L703)</f>
        <v>13</v>
      </c>
      <c r="M301" s="529"/>
    </row>
    <row r="302" spans="1:13" s="1" customFormat="1" ht="11.25" customHeight="1" x14ac:dyDescent="0.2">
      <c r="A302" s="8"/>
      <c r="B302" s="36"/>
      <c r="C302" s="36"/>
      <c r="D302" s="85" t="s">
        <v>845</v>
      </c>
      <c r="E302" s="149"/>
      <c r="F302" s="51">
        <f>SUM(Príloha_2016!F704)</f>
        <v>0</v>
      </c>
      <c r="G302" s="494">
        <f>SUM(Príloha_2016!G704)</f>
        <v>0</v>
      </c>
      <c r="H302" s="494">
        <f>SUM(Príloha_2016!H704)</f>
        <v>0</v>
      </c>
      <c r="I302" s="496">
        <f>SUM(Príloha_2016!I704)</f>
        <v>0.9</v>
      </c>
      <c r="J302" s="291">
        <f>SUM(Príloha_2016!J704)</f>
        <v>0</v>
      </c>
      <c r="K302" s="496">
        <f>SUM(Príloha_2016!K721)</f>
        <v>0</v>
      </c>
      <c r="L302" s="291">
        <f>SUM(Príloha_2016!L721)</f>
        <v>0</v>
      </c>
      <c r="M302" s="529"/>
    </row>
    <row r="303" spans="1:13" s="1" customFormat="1" ht="11.25" customHeight="1" x14ac:dyDescent="0.2">
      <c r="A303" s="8"/>
      <c r="B303" s="36"/>
      <c r="C303" s="36"/>
      <c r="D303" s="85" t="s">
        <v>846</v>
      </c>
      <c r="E303" s="149"/>
      <c r="F303" s="51">
        <f>SUM(Príloha_2016!F705)</f>
        <v>0</v>
      </c>
      <c r="G303" s="494">
        <f>SUM(Príloha_2016!G705)</f>
        <v>3.1</v>
      </c>
      <c r="H303" s="494">
        <f>SUM(Príloha_2016!H705)</f>
        <v>5</v>
      </c>
      <c r="I303" s="496">
        <f>SUM(Príloha_2016!I705)</f>
        <v>7.5</v>
      </c>
      <c r="J303" s="291">
        <f>SUM(Príloha_2016!J705)</f>
        <v>5.0999999999999996</v>
      </c>
      <c r="K303" s="496">
        <f>SUM(Príloha_2016!K705)</f>
        <v>7.5</v>
      </c>
      <c r="L303" s="291">
        <f>SUM(Príloha_2016!L705)</f>
        <v>7.5</v>
      </c>
      <c r="M303" s="529"/>
    </row>
    <row r="304" spans="1:13" s="1" customFormat="1" ht="11.25" customHeight="1" x14ac:dyDescent="0.2">
      <c r="A304" s="8"/>
      <c r="B304" s="36"/>
      <c r="C304" s="36"/>
      <c r="D304" s="85" t="s">
        <v>847</v>
      </c>
      <c r="E304" s="149"/>
      <c r="F304" s="51">
        <f>SUM(Príloha_2016!F706)</f>
        <v>0</v>
      </c>
      <c r="G304" s="494">
        <f>SUM(Príloha_2016!G706)</f>
        <v>6</v>
      </c>
      <c r="H304" s="494">
        <f>SUM(Príloha_2016!H706)</f>
        <v>7.5</v>
      </c>
      <c r="I304" s="496">
        <f>SUM(Príloha_2016!I706)</f>
        <v>3.3</v>
      </c>
      <c r="J304" s="291">
        <f>SUM(Príloha_2016!J706)</f>
        <v>3.5</v>
      </c>
      <c r="K304" s="496">
        <f>SUM(Príloha_2016!K706)</f>
        <v>3.3</v>
      </c>
      <c r="L304" s="291">
        <f>SUM(Príloha_2016!L706)</f>
        <v>3.3</v>
      </c>
      <c r="M304" s="529"/>
    </row>
    <row r="305" spans="1:13" s="1" customFormat="1" ht="11.25" customHeight="1" x14ac:dyDescent="0.2">
      <c r="A305" s="8"/>
      <c r="B305" s="36"/>
      <c r="C305" s="36"/>
      <c r="D305" s="455" t="s">
        <v>921</v>
      </c>
      <c r="E305" s="367"/>
      <c r="F305" s="456">
        <f>SUM(Príloha_2016!F707)</f>
        <v>0</v>
      </c>
      <c r="G305" s="494">
        <f>SUM(Príloha_2016!G707)</f>
        <v>2.2999999999999998</v>
      </c>
      <c r="H305" s="494">
        <f>SUM(Príloha_2016!H707)</f>
        <v>0</v>
      </c>
      <c r="I305" s="456">
        <f>SUM(Príloha_2016!I707)</f>
        <v>0.2</v>
      </c>
      <c r="J305" s="456">
        <f>SUM(Príloha_2016!J707)</f>
        <v>0</v>
      </c>
      <c r="K305" s="456">
        <f>SUM(Príloha_2016!K707)</f>
        <v>0.2</v>
      </c>
      <c r="L305" s="456">
        <f>SUM(Príloha_2016!L707)</f>
        <v>0.2</v>
      </c>
      <c r="M305" s="529"/>
    </row>
    <row r="306" spans="1:13" s="1" customFormat="1" ht="11.25" customHeight="1" x14ac:dyDescent="0.2">
      <c r="A306" s="8"/>
      <c r="B306" s="589" t="s">
        <v>836</v>
      </c>
      <c r="C306" s="590"/>
      <c r="D306" s="366" t="s">
        <v>848</v>
      </c>
      <c r="E306" s="367"/>
      <c r="F306" s="420">
        <f t="shared" ref="F306:L306" si="4">SUM(F307:F310)</f>
        <v>665.3</v>
      </c>
      <c r="G306" s="420">
        <f>SUM(Príloha_2016!G708)</f>
        <v>656.50000000000011</v>
      </c>
      <c r="H306" s="420">
        <f>SUM(Príloha_2016!H708)</f>
        <v>729</v>
      </c>
      <c r="I306" s="367">
        <f t="shared" ref="I306" si="5">SUM(I307:I310)</f>
        <v>649.69999999999993</v>
      </c>
      <c r="J306" s="367">
        <f t="shared" si="4"/>
        <v>705.09999999999991</v>
      </c>
      <c r="K306" s="367">
        <f t="shared" ref="K306" si="6">SUM(K307:K310)</f>
        <v>735.4</v>
      </c>
      <c r="L306" s="367">
        <f t="shared" si="4"/>
        <v>776.5</v>
      </c>
      <c r="M306" s="326"/>
    </row>
    <row r="307" spans="1:13" s="1" customFormat="1" ht="11.25" customHeight="1" x14ac:dyDescent="0.2">
      <c r="A307" s="8"/>
      <c r="B307" s="365"/>
      <c r="C307" s="365"/>
      <c r="D307" s="85" t="s">
        <v>280</v>
      </c>
      <c r="E307" s="149"/>
      <c r="F307" s="51">
        <f>SUM(Príloha_2016!F709)</f>
        <v>427.9</v>
      </c>
      <c r="G307" s="51">
        <f>SUM(Príloha_2016!G709)</f>
        <v>421.6</v>
      </c>
      <c r="H307" s="494">
        <f>SUM(Príloha_2016!H709)</f>
        <v>469.5</v>
      </c>
      <c r="I307" s="496">
        <f>SUM(Príloha_2016!I709)</f>
        <v>397.6</v>
      </c>
      <c r="J307" s="291">
        <f>SUM(Príloha_2016!J709)</f>
        <v>428.5</v>
      </c>
      <c r="K307" s="496">
        <f>SUM(Príloha_2016!K709)</f>
        <v>469.3</v>
      </c>
      <c r="L307" s="291">
        <f>SUM(Príloha_2016!L709)</f>
        <v>499.3</v>
      </c>
      <c r="M307" s="529" t="s">
        <v>1108</v>
      </c>
    </row>
    <row r="308" spans="1:13" s="1" customFormat="1" ht="11.25" customHeight="1" x14ac:dyDescent="0.2">
      <c r="A308" s="8"/>
      <c r="B308" s="365"/>
      <c r="C308" s="365"/>
      <c r="D308" s="85" t="s">
        <v>279</v>
      </c>
      <c r="E308" s="149"/>
      <c r="F308" s="51">
        <f>SUM(Príloha_2016!F710)</f>
        <v>149.5</v>
      </c>
      <c r="G308" s="494">
        <f>SUM(Príloha_2016!G710)</f>
        <v>155.80000000000001</v>
      </c>
      <c r="H308" s="494">
        <f>SUM(Príloha_2016!H710)</f>
        <v>173.6</v>
      </c>
      <c r="I308" s="496">
        <f>SUM(Príloha_2016!I710)</f>
        <v>146.9</v>
      </c>
      <c r="J308" s="291">
        <f>SUM(Príloha_2016!J710)</f>
        <v>158.30000000000001</v>
      </c>
      <c r="K308" s="496">
        <f>SUM(Príloha_2016!K710)</f>
        <v>173.3</v>
      </c>
      <c r="L308" s="291">
        <f>SUM(Príloha_2016!L710)</f>
        <v>184.4</v>
      </c>
      <c r="M308" s="529" t="s">
        <v>1108</v>
      </c>
    </row>
    <row r="309" spans="1:13" s="1" customFormat="1" ht="11.25" customHeight="1" x14ac:dyDescent="0.2">
      <c r="A309" s="8"/>
      <c r="B309" s="365"/>
      <c r="C309" s="365"/>
      <c r="D309" s="85" t="s">
        <v>162</v>
      </c>
      <c r="E309" s="149"/>
      <c r="F309" s="51">
        <f>SUM(Príloha_2016!F711)</f>
        <v>87.9</v>
      </c>
      <c r="G309" s="494">
        <f>SUM(Príloha_2016!G711)</f>
        <v>79.099999999999994</v>
      </c>
      <c r="H309" s="494">
        <f>SUM(Príloha_2016!H711)</f>
        <v>84</v>
      </c>
      <c r="I309" s="496">
        <f>SUM(Príloha_2016!I711)</f>
        <v>103.3</v>
      </c>
      <c r="J309" s="291">
        <f>SUM(Príloha_2016!J711:J712)</f>
        <v>116.3</v>
      </c>
      <c r="K309" s="496">
        <f>SUM(Príloha_2016!K711:K712)</f>
        <v>91</v>
      </c>
      <c r="L309" s="496">
        <f>SUM(Príloha_2016!L711:L712)</f>
        <v>91</v>
      </c>
      <c r="M309" s="529" t="s">
        <v>1108</v>
      </c>
    </row>
    <row r="310" spans="1:13" s="1" customFormat="1" ht="11.25" customHeight="1" x14ac:dyDescent="0.2">
      <c r="A310" s="8"/>
      <c r="B310" s="365"/>
      <c r="C310" s="365"/>
      <c r="D310" s="85" t="s">
        <v>839</v>
      </c>
      <c r="E310" s="149"/>
      <c r="F310" s="51">
        <f>SUM(Príloha_2016!F713)</f>
        <v>0</v>
      </c>
      <c r="G310" s="494">
        <f>SUM(Príloha_2016!G713)</f>
        <v>0</v>
      </c>
      <c r="H310" s="494">
        <f>SUM(Príloha_2016!H713)</f>
        <v>1.9</v>
      </c>
      <c r="I310" s="496">
        <f>SUM(Príloha_2016!I713)</f>
        <v>1.9</v>
      </c>
      <c r="J310" s="291">
        <f>SUM(Príloha_2016!J713)</f>
        <v>2</v>
      </c>
      <c r="K310" s="496">
        <f>SUM(Príloha_2016!K713)</f>
        <v>1.8</v>
      </c>
      <c r="L310" s="291">
        <f>SUM(Príloha_2016!L713)</f>
        <v>1.8</v>
      </c>
      <c r="M310" s="326"/>
    </row>
    <row r="311" spans="1:13" s="1" customFormat="1" ht="11.25" customHeight="1" x14ac:dyDescent="0.2">
      <c r="A311" s="8"/>
      <c r="B311" s="587" t="s">
        <v>840</v>
      </c>
      <c r="C311" s="588"/>
      <c r="D311" s="101" t="s">
        <v>848</v>
      </c>
      <c r="E311" s="149"/>
      <c r="F311" s="149">
        <f>SUM(Príloha_2016!F714)</f>
        <v>86.3</v>
      </c>
      <c r="G311" s="149">
        <f>SUM(Príloha_2016!G714)</f>
        <v>33.899999999999991</v>
      </c>
      <c r="H311" s="149">
        <f>SUM(Príloha_2016!H714)</f>
        <v>38.6</v>
      </c>
      <c r="I311" s="149">
        <f>SUM(Príloha_2016!I714)</f>
        <v>72.2</v>
      </c>
      <c r="J311" s="149">
        <f>SUM(Príloha_2016!J714)</f>
        <v>137.20000000000002</v>
      </c>
      <c r="K311" s="149">
        <f>SUM(Príloha_2016!K714)</f>
        <v>133</v>
      </c>
      <c r="L311" s="149">
        <f>SUM(Príloha_2016!L714)</f>
        <v>134</v>
      </c>
      <c r="M311" s="326"/>
    </row>
    <row r="312" spans="1:13" s="1" customFormat="1" ht="11.25" customHeight="1" x14ac:dyDescent="0.2">
      <c r="A312" s="8"/>
      <c r="B312" s="365"/>
      <c r="C312" s="365"/>
      <c r="D312" s="85" t="s">
        <v>842</v>
      </c>
      <c r="E312" s="149"/>
      <c r="F312" s="51">
        <f>SUM(Príloha_2016!F715)</f>
        <v>10</v>
      </c>
      <c r="G312" s="51">
        <f>SUM(Príloha_2016!G715)</f>
        <v>9.8000000000000007</v>
      </c>
      <c r="H312" s="494">
        <f>SUM(Príloha_2016!H715)</f>
        <v>11</v>
      </c>
      <c r="I312" s="496">
        <f>SUM(Príloha_2016!I715)</f>
        <v>5.7</v>
      </c>
      <c r="J312" s="291">
        <f>SUM(Príloha_2016!J715)</f>
        <v>8.1</v>
      </c>
      <c r="K312" s="496">
        <f>SUM(Príloha_2016!K715)</f>
        <v>8</v>
      </c>
      <c r="L312" s="291">
        <f>SUM(Príloha_2016!L715)</f>
        <v>8</v>
      </c>
      <c r="M312" s="529"/>
    </row>
    <row r="313" spans="1:13" s="1" customFormat="1" ht="11.25" customHeight="1" x14ac:dyDescent="0.2">
      <c r="A313" s="8"/>
      <c r="B313" s="365"/>
      <c r="C313" s="365"/>
      <c r="D313" s="85" t="s">
        <v>870</v>
      </c>
      <c r="E313" s="149"/>
      <c r="F313" s="51">
        <f>SUM(Príloha_2016!F716)</f>
        <v>10.5</v>
      </c>
      <c r="G313" s="494">
        <f>SUM(Príloha_2016!G716)</f>
        <v>11.2</v>
      </c>
      <c r="H313" s="494">
        <f>SUM(Príloha_2016!H716)</f>
        <v>18</v>
      </c>
      <c r="I313" s="496">
        <f>SUM(Príloha_2016!I716)</f>
        <v>11.5</v>
      </c>
      <c r="J313" s="291">
        <f>SUM(Príloha_2016!J716)</f>
        <v>16.8</v>
      </c>
      <c r="K313" s="496">
        <f>SUM(Príloha_2016!K716)</f>
        <v>13</v>
      </c>
      <c r="L313" s="291">
        <f>SUM(Príloha_2016!L716)</f>
        <v>14</v>
      </c>
      <c r="M313" s="529"/>
    </row>
    <row r="314" spans="1:13" s="1" customFormat="1" ht="11.25" customHeight="1" x14ac:dyDescent="0.2">
      <c r="A314" s="8"/>
      <c r="B314" s="365"/>
      <c r="C314" s="365"/>
      <c r="D314" s="85" t="s">
        <v>843</v>
      </c>
      <c r="E314" s="149"/>
      <c r="F314" s="51">
        <f>SUM(Príloha_2016!F717)</f>
        <v>5.8</v>
      </c>
      <c r="G314" s="494">
        <f>SUM(Príloha_2016!G717)</f>
        <v>0</v>
      </c>
      <c r="H314" s="494">
        <f>SUM(Príloha_2016!H717)</f>
        <v>0</v>
      </c>
      <c r="I314" s="496">
        <f>SUM(Príloha_2016!I717)</f>
        <v>9.1</v>
      </c>
      <c r="J314" s="291">
        <f>SUM(Príloha_2016!J717)</f>
        <v>0</v>
      </c>
      <c r="K314" s="496">
        <f>SUM(Príloha_2016!K717)</f>
        <v>0</v>
      </c>
      <c r="L314" s="291">
        <f>SUM(Príloha_2016!L717)</f>
        <v>0</v>
      </c>
      <c r="M314" s="529"/>
    </row>
    <row r="315" spans="1:13" s="491" customFormat="1" ht="11.25" customHeight="1" x14ac:dyDescent="0.2">
      <c r="A315" s="8"/>
      <c r="B315" s="527"/>
      <c r="C315" s="527"/>
      <c r="D315" s="495" t="s">
        <v>844</v>
      </c>
      <c r="E315" s="149"/>
      <c r="F315" s="496">
        <f>SUM(Príloha_2016!F718)</f>
        <v>55.3</v>
      </c>
      <c r="G315" s="494">
        <f>SUM(Príloha_2016!G718)</f>
        <v>0</v>
      </c>
      <c r="H315" s="494">
        <f>SUM(Príloha_2016!H718)</f>
        <v>0</v>
      </c>
      <c r="I315" s="496">
        <f>SUM(Príloha_2016!I718)</f>
        <v>34</v>
      </c>
      <c r="J315" s="496">
        <f>SUM(Príloha_2016!J718)</f>
        <v>50</v>
      </c>
      <c r="K315" s="496">
        <f>SUM(Príloha_2016!K718)</f>
        <v>50</v>
      </c>
      <c r="L315" s="496">
        <f>SUM(Príloha_2016!L718)</f>
        <v>50</v>
      </c>
    </row>
    <row r="316" spans="1:13" s="491" customFormat="1" ht="11.25" customHeight="1" x14ac:dyDescent="0.2">
      <c r="A316" s="8"/>
      <c r="B316" s="556"/>
      <c r="C316" s="556"/>
      <c r="D316" s="495" t="s">
        <v>1083</v>
      </c>
      <c r="E316" s="149"/>
      <c r="F316" s="496">
        <f>SUM(Príloha_2016!F719)</f>
        <v>0</v>
      </c>
      <c r="G316" s="496">
        <f>SUM(Príloha_2016!G719)</f>
        <v>0</v>
      </c>
      <c r="H316" s="496">
        <f>SUM(Príloha_2016!H719)</f>
        <v>0</v>
      </c>
      <c r="I316" s="496">
        <f>SUM(Príloha_2016!H719)</f>
        <v>0</v>
      </c>
      <c r="J316" s="496">
        <f>SUM(Príloha_2016!I719)</f>
        <v>0</v>
      </c>
      <c r="K316" s="496">
        <f>SUM(Príloha_2016!J719)</f>
        <v>49</v>
      </c>
      <c r="L316" s="496">
        <f>SUM(Príloha_2016!K719)</f>
        <v>49</v>
      </c>
    </row>
    <row r="317" spans="1:13" s="1" customFormat="1" ht="11.25" customHeight="1" x14ac:dyDescent="0.2">
      <c r="A317" s="8"/>
      <c r="B317" s="365"/>
      <c r="C317" s="365"/>
      <c r="D317" s="85" t="s">
        <v>76</v>
      </c>
      <c r="E317" s="149"/>
      <c r="F317" s="51">
        <f>SUM(Príloha_2016!F720)</f>
        <v>4.7</v>
      </c>
      <c r="G317" s="494">
        <f>SUM(Príloha_2016!G720)</f>
        <v>4.4000000000000004</v>
      </c>
      <c r="H317" s="494">
        <f>SUM(Príloha_2016!H720)</f>
        <v>2.6</v>
      </c>
      <c r="I317" s="496">
        <f>SUM(Príloha_2016!I720)</f>
        <v>2.7</v>
      </c>
      <c r="J317" s="291">
        <f>SUM(Príloha_2016!J720)</f>
        <v>3.5</v>
      </c>
      <c r="K317" s="496">
        <f>SUM(Príloha_2016!K720)</f>
        <v>13</v>
      </c>
      <c r="L317" s="291">
        <f>SUM(Príloha_2016!L720)</f>
        <v>13</v>
      </c>
      <c r="M317" s="529"/>
    </row>
    <row r="318" spans="1:13" s="1" customFormat="1" ht="11.25" customHeight="1" x14ac:dyDescent="0.2">
      <c r="A318" s="8"/>
      <c r="B318" s="365"/>
      <c r="C318" s="365"/>
      <c r="D318" s="85" t="s">
        <v>845</v>
      </c>
      <c r="E318" s="149"/>
      <c r="F318" s="51">
        <f>SUM(Príloha_2016!F721)</f>
        <v>0</v>
      </c>
      <c r="G318" s="494">
        <f>SUM(Príloha_2016!G721)</f>
        <v>0</v>
      </c>
      <c r="H318" s="494">
        <f>SUM(Príloha_2016!H721)</f>
        <v>0</v>
      </c>
      <c r="I318" s="496">
        <f>SUM(Príloha_2016!I721)</f>
        <v>0</v>
      </c>
      <c r="J318" s="291">
        <f>SUM(Príloha_2016!J721)</f>
        <v>0</v>
      </c>
      <c r="K318" s="496">
        <f>SUM(Príloha_2016!K721)</f>
        <v>0</v>
      </c>
      <c r="L318" s="291">
        <f>SUM(Príloha_2016!L721)</f>
        <v>0</v>
      </c>
      <c r="M318" s="326"/>
    </row>
    <row r="319" spans="1:13" s="1" customFormat="1" ht="11.25" customHeight="1" x14ac:dyDescent="0.2">
      <c r="A319" s="8"/>
      <c r="B319" s="365"/>
      <c r="C319" s="365"/>
      <c r="D319" s="85" t="s">
        <v>846</v>
      </c>
      <c r="E319" s="149"/>
      <c r="F319" s="51">
        <f>SUM(Príloha_2016!F722)</f>
        <v>0</v>
      </c>
      <c r="G319" s="494">
        <f>SUM(Príloha_2016!G722)</f>
        <v>3.7</v>
      </c>
      <c r="H319" s="494">
        <f>SUM(Príloha_2016!H722)</f>
        <v>4</v>
      </c>
      <c r="I319" s="496">
        <f>SUM(Príloha_2016!I722)</f>
        <v>3.9</v>
      </c>
      <c r="J319" s="291">
        <f>SUM(Príloha_2016!J722)</f>
        <v>4.8</v>
      </c>
      <c r="K319" s="496">
        <f>SUM(Príloha_2016!K722)</f>
        <v>0</v>
      </c>
      <c r="L319" s="291">
        <f>SUM(Príloha_2016!L722)</f>
        <v>0</v>
      </c>
      <c r="M319" s="529"/>
    </row>
    <row r="320" spans="1:13" s="1" customFormat="1" ht="11.25" customHeight="1" x14ac:dyDescent="0.2">
      <c r="A320" s="8"/>
      <c r="B320" s="365"/>
      <c r="C320" s="365"/>
      <c r="D320" s="85" t="s">
        <v>847</v>
      </c>
      <c r="E320" s="149"/>
      <c r="F320" s="51">
        <f>SUM(Príloha_2016!F723)</f>
        <v>0</v>
      </c>
      <c r="G320" s="494">
        <f>SUM(Príloha_2016!G723)</f>
        <v>3</v>
      </c>
      <c r="H320" s="494">
        <f>SUM(Príloha_2016!H723)</f>
        <v>3</v>
      </c>
      <c r="I320" s="496">
        <f>SUM(Príloha_2016!I723)</f>
        <v>5.0999999999999996</v>
      </c>
      <c r="J320" s="291">
        <f>SUM(Príloha_2016!J723)</f>
        <v>5</v>
      </c>
      <c r="K320" s="496">
        <f>SUM(Príloha_2016!K723)</f>
        <v>0</v>
      </c>
      <c r="L320" s="291">
        <f>SUM(Príloha_2016!L723)</f>
        <v>0</v>
      </c>
      <c r="M320" s="529"/>
    </row>
    <row r="321" spans="1:13" s="1" customFormat="1" ht="11.25" customHeight="1" x14ac:dyDescent="0.2">
      <c r="A321" s="8"/>
      <c r="B321" s="446"/>
      <c r="C321" s="446"/>
      <c r="D321" s="455" t="s">
        <v>921</v>
      </c>
      <c r="E321" s="149"/>
      <c r="F321" s="291">
        <f>SUM(Príloha_2016!F724)</f>
        <v>0</v>
      </c>
      <c r="G321" s="494">
        <f>SUM(Príloha_2016!G724)</f>
        <v>1.8</v>
      </c>
      <c r="H321" s="494">
        <f>SUM(Príloha_2016!H724)</f>
        <v>0</v>
      </c>
      <c r="I321" s="496">
        <f>SUM(Príloha_2016!I724)</f>
        <v>0.2</v>
      </c>
      <c r="J321" s="291">
        <f>SUM(Príloha_2016!J724)</f>
        <v>0</v>
      </c>
      <c r="K321" s="496">
        <f>SUM(Príloha_2016!K724)</f>
        <v>0</v>
      </c>
      <c r="L321" s="291">
        <f>SUM(Príloha_2016!L724)</f>
        <v>0</v>
      </c>
      <c r="M321" s="529"/>
    </row>
    <row r="322" spans="1:13" s="1" customFormat="1" ht="11.25" customHeight="1" x14ac:dyDescent="0.2">
      <c r="A322" s="8"/>
      <c r="B322" s="368"/>
      <c r="C322" s="368"/>
      <c r="D322" s="369" t="s">
        <v>849</v>
      </c>
      <c r="E322" s="370"/>
      <c r="F322" s="421">
        <f t="shared" ref="F322:L322" si="7">SUM(F323+F328)</f>
        <v>113.69999999999999</v>
      </c>
      <c r="G322" s="421">
        <f>SUM(Príloha_2016!G725)</f>
        <v>123.1</v>
      </c>
      <c r="H322" s="421">
        <f>SUM(Príloha_2016!H725)</f>
        <v>130</v>
      </c>
      <c r="I322" s="370">
        <f t="shared" ref="I322" si="8">SUM(I323+I328)</f>
        <v>126.9</v>
      </c>
      <c r="J322" s="370">
        <f t="shared" si="7"/>
        <v>146.19999999999999</v>
      </c>
      <c r="K322" s="370">
        <f t="shared" ref="K322" si="9">SUM(K323+K328)</f>
        <v>149.69999999999999</v>
      </c>
      <c r="L322" s="370">
        <f t="shared" si="7"/>
        <v>156.5</v>
      </c>
      <c r="M322" s="326"/>
    </row>
    <row r="323" spans="1:13" s="1" customFormat="1" ht="11.25" customHeight="1" x14ac:dyDescent="0.2">
      <c r="A323" s="8"/>
      <c r="B323" s="365"/>
      <c r="C323" s="365"/>
      <c r="D323" s="101" t="s">
        <v>805</v>
      </c>
      <c r="E323" s="149"/>
      <c r="F323" s="418">
        <f t="shared" ref="F323:L323" si="10">SUM(F324:F327)</f>
        <v>113.69999999999999</v>
      </c>
      <c r="G323" s="418">
        <f>SUM(Príloha_2016!G726)</f>
        <v>71.900000000000006</v>
      </c>
      <c r="H323" s="418">
        <f>SUM(Príloha_2016!H726)</f>
        <v>72.199999999999989</v>
      </c>
      <c r="I323" s="149">
        <f t="shared" ref="I323" si="11">SUM(I324:I327)</f>
        <v>72.199999999999989</v>
      </c>
      <c r="J323" s="149">
        <f t="shared" si="10"/>
        <v>83.7</v>
      </c>
      <c r="K323" s="149">
        <f t="shared" ref="K323" si="12">SUM(K324:K327)</f>
        <v>88.1</v>
      </c>
      <c r="L323" s="149">
        <f t="shared" si="10"/>
        <v>92.999999999999986</v>
      </c>
      <c r="M323" s="326"/>
    </row>
    <row r="324" spans="1:13" s="1" customFormat="1" ht="11.25" customHeight="1" x14ac:dyDescent="0.2">
      <c r="A324" s="8"/>
      <c r="B324" s="365"/>
      <c r="C324" s="365"/>
      <c r="D324" s="85" t="s">
        <v>280</v>
      </c>
      <c r="E324" s="149"/>
      <c r="F324" s="51">
        <f>SUM(Príloha_2016!F727)</f>
        <v>74.599999999999994</v>
      </c>
      <c r="G324" s="51">
        <f>SUM(Príloha_2016!G727)</f>
        <v>46.3</v>
      </c>
      <c r="H324" s="494">
        <f>SUM(Príloha_2016!H727)</f>
        <v>46.4</v>
      </c>
      <c r="I324" s="496">
        <f>SUM(Príloha_2016!I727)</f>
        <v>46.4</v>
      </c>
      <c r="J324" s="291">
        <f>SUM(Príloha_2016!J727)</f>
        <v>54.5</v>
      </c>
      <c r="K324" s="496">
        <f>SUM(Príloha_2016!K727)</f>
        <v>57.7</v>
      </c>
      <c r="L324" s="291">
        <f>SUM(Príloha_2016!L727)</f>
        <v>61.1</v>
      </c>
      <c r="M324" s="326"/>
    </row>
    <row r="325" spans="1:13" s="1" customFormat="1" ht="11.25" customHeight="1" x14ac:dyDescent="0.2">
      <c r="A325" s="8"/>
      <c r="B325" s="365"/>
      <c r="C325" s="365"/>
      <c r="D325" s="85" t="s">
        <v>279</v>
      </c>
      <c r="E325" s="149"/>
      <c r="F325" s="51">
        <f>SUM(Príloha_2016!F728)</f>
        <v>27.5</v>
      </c>
      <c r="G325" s="494">
        <f>SUM(Príloha_2016!G728)</f>
        <v>17.100000000000001</v>
      </c>
      <c r="H325" s="494">
        <f>SUM(Príloha_2016!H728)</f>
        <v>17.2</v>
      </c>
      <c r="I325" s="496">
        <f>SUM(Príloha_2016!I728)</f>
        <v>17.2</v>
      </c>
      <c r="J325" s="291">
        <f>SUM(Príloha_2016!J728)</f>
        <v>20.5</v>
      </c>
      <c r="K325" s="496">
        <f>SUM(Príloha_2016!K728)</f>
        <v>21.5</v>
      </c>
      <c r="L325" s="291">
        <f>SUM(Príloha_2016!L728)</f>
        <v>23</v>
      </c>
      <c r="M325" s="326"/>
    </row>
    <row r="326" spans="1:13" s="1" customFormat="1" ht="11.25" customHeight="1" x14ac:dyDescent="0.2">
      <c r="A326" s="8"/>
      <c r="B326" s="365"/>
      <c r="C326" s="365"/>
      <c r="D326" s="85" t="s">
        <v>162</v>
      </c>
      <c r="E326" s="149"/>
      <c r="F326" s="51">
        <f>SUM(Príloha_2016!F729)</f>
        <v>11.6</v>
      </c>
      <c r="G326" s="494">
        <f>SUM(Príloha_2016!G729)</f>
        <v>8.1</v>
      </c>
      <c r="H326" s="494">
        <f>SUM(Príloha_2016!H729)</f>
        <v>8.3000000000000007</v>
      </c>
      <c r="I326" s="496">
        <f>SUM(Príloha_2016!I729)</f>
        <v>8.3000000000000007</v>
      </c>
      <c r="J326" s="291">
        <f>SUM(Príloha_2016!J729)</f>
        <v>8.4</v>
      </c>
      <c r="K326" s="496">
        <f>SUM(Príloha_2016!K729)</f>
        <v>8.6</v>
      </c>
      <c r="L326" s="291">
        <f>SUM(Príloha_2016!L729)</f>
        <v>8.6</v>
      </c>
      <c r="M326" s="326"/>
    </row>
    <row r="327" spans="1:13" s="1" customFormat="1" ht="11.25" customHeight="1" x14ac:dyDescent="0.2">
      <c r="A327" s="8"/>
      <c r="B327" s="365"/>
      <c r="C327" s="365"/>
      <c r="D327" s="85" t="s">
        <v>839</v>
      </c>
      <c r="E327" s="149"/>
      <c r="F327" s="51">
        <f>SUM(Príloha_2016!F730)</f>
        <v>0</v>
      </c>
      <c r="G327" s="494">
        <f>SUM(Príloha_2016!G730)</f>
        <v>0.4</v>
      </c>
      <c r="H327" s="494">
        <f>SUM(Príloha_2016!H730)</f>
        <v>0.3</v>
      </c>
      <c r="I327" s="496">
        <f>SUM(Príloha_2016!I730)</f>
        <v>0.3</v>
      </c>
      <c r="J327" s="291">
        <f>SUM(Príloha_2016!J730)</f>
        <v>0.3</v>
      </c>
      <c r="K327" s="496">
        <f>SUM(Príloha_2016!K730)</f>
        <v>0.3</v>
      </c>
      <c r="L327" s="291">
        <f>SUM(Príloha_2016!L730)</f>
        <v>0.3</v>
      </c>
    </row>
    <row r="328" spans="1:13" s="1" customFormat="1" ht="11.25" customHeight="1" x14ac:dyDescent="0.2">
      <c r="A328" s="8"/>
      <c r="B328" s="365"/>
      <c r="C328" s="365"/>
      <c r="D328" s="101" t="s">
        <v>806</v>
      </c>
      <c r="E328" s="149"/>
      <c r="F328" s="418">
        <f>SUM(Príloha_2016!F731)</f>
        <v>0</v>
      </c>
      <c r="G328" s="418">
        <f>SUM(Príloha_2016!G731)</f>
        <v>51.199999999999996</v>
      </c>
      <c r="H328" s="418">
        <f>SUM(Príloha_2016!H731)</f>
        <v>57.800000000000004</v>
      </c>
      <c r="I328" s="418">
        <f>SUM(Príloha_2016!I731)</f>
        <v>54.70000000000001</v>
      </c>
      <c r="J328" s="418">
        <f>SUM(Príloha_2016!J731)</f>
        <v>62.5</v>
      </c>
      <c r="K328" s="418">
        <f>SUM(Príloha_2016!K731)</f>
        <v>61.6</v>
      </c>
      <c r="L328" s="418">
        <f>SUM(Príloha_2016!L731)</f>
        <v>63.500000000000007</v>
      </c>
      <c r="M328" s="326"/>
    </row>
    <row r="329" spans="1:13" s="1" customFormat="1" ht="11.25" customHeight="1" x14ac:dyDescent="0.2">
      <c r="A329" s="8"/>
      <c r="B329" s="365"/>
      <c r="C329" s="365"/>
      <c r="D329" s="85" t="s">
        <v>280</v>
      </c>
      <c r="E329" s="149"/>
      <c r="F329" s="51">
        <f>SUM(Príloha_2016!F732)</f>
        <v>0</v>
      </c>
      <c r="G329" s="494">
        <f>SUM(Príloha_2016!G732)</f>
        <v>33.799999999999997</v>
      </c>
      <c r="H329" s="494">
        <f>SUM(Príloha_2016!H732)</f>
        <v>40.700000000000003</v>
      </c>
      <c r="I329" s="494">
        <f>SUM(Príloha_2016!I732)</f>
        <v>38.700000000000003</v>
      </c>
      <c r="J329" s="494">
        <f>SUM(Príloha_2016!J732)</f>
        <v>40.299999999999997</v>
      </c>
      <c r="K329" s="494">
        <f>SUM(Príloha_2016!K732)</f>
        <v>42.5</v>
      </c>
      <c r="L329" s="494">
        <f>SUM(Príloha_2016!L732)</f>
        <v>44</v>
      </c>
      <c r="M329" s="501"/>
    </row>
    <row r="330" spans="1:13" s="1" customFormat="1" ht="11.25" customHeight="1" x14ac:dyDescent="0.2">
      <c r="A330" s="8"/>
      <c r="B330" s="365"/>
      <c r="C330" s="365"/>
      <c r="D330" s="85" t="s">
        <v>279</v>
      </c>
      <c r="E330" s="149"/>
      <c r="F330" s="51">
        <f>SUM(Príloha_2016!F733)</f>
        <v>0</v>
      </c>
      <c r="G330" s="494">
        <f>SUM(Príloha_2016!G733)</f>
        <v>12.5</v>
      </c>
      <c r="H330" s="494">
        <f>SUM(Príloha_2016!H733)</f>
        <v>14.8</v>
      </c>
      <c r="I330" s="494">
        <f>SUM(Príloha_2016!I733)</f>
        <v>13.7</v>
      </c>
      <c r="J330" s="494">
        <f>SUM(Príloha_2016!J733)</f>
        <v>14.9</v>
      </c>
      <c r="K330" s="494">
        <f>SUM(Príloha_2016!K733)</f>
        <v>15.8</v>
      </c>
      <c r="L330" s="494">
        <f>SUM(Príloha_2016!L733)</f>
        <v>16.2</v>
      </c>
      <c r="M330" s="501"/>
    </row>
    <row r="331" spans="1:13" s="1" customFormat="1" ht="11.25" customHeight="1" x14ac:dyDescent="0.2">
      <c r="A331" s="8"/>
      <c r="B331" s="365"/>
      <c r="C331" s="365"/>
      <c r="D331" s="85" t="s">
        <v>162</v>
      </c>
      <c r="E331" s="149"/>
      <c r="F331" s="51">
        <f>SUM(Príloha_2016!F734)</f>
        <v>0</v>
      </c>
      <c r="G331" s="494">
        <f>SUM(Príloha_2016!G734)</f>
        <v>4.9000000000000004</v>
      </c>
      <c r="H331" s="494">
        <f>SUM(Príloha_2016!H734)</f>
        <v>1.7</v>
      </c>
      <c r="I331" s="494">
        <f>SUM(Príloha_2016!I734)</f>
        <v>1.7</v>
      </c>
      <c r="J331" s="494">
        <f>SUM(Príloha_2016!J734)</f>
        <v>2.7</v>
      </c>
      <c r="K331" s="494">
        <f>SUM(Príloha_2016!K734)</f>
        <v>2.7</v>
      </c>
      <c r="L331" s="494">
        <f>SUM(Príloha_2016!L734)</f>
        <v>2.7</v>
      </c>
      <c r="M331" s="326"/>
    </row>
    <row r="332" spans="1:13" s="491" customFormat="1" ht="11.25" customHeight="1" x14ac:dyDescent="0.2">
      <c r="A332" s="8"/>
      <c r="B332" s="585"/>
      <c r="C332" s="585"/>
      <c r="D332" s="495" t="s">
        <v>1131</v>
      </c>
      <c r="E332" s="149"/>
      <c r="F332" s="494">
        <f>SUM(Príloha_2016!F735)</f>
        <v>0</v>
      </c>
      <c r="G332" s="494">
        <f>SUM(Príloha_2016!G735)</f>
        <v>0</v>
      </c>
      <c r="H332" s="494">
        <f>SUM(Príloha_2016!H735)</f>
        <v>0</v>
      </c>
      <c r="I332" s="494">
        <f>SUM(Príloha_2016!I735)</f>
        <v>0</v>
      </c>
      <c r="J332" s="494">
        <f>SUM(Príloha_2016!J735)</f>
        <v>4</v>
      </c>
      <c r="K332" s="494">
        <f>SUM(Príloha_2016!K735)</f>
        <v>0</v>
      </c>
      <c r="L332" s="494">
        <f>SUM(Príloha_2016!L735)</f>
        <v>0</v>
      </c>
      <c r="M332" s="586" t="s">
        <v>1108</v>
      </c>
    </row>
    <row r="333" spans="1:13" s="1" customFormat="1" ht="11.25" customHeight="1" x14ac:dyDescent="0.2">
      <c r="A333" s="8"/>
      <c r="B333" s="365"/>
      <c r="C333" s="365"/>
      <c r="D333" s="85" t="s">
        <v>839</v>
      </c>
      <c r="E333" s="149"/>
      <c r="F333" s="51">
        <f>SUM(Príloha_2016!F736)</f>
        <v>0</v>
      </c>
      <c r="G333" s="494">
        <f>SUM(Príloha_2016!G736)</f>
        <v>0</v>
      </c>
      <c r="H333" s="494">
        <f>SUM(Príloha_2016!H736)</f>
        <v>0.6</v>
      </c>
      <c r="I333" s="494">
        <f>SUM(Príloha_2016!I736)</f>
        <v>0.6</v>
      </c>
      <c r="J333" s="494">
        <f>SUM(Príloha_2016!J736)</f>
        <v>0.6</v>
      </c>
      <c r="K333" s="494">
        <f>SUM(Príloha_2016!K736)</f>
        <v>0.6</v>
      </c>
      <c r="L333" s="494">
        <f>SUM(Príloha_2016!L736)</f>
        <v>0.6</v>
      </c>
      <c r="M333" s="326"/>
    </row>
    <row r="334" spans="1:13" s="1" customFormat="1" ht="11.25" customHeight="1" x14ac:dyDescent="0.2">
      <c r="A334" s="8"/>
      <c r="B334" s="368"/>
      <c r="C334" s="368"/>
      <c r="D334" s="369" t="s">
        <v>850</v>
      </c>
      <c r="E334" s="370"/>
      <c r="F334" s="421">
        <f t="shared" ref="F334:L334" si="13">SUM(F335+F341)</f>
        <v>135.6</v>
      </c>
      <c r="G334" s="421">
        <f>SUM(Príloha_2016!G737)</f>
        <v>140.5</v>
      </c>
      <c r="H334" s="421">
        <f>SUM(Príloha_2016!H737)</f>
        <v>146.69999999999999</v>
      </c>
      <c r="I334" s="370">
        <f t="shared" ref="I334" si="14">SUM(I335+I341)</f>
        <v>149.80000000000001</v>
      </c>
      <c r="J334" s="370">
        <f t="shared" si="13"/>
        <v>268</v>
      </c>
      <c r="K334" s="370">
        <f t="shared" ref="K334" si="15">SUM(K335+K341)</f>
        <v>236.5</v>
      </c>
      <c r="L334" s="370">
        <f t="shared" si="13"/>
        <v>242.7</v>
      </c>
      <c r="M334" s="326"/>
    </row>
    <row r="335" spans="1:13" s="1" customFormat="1" ht="11.25" customHeight="1" x14ac:dyDescent="0.2">
      <c r="A335" s="8"/>
      <c r="B335" s="36"/>
      <c r="C335" s="36"/>
      <c r="D335" s="101" t="s">
        <v>808</v>
      </c>
      <c r="E335" s="149"/>
      <c r="F335" s="418">
        <f t="shared" ref="F335:L335" si="16">SUM(F336:F340)</f>
        <v>135.6</v>
      </c>
      <c r="G335" s="418">
        <f>SUM(Príloha_2016!G739:G743)</f>
        <v>65.500000000000014</v>
      </c>
      <c r="H335" s="418">
        <f>SUM(Príloha_2016!H739:H743)</f>
        <v>65.7</v>
      </c>
      <c r="I335" s="149">
        <f t="shared" ref="I335" si="17">SUM(I336:I340)</f>
        <v>65.700000000000017</v>
      </c>
      <c r="J335" s="149">
        <f t="shared" si="16"/>
        <v>110.70000000000002</v>
      </c>
      <c r="K335" s="149">
        <f t="shared" ref="K335" si="18">SUM(K336:K340)</f>
        <v>150.5</v>
      </c>
      <c r="L335" s="149">
        <f t="shared" si="16"/>
        <v>154.1</v>
      </c>
    </row>
    <row r="336" spans="1:13" s="1" customFormat="1" ht="11.25" customHeight="1" x14ac:dyDescent="0.2">
      <c r="A336" s="8"/>
      <c r="B336" s="36"/>
      <c r="C336" s="36"/>
      <c r="D336" s="85" t="s">
        <v>280</v>
      </c>
      <c r="E336" s="149"/>
      <c r="F336" s="51">
        <f>SUM(Príloha_2016!F739)</f>
        <v>69.099999999999994</v>
      </c>
      <c r="G336" s="51">
        <f>SUM(Príloha_2016!G739)</f>
        <v>32.700000000000003</v>
      </c>
      <c r="H336" s="494">
        <f>SUM(Príloha_2016!H739)</f>
        <v>35</v>
      </c>
      <c r="I336" s="496">
        <f>SUM(Príloha_2016!I739)</f>
        <v>34.200000000000003</v>
      </c>
      <c r="J336" s="291">
        <f>SUM(Príloha_2016!J739)</f>
        <v>37</v>
      </c>
      <c r="K336" s="496">
        <f>SUM(Príloha_2016!K739)</f>
        <v>37.700000000000003</v>
      </c>
      <c r="L336" s="291">
        <f>SUM(Príloha_2016!L739)</f>
        <v>40.1</v>
      </c>
      <c r="M336" s="529"/>
    </row>
    <row r="337" spans="1:13" s="1" customFormat="1" ht="11.25" customHeight="1" x14ac:dyDescent="0.2">
      <c r="A337" s="8"/>
      <c r="B337" s="36"/>
      <c r="C337" s="36"/>
      <c r="D337" s="85" t="s">
        <v>279</v>
      </c>
      <c r="E337" s="149"/>
      <c r="F337" s="51">
        <f>SUM(Príloha_2016!F740)</f>
        <v>25.1</v>
      </c>
      <c r="G337" s="51">
        <f>SUM(Príloha_2016!G740)</f>
        <v>12.1</v>
      </c>
      <c r="H337" s="494">
        <f>SUM(Príloha_2016!H740)</f>
        <v>12.9</v>
      </c>
      <c r="I337" s="496">
        <f>SUM(Príloha_2016!I740)</f>
        <v>12.7</v>
      </c>
      <c r="J337" s="291">
        <f>SUM(Príloha_2016!J740)</f>
        <v>13.7</v>
      </c>
      <c r="K337" s="496">
        <f>SUM(Príloha_2016!K740)</f>
        <v>14.6</v>
      </c>
      <c r="L337" s="291">
        <f>SUM(Príloha_2016!L740)</f>
        <v>15.8</v>
      </c>
      <c r="M337" s="529"/>
    </row>
    <row r="338" spans="1:13" s="1" customFormat="1" ht="11.25" customHeight="1" x14ac:dyDescent="0.2">
      <c r="A338" s="8"/>
      <c r="B338" s="36"/>
      <c r="C338" s="36"/>
      <c r="D338" s="85" t="s">
        <v>162</v>
      </c>
      <c r="E338" s="149"/>
      <c r="F338" s="51">
        <f>SUM(Príloha_2016!F741)</f>
        <v>41.4</v>
      </c>
      <c r="G338" s="51">
        <f>SUM(Príloha_2016!G741)</f>
        <v>20.3</v>
      </c>
      <c r="H338" s="494">
        <f>SUM(Príloha_2016!H741)</f>
        <v>17.399999999999999</v>
      </c>
      <c r="I338" s="496">
        <f>SUM(Príloha_2016!I741)</f>
        <v>17.399999999999999</v>
      </c>
      <c r="J338" s="291">
        <f>SUM(Príloha_2016!J741)</f>
        <v>23.6</v>
      </c>
      <c r="K338" s="496">
        <f>SUM(Príloha_2016!K741)</f>
        <v>60.8</v>
      </c>
      <c r="L338" s="291">
        <f>SUM(Príloha_2016!L741)</f>
        <v>60.8</v>
      </c>
      <c r="M338" s="529"/>
    </row>
    <row r="339" spans="1:13" s="491" customFormat="1" ht="11.25" customHeight="1" x14ac:dyDescent="0.2">
      <c r="A339" s="8"/>
      <c r="B339" s="493"/>
      <c r="C339" s="493"/>
      <c r="D339" s="495" t="s">
        <v>1094</v>
      </c>
      <c r="E339" s="149"/>
      <c r="F339" s="494">
        <f>SUM(Príloha_2016!F742)</f>
        <v>0</v>
      </c>
      <c r="G339" s="494">
        <f>SUM(Príloha_2016!G742)</f>
        <v>0</v>
      </c>
      <c r="H339" s="494">
        <f>SUM(Príloha_2016!H742)</f>
        <v>0</v>
      </c>
      <c r="I339" s="494">
        <f>SUM(Príloha_2016!I742)</f>
        <v>0</v>
      </c>
      <c r="J339" s="494">
        <f>SUM(Príloha_2016!J742)</f>
        <v>36</v>
      </c>
      <c r="K339" s="494">
        <f>SUM(Príloha_2016!K742)</f>
        <v>37</v>
      </c>
      <c r="L339" s="494">
        <f>SUM(Príloha_2016!L742)</f>
        <v>37</v>
      </c>
      <c r="M339" s="529"/>
    </row>
    <row r="340" spans="1:13" s="1" customFormat="1" ht="11.25" customHeight="1" x14ac:dyDescent="0.2">
      <c r="A340" s="8"/>
      <c r="B340" s="36"/>
      <c r="C340" s="36"/>
      <c r="D340" s="85" t="s">
        <v>839</v>
      </c>
      <c r="E340" s="149"/>
      <c r="F340" s="51">
        <f>SUM(Príloha_2016!F743)</f>
        <v>0</v>
      </c>
      <c r="G340" s="51">
        <f>SUM(Príloha_2016!G743)</f>
        <v>0.4</v>
      </c>
      <c r="H340" s="494">
        <f>SUM(Príloha_2016!H743)</f>
        <v>0.4</v>
      </c>
      <c r="I340" s="496">
        <f>SUM(Príloha_2016!I743)</f>
        <v>1.4</v>
      </c>
      <c r="J340" s="291">
        <f>SUM(Príloha_2016!J743)</f>
        <v>0.4</v>
      </c>
      <c r="K340" s="496">
        <f>SUM(Príloha_2016!K743)</f>
        <v>0.4</v>
      </c>
      <c r="L340" s="291">
        <f>SUM(Príloha_2016!L743)</f>
        <v>0.4</v>
      </c>
      <c r="M340" s="529"/>
    </row>
    <row r="341" spans="1:13" s="1" customFormat="1" ht="11.25" customHeight="1" x14ac:dyDescent="0.2">
      <c r="A341" s="8"/>
      <c r="B341" s="36"/>
      <c r="C341" s="36"/>
      <c r="D341" s="101" t="s">
        <v>809</v>
      </c>
      <c r="E341" s="149"/>
      <c r="F341" s="418">
        <f t="shared" ref="F341:L341" si="19">SUM(F342:F346)</f>
        <v>0</v>
      </c>
      <c r="G341" s="418">
        <f>SUM(Príloha_2016!G745:G749)</f>
        <v>75</v>
      </c>
      <c r="H341" s="418">
        <f>SUM(Príloha_2016!H745:H749)</f>
        <v>81</v>
      </c>
      <c r="I341" s="149">
        <f t="shared" ref="I341" si="20">SUM(I342:I346)</f>
        <v>84.1</v>
      </c>
      <c r="J341" s="149">
        <f t="shared" si="19"/>
        <v>157.29999999999998</v>
      </c>
      <c r="K341" s="149">
        <f t="shared" ref="K341" si="21">SUM(K342:K346)</f>
        <v>86</v>
      </c>
      <c r="L341" s="149">
        <f t="shared" si="19"/>
        <v>88.600000000000009</v>
      </c>
    </row>
    <row r="342" spans="1:13" s="1" customFormat="1" ht="11.25" customHeight="1" x14ac:dyDescent="0.2">
      <c r="A342" s="8"/>
      <c r="B342" s="36"/>
      <c r="C342" s="36"/>
      <c r="D342" s="85" t="s">
        <v>280</v>
      </c>
      <c r="E342" s="149"/>
      <c r="F342" s="51">
        <f>SUM(Príloha_2016!F745)</f>
        <v>0</v>
      </c>
      <c r="G342" s="51">
        <f>SUM(Príloha_2016!G745)</f>
        <v>32.700000000000003</v>
      </c>
      <c r="H342" s="494">
        <f>SUM(Príloha_2016!H745)</f>
        <v>40</v>
      </c>
      <c r="I342" s="496">
        <f>SUM(Príloha_2016!I745)</f>
        <v>40</v>
      </c>
      <c r="J342" s="291">
        <f>SUM(Príloha_2016!J745)</f>
        <v>39</v>
      </c>
      <c r="K342" s="496">
        <f>SUM(Príloha_2016!K745)</f>
        <v>41.1</v>
      </c>
      <c r="L342" s="291">
        <f>SUM(Príloha_2016!L745)</f>
        <v>42.7</v>
      </c>
    </row>
    <row r="343" spans="1:13" s="1" customFormat="1" ht="11.25" customHeight="1" x14ac:dyDescent="0.2">
      <c r="A343" s="8"/>
      <c r="B343" s="36"/>
      <c r="C343" s="36"/>
      <c r="D343" s="85" t="s">
        <v>279</v>
      </c>
      <c r="E343" s="149"/>
      <c r="F343" s="51">
        <f>SUM(Príloha_2016!F746)</f>
        <v>0</v>
      </c>
      <c r="G343" s="51">
        <f>SUM(Príloha_2016!G746)</f>
        <v>11.3</v>
      </c>
      <c r="H343" s="494">
        <f>SUM(Príloha_2016!H746)</f>
        <v>14.5</v>
      </c>
      <c r="I343" s="496">
        <f>SUM(Príloha_2016!I746)</f>
        <v>14.5</v>
      </c>
      <c r="J343" s="291">
        <f>SUM(Príloha_2016!J746)</f>
        <v>14.4</v>
      </c>
      <c r="K343" s="496">
        <f>SUM(Príloha_2016!K746)</f>
        <v>14.9</v>
      </c>
      <c r="L343" s="291">
        <f>SUM(Príloha_2016!L746)</f>
        <v>15.6</v>
      </c>
    </row>
    <row r="344" spans="1:13" s="1" customFormat="1" ht="11.25" customHeight="1" x14ac:dyDescent="0.2">
      <c r="A344" s="8"/>
      <c r="B344" s="36"/>
      <c r="C344" s="36"/>
      <c r="D344" s="85" t="s">
        <v>162</v>
      </c>
      <c r="E344" s="149"/>
      <c r="F344" s="51">
        <f>SUM(Príloha_2016!F747)</f>
        <v>0</v>
      </c>
      <c r="G344" s="51">
        <f>SUM(Príloha_2016!G747)</f>
        <v>31</v>
      </c>
      <c r="H344" s="494">
        <f>SUM(Príloha_2016!H747)</f>
        <v>25</v>
      </c>
      <c r="I344" s="496">
        <f>SUM(Príloha_2016!I747)</f>
        <v>28.1</v>
      </c>
      <c r="J344" s="291">
        <f>SUM(Príloha_2016!J747)</f>
        <v>39.299999999999997</v>
      </c>
      <c r="K344" s="496">
        <f>SUM(Príloha_2016!K747)</f>
        <v>29.5</v>
      </c>
      <c r="L344" s="291">
        <f>SUM(Príloha_2016!L747)</f>
        <v>29.8</v>
      </c>
      <c r="M344" s="529"/>
    </row>
    <row r="345" spans="1:13" s="491" customFormat="1" ht="11.25" customHeight="1" x14ac:dyDescent="0.2">
      <c r="A345" s="8"/>
      <c r="B345" s="493"/>
      <c r="C345" s="493"/>
      <c r="D345" s="495" t="s">
        <v>1094</v>
      </c>
      <c r="E345" s="149"/>
      <c r="F345" s="494">
        <f>SUM(Príloha_2016!F748)</f>
        <v>0</v>
      </c>
      <c r="G345" s="494">
        <f>SUM(Príloha_2016!G748)</f>
        <v>0</v>
      </c>
      <c r="H345" s="494">
        <f>SUM(Príloha_2016!H748)</f>
        <v>0</v>
      </c>
      <c r="I345" s="494">
        <f>SUM(Príloha_2016!I748)</f>
        <v>0</v>
      </c>
      <c r="J345" s="494">
        <f>SUM(Príloha_2016!J748)</f>
        <v>64.099999999999994</v>
      </c>
      <c r="K345" s="494">
        <f>SUM(Príloha_2016!K748)</f>
        <v>0</v>
      </c>
      <c r="L345" s="494">
        <f>SUM(Príloha_2016!L748)</f>
        <v>0</v>
      </c>
      <c r="M345" s="529"/>
    </row>
    <row r="346" spans="1:13" s="1" customFormat="1" ht="11.25" customHeight="1" x14ac:dyDescent="0.2">
      <c r="A346" s="8"/>
      <c r="B346" s="36"/>
      <c r="C346" s="36"/>
      <c r="D346" s="85" t="s">
        <v>839</v>
      </c>
      <c r="E346" s="149"/>
      <c r="F346" s="51">
        <f>SUM(Príloha_2016!F749)</f>
        <v>0</v>
      </c>
      <c r="G346" s="51">
        <f>SUM(Príloha_2016!G749)</f>
        <v>0</v>
      </c>
      <c r="H346" s="494">
        <f>SUM(Príloha_2016!H749)</f>
        <v>1.5</v>
      </c>
      <c r="I346" s="496">
        <f>SUM(Príloha_2016!I749)</f>
        <v>1.5</v>
      </c>
      <c r="J346" s="291">
        <f>SUM(Príloha_2016!J749)</f>
        <v>0.5</v>
      </c>
      <c r="K346" s="496">
        <f>SUM(Príloha_2016!K749)</f>
        <v>0.5</v>
      </c>
      <c r="L346" s="291">
        <f>SUM(Príloha_2016!L749)</f>
        <v>0.5</v>
      </c>
    </row>
    <row r="347" spans="1:13" s="1" customFormat="1" ht="11.25" customHeight="1" x14ac:dyDescent="0.2">
      <c r="A347" s="8"/>
      <c r="B347" s="159"/>
      <c r="C347" s="159"/>
      <c r="D347" s="372" t="s">
        <v>762</v>
      </c>
      <c r="E347" s="373"/>
      <c r="F347" s="419">
        <f>SUM(Príloha_2016!F750)</f>
        <v>49.4</v>
      </c>
      <c r="G347" s="419">
        <f>SUM(Príloha_2016!G750)</f>
        <v>46.5</v>
      </c>
      <c r="H347" s="419">
        <f>SUM(Príloha_2016!H750)</f>
        <v>51.6</v>
      </c>
      <c r="I347" s="373">
        <f>SUM(Príloha_2016!I750)</f>
        <v>49.8</v>
      </c>
      <c r="J347" s="373">
        <f>SUM(Príloha_2016!J750)</f>
        <v>49.8</v>
      </c>
      <c r="K347" s="373">
        <f>SUM(Príloha_2016!K750)</f>
        <v>49.8</v>
      </c>
      <c r="L347" s="373">
        <f>SUM(Príloha_2016!L750)</f>
        <v>49.8</v>
      </c>
      <c r="M347" s="501"/>
    </row>
    <row r="348" spans="1:13" ht="11.25" customHeight="1" x14ac:dyDescent="0.2">
      <c r="A348" s="10"/>
      <c r="B348" s="375"/>
      <c r="C348" s="375"/>
      <c r="D348" s="369" t="s">
        <v>851</v>
      </c>
      <c r="E348" s="371"/>
      <c r="F348" s="421">
        <f>Príloha_2016!F753</f>
        <v>329.1</v>
      </c>
      <c r="G348" s="421">
        <f>SUM(Príloha_2016!G753)</f>
        <v>346.2</v>
      </c>
      <c r="H348" s="421">
        <f>SUM(Príloha_2016!H753)</f>
        <v>373.9</v>
      </c>
      <c r="I348" s="370">
        <f>SUM(Príloha_2016!I753)</f>
        <v>373.9</v>
      </c>
      <c r="J348" s="370">
        <f>SUM(Príloha_2016!J753)</f>
        <v>403.6</v>
      </c>
      <c r="K348" s="370">
        <f>SUM(Príloha_2016!K753)</f>
        <v>441.09999999999997</v>
      </c>
      <c r="L348" s="370">
        <f>SUM(Príloha_2016!L753)</f>
        <v>464.2</v>
      </c>
    </row>
    <row r="349" spans="1:13" ht="11.25" customHeight="1" x14ac:dyDescent="0.2">
      <c r="A349" s="10"/>
      <c r="B349" s="36"/>
      <c r="C349" s="37"/>
      <c r="D349" s="85" t="s">
        <v>280</v>
      </c>
      <c r="E349" s="36"/>
      <c r="F349" s="46">
        <f>SUM(Príloha_2016!F754)</f>
        <v>206.6</v>
      </c>
      <c r="G349" s="46">
        <f>SUM(Príloha_2016!G754)</f>
        <v>218.5</v>
      </c>
      <c r="H349" s="46">
        <f>SUM(Príloha_2016!H754)</f>
        <v>236.5</v>
      </c>
      <c r="I349" s="380">
        <f>SUM(Príloha_2016!I754)</f>
        <v>236.5</v>
      </c>
      <c r="J349" s="380">
        <f>SUM(Príloha_2016!J754)</f>
        <v>249.1</v>
      </c>
      <c r="K349" s="380">
        <f>SUM(Príloha_2016!K754)</f>
        <v>282</v>
      </c>
      <c r="L349" s="380">
        <f>SUM(Príloha_2016!L754)</f>
        <v>298.8</v>
      </c>
      <c r="M349" s="529"/>
    </row>
    <row r="350" spans="1:13" ht="11.25" customHeight="1" x14ac:dyDescent="0.2">
      <c r="A350" s="10"/>
      <c r="B350" s="36"/>
      <c r="C350" s="37"/>
      <c r="D350" s="85" t="s">
        <v>279</v>
      </c>
      <c r="E350" s="36"/>
      <c r="F350" s="46">
        <f>SUM(Príloha_2016!F755)</f>
        <v>76.900000000000006</v>
      </c>
      <c r="G350" s="46">
        <f>SUM(Príloha_2016!G755)</f>
        <v>80.7</v>
      </c>
      <c r="H350" s="46">
        <f>SUM(Príloha_2016!H755)</f>
        <v>87.4</v>
      </c>
      <c r="I350" s="380">
        <f>SUM(Príloha_2016!I755)</f>
        <v>87.4</v>
      </c>
      <c r="J350" s="380">
        <f>SUM(Príloha_2016!J755)</f>
        <v>93</v>
      </c>
      <c r="K350" s="380">
        <f>SUM(Príloha_2016!K755)</f>
        <v>104.2</v>
      </c>
      <c r="L350" s="380">
        <f>SUM(Príloha_2016!L755)</f>
        <v>110.5</v>
      </c>
      <c r="M350" s="376"/>
    </row>
    <row r="351" spans="1:13" ht="11.25" customHeight="1" x14ac:dyDescent="0.2">
      <c r="A351" s="10"/>
      <c r="B351" s="36"/>
      <c r="C351" s="37"/>
      <c r="D351" s="85" t="s">
        <v>162</v>
      </c>
      <c r="E351" s="36"/>
      <c r="F351" s="46">
        <f>SUM(Príloha_2016!F756)</f>
        <v>45.6</v>
      </c>
      <c r="G351" s="46">
        <f>SUM(Príloha_2016!G756)</f>
        <v>46</v>
      </c>
      <c r="H351" s="46">
        <f>SUM(Príloha_2016!H756)</f>
        <v>49</v>
      </c>
      <c r="I351" s="380">
        <f>SUM(Príloha_2016!I756)</f>
        <v>49</v>
      </c>
      <c r="J351" s="380">
        <f>SUM(Príloha_2016!J756)</f>
        <v>57.1</v>
      </c>
      <c r="K351" s="380">
        <f>SUM(Príloha_2016!K756)</f>
        <v>53.4</v>
      </c>
      <c r="L351" s="380">
        <f>SUM(Príloha_2016!L756)</f>
        <v>53.4</v>
      </c>
      <c r="M351" s="529" t="s">
        <v>1108</v>
      </c>
    </row>
    <row r="352" spans="1:13" ht="11.25" customHeight="1" x14ac:dyDescent="0.2">
      <c r="A352" s="10"/>
      <c r="B352" s="36"/>
      <c r="C352" s="37"/>
      <c r="D352" s="85" t="s">
        <v>839</v>
      </c>
      <c r="E352" s="36"/>
      <c r="F352" s="46">
        <f>SUM(Príloha_2016!F757)</f>
        <v>0</v>
      </c>
      <c r="G352" s="46">
        <f>SUM(Príloha_2016!G757)</f>
        <v>1</v>
      </c>
      <c r="H352" s="46">
        <f>SUM(Príloha_2016!H757)</f>
        <v>1</v>
      </c>
      <c r="I352" s="380">
        <f>SUM(Príloha_2016!I757)</f>
        <v>1</v>
      </c>
      <c r="J352" s="380">
        <f>SUM(Príloha_2016!J757)</f>
        <v>4.4000000000000004</v>
      </c>
      <c r="K352" s="380">
        <f>SUM(Príloha_2016!K757)</f>
        <v>1.5</v>
      </c>
      <c r="L352" s="380">
        <f>SUM(Príloha_2016!L757)</f>
        <v>1.5</v>
      </c>
      <c r="M352" s="529"/>
    </row>
    <row r="353" spans="1:13" ht="11.25" customHeight="1" x14ac:dyDescent="0.2">
      <c r="A353" s="10"/>
      <c r="B353" s="375"/>
      <c r="C353" s="185"/>
      <c r="D353" s="369" t="s">
        <v>852</v>
      </c>
      <c r="E353" s="375"/>
      <c r="F353" s="421">
        <f t="shared" ref="F353:L353" si="22">SUM(F354:F360)</f>
        <v>365.59999999999997</v>
      </c>
      <c r="G353" s="421">
        <f>SUM(Príloha_2016!G758)</f>
        <v>386.90000000000003</v>
      </c>
      <c r="H353" s="421">
        <f>SUM(Príloha_2016!H758)</f>
        <v>439.7</v>
      </c>
      <c r="I353" s="370">
        <f t="shared" ref="I353" si="23">SUM(I354:I360)</f>
        <v>443.7</v>
      </c>
      <c r="J353" s="370">
        <f t="shared" si="22"/>
        <v>472.09999999999997</v>
      </c>
      <c r="K353" s="370">
        <f t="shared" ref="K353" si="24">SUM(K354:K360)</f>
        <v>483.40000000000003</v>
      </c>
      <c r="L353" s="370">
        <f t="shared" si="22"/>
        <v>494.2</v>
      </c>
      <c r="M353" s="376"/>
    </row>
    <row r="354" spans="1:13" ht="11.25" customHeight="1" x14ac:dyDescent="0.2">
      <c r="A354" s="10"/>
      <c r="B354" s="36"/>
      <c r="C354" s="37"/>
      <c r="D354" s="85" t="s">
        <v>280</v>
      </c>
      <c r="E354" s="36"/>
      <c r="F354" s="46">
        <f>SUM(Príloha_2016!F759)</f>
        <v>202.1</v>
      </c>
      <c r="G354" s="46">
        <f>SUM(Príloha_2016!G759)</f>
        <v>218.6</v>
      </c>
      <c r="H354" s="46">
        <f>SUM(Príloha_2016!H759)</f>
        <v>254</v>
      </c>
      <c r="I354" s="380">
        <f>SUM(Príloha_2016!I759)</f>
        <v>254</v>
      </c>
      <c r="J354" s="380">
        <f>SUM(Príloha_2016!J759)</f>
        <v>282.89999999999998</v>
      </c>
      <c r="K354" s="380">
        <f>SUM(Príloha_2016!K759)</f>
        <v>287</v>
      </c>
      <c r="L354" s="380">
        <f>SUM(Príloha_2016!L759)</f>
        <v>296</v>
      </c>
      <c r="M354" s="529"/>
    </row>
    <row r="355" spans="1:13" ht="11.25" customHeight="1" x14ac:dyDescent="0.2">
      <c r="A355" s="10"/>
      <c r="B355" s="36"/>
      <c r="C355" s="37"/>
      <c r="D355" s="85" t="s">
        <v>279</v>
      </c>
      <c r="E355" s="36"/>
      <c r="F355" s="46">
        <f>SUM(Príloha_2016!F760)</f>
        <v>76.400000000000006</v>
      </c>
      <c r="G355" s="46">
        <f>SUM(Príloha_2016!G760)</f>
        <v>80.8</v>
      </c>
      <c r="H355" s="46">
        <f>SUM(Príloha_2016!H760)</f>
        <v>94</v>
      </c>
      <c r="I355" s="380">
        <f>SUM(Príloha_2016!I760)</f>
        <v>94</v>
      </c>
      <c r="J355" s="380">
        <f>SUM(Príloha_2016!J760)</f>
        <v>104.4</v>
      </c>
      <c r="K355" s="380">
        <f>SUM(Príloha_2016!K760)</f>
        <v>106.1</v>
      </c>
      <c r="L355" s="380">
        <f>SUM(Príloha_2016!L760)</f>
        <v>109.4</v>
      </c>
      <c r="M355" s="529"/>
    </row>
    <row r="356" spans="1:13" ht="11.25" customHeight="1" x14ac:dyDescent="0.2">
      <c r="A356" s="10"/>
      <c r="B356" s="36"/>
      <c r="C356" s="37"/>
      <c r="D356" s="85" t="s">
        <v>162</v>
      </c>
      <c r="E356" s="36"/>
      <c r="F356" s="46">
        <f>SUM(Príloha_2016!F761)</f>
        <v>70.5</v>
      </c>
      <c r="G356" s="46">
        <f>SUM(Príloha_2016!G761)</f>
        <v>70.5</v>
      </c>
      <c r="H356" s="46">
        <f>SUM(Príloha_2016!H761)</f>
        <v>72</v>
      </c>
      <c r="I356" s="380">
        <f>SUM(Príloha_2016!I761)</f>
        <v>75.5</v>
      </c>
      <c r="J356" s="380">
        <f>SUM(Príloha_2016!J761)</f>
        <v>63.6</v>
      </c>
      <c r="K356" s="380">
        <f>SUM(Príloha_2016!K761)</f>
        <v>72.099999999999994</v>
      </c>
      <c r="L356" s="380">
        <f>SUM(Príloha_2016!L761)</f>
        <v>71.599999999999994</v>
      </c>
      <c r="M356" s="529" t="s">
        <v>1108</v>
      </c>
    </row>
    <row r="357" spans="1:13" ht="11.25" customHeight="1" x14ac:dyDescent="0.2">
      <c r="A357" s="10"/>
      <c r="B357" s="36"/>
      <c r="C357" s="37"/>
      <c r="D357" s="85" t="s">
        <v>839</v>
      </c>
      <c r="E357" s="36"/>
      <c r="F357" s="46">
        <f>SUM(Príloha_2016!F762)</f>
        <v>0</v>
      </c>
      <c r="G357" s="46">
        <f>SUM(Príloha_2016!G762)</f>
        <v>0.6</v>
      </c>
      <c r="H357" s="46">
        <f>SUM(Príloha_2016!H762)</f>
        <v>2.1</v>
      </c>
      <c r="I357" s="380">
        <f>SUM(Príloha_2016!I762)</f>
        <v>2.1</v>
      </c>
      <c r="J357" s="380">
        <f>SUM(Príloha_2016!J762)</f>
        <v>2</v>
      </c>
      <c r="K357" s="380">
        <f>SUM(Príloha_2016!K762)</f>
        <v>1.7</v>
      </c>
      <c r="L357" s="380">
        <f>SUM(Príloha_2016!L762)</f>
        <v>0.7</v>
      </c>
      <c r="M357" s="376"/>
    </row>
    <row r="358" spans="1:13" ht="11.25" customHeight="1" x14ac:dyDescent="0.2">
      <c r="A358" s="10"/>
      <c r="B358" s="36"/>
      <c r="C358" s="37"/>
      <c r="D358" s="85" t="s">
        <v>854</v>
      </c>
      <c r="E358" s="36"/>
      <c r="F358" s="46">
        <f>SUM(Príloha_2016!F763)</f>
        <v>0.5</v>
      </c>
      <c r="G358" s="46">
        <f>SUM(Príloha_2016!G763)</f>
        <v>0.5</v>
      </c>
      <c r="H358" s="46">
        <f>SUM(Príloha_2016!H763)</f>
        <v>0.9</v>
      </c>
      <c r="I358" s="380">
        <f>SUM(Príloha_2016!I763)</f>
        <v>0.5</v>
      </c>
      <c r="J358" s="380">
        <f>SUM(Príloha_2016!J763)</f>
        <v>0.5</v>
      </c>
      <c r="K358" s="380">
        <f>SUM(Príloha_2016!K763)</f>
        <v>0.5</v>
      </c>
      <c r="L358" s="380">
        <f>SUM(Príloha_2016!L763)</f>
        <v>0.5</v>
      </c>
      <c r="M358" s="501"/>
    </row>
    <row r="359" spans="1:13" ht="11.25" customHeight="1" x14ac:dyDescent="0.2">
      <c r="A359" s="10"/>
      <c r="B359" s="36"/>
      <c r="C359" s="37"/>
      <c r="D359" s="85" t="s">
        <v>853</v>
      </c>
      <c r="E359" s="36"/>
      <c r="F359" s="46">
        <f>SUM(Príloha_2016!F764)</f>
        <v>4.7</v>
      </c>
      <c r="G359" s="46">
        <f>SUM(Príloha_2016!G764)</f>
        <v>4.5999999999999996</v>
      </c>
      <c r="H359" s="46">
        <f>SUM(Príloha_2016!H764)</f>
        <v>5.3</v>
      </c>
      <c r="I359" s="380">
        <f>SUM(Príloha_2016!I764)</f>
        <v>4.9000000000000004</v>
      </c>
      <c r="J359" s="380">
        <f>SUM(Príloha_2016!J764)</f>
        <v>4.9000000000000004</v>
      </c>
      <c r="K359" s="380">
        <f>SUM(Príloha_2016!K764)</f>
        <v>4.9000000000000004</v>
      </c>
      <c r="L359" s="380">
        <f>SUM(Príloha_2016!L764)</f>
        <v>4.9000000000000004</v>
      </c>
      <c r="M359" s="501"/>
    </row>
    <row r="360" spans="1:13" ht="11.25" customHeight="1" x14ac:dyDescent="0.2">
      <c r="A360" s="10"/>
      <c r="B360" s="36"/>
      <c r="C360" s="37"/>
      <c r="D360" s="85" t="s">
        <v>855</v>
      </c>
      <c r="E360" s="36"/>
      <c r="F360" s="46">
        <f>SUM(Príloha_2016!F765)</f>
        <v>11.4</v>
      </c>
      <c r="G360" s="46">
        <f>SUM(Príloha_2016!G765)</f>
        <v>11.3</v>
      </c>
      <c r="H360" s="46">
        <f>SUM(Príloha_2016!H765)</f>
        <v>11.4</v>
      </c>
      <c r="I360" s="380">
        <f>SUM(Príloha_2016!I765)</f>
        <v>12.7</v>
      </c>
      <c r="J360" s="380">
        <f>SUM(Príloha_2016!J765)</f>
        <v>13.8</v>
      </c>
      <c r="K360" s="380">
        <f>SUM(Príloha_2016!K765)</f>
        <v>11.1</v>
      </c>
      <c r="L360" s="380">
        <f>SUM(Príloha_2016!L765)</f>
        <v>11.1</v>
      </c>
      <c r="M360" s="529"/>
    </row>
    <row r="361" spans="1:13" ht="11.25" customHeight="1" x14ac:dyDescent="0.2">
      <c r="A361" s="10"/>
      <c r="B361" s="377"/>
      <c r="C361" s="378"/>
      <c r="D361" s="379" t="s">
        <v>242</v>
      </c>
      <c r="E361" s="377"/>
      <c r="F361" s="381">
        <f>SUM(Príloha_2016!F766)</f>
        <v>83.7</v>
      </c>
      <c r="G361" s="381">
        <f>SUM(Príloha_2016!G766)</f>
        <v>0</v>
      </c>
      <c r="H361" s="381">
        <f>SUM(Príloha_2016!H766)</f>
        <v>0</v>
      </c>
      <c r="I361" s="381">
        <f>SUM(Príloha_2016!I766)</f>
        <v>0</v>
      </c>
      <c r="J361" s="382">
        <f>SUM(Príloha_2016!J766)</f>
        <v>0</v>
      </c>
      <c r="K361" s="381">
        <f>SUM(Príloha_2016!K766)</f>
        <v>0</v>
      </c>
      <c r="L361" s="381">
        <f>SUM(Príloha_2016!L766)</f>
        <v>0</v>
      </c>
      <c r="M361" s="376"/>
    </row>
    <row r="362" spans="1:13" ht="11.25" customHeight="1" x14ac:dyDescent="0.2">
      <c r="A362" s="10"/>
      <c r="B362" s="36"/>
      <c r="C362" s="36"/>
      <c r="D362" s="36"/>
      <c r="E362" s="36"/>
      <c r="F362" s="37"/>
      <c r="G362" s="37"/>
      <c r="H362" s="37"/>
      <c r="I362" s="37"/>
      <c r="J362" s="36"/>
      <c r="K362" s="37"/>
      <c r="L362" s="37"/>
      <c r="M362" s="199"/>
    </row>
    <row r="363" spans="1:13" ht="11.25" customHeight="1" x14ac:dyDescent="0.2">
      <c r="A363" s="10"/>
      <c r="B363" s="34"/>
      <c r="C363" s="34"/>
      <c r="D363" s="34" t="s">
        <v>242</v>
      </c>
      <c r="E363" s="35"/>
      <c r="F363" s="424">
        <v>0</v>
      </c>
      <c r="G363" s="424">
        <f>SUM(Príloha_2016!G766)</f>
        <v>0</v>
      </c>
      <c r="H363" s="424">
        <f>SUM(Príloha_2016!H766)</f>
        <v>0</v>
      </c>
      <c r="I363" s="35">
        <f>Príloha_2016!I766</f>
        <v>0</v>
      </c>
      <c r="J363" s="35">
        <f>Príloha_2016!J766</f>
        <v>0</v>
      </c>
      <c r="K363" s="35">
        <f>Príloha_2016!K766</f>
        <v>0</v>
      </c>
      <c r="L363" s="35">
        <f>Príloha_2016!L766</f>
        <v>0</v>
      </c>
    </row>
    <row r="364" spans="1:13" s="1" customFormat="1" ht="11.25" customHeight="1" x14ac:dyDescent="0.2">
      <c r="A364" s="8"/>
      <c r="B364" s="36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3" ht="11.25" customHeight="1" thickBot="1" x14ac:dyDescent="0.25">
      <c r="A365" s="10"/>
      <c r="B365" s="47"/>
      <c r="C365" s="47"/>
      <c r="D365" s="47" t="s">
        <v>243</v>
      </c>
      <c r="E365" s="48"/>
      <c r="F365" s="422"/>
      <c r="G365" s="422"/>
      <c r="H365" s="422"/>
      <c r="I365" s="48"/>
      <c r="J365" s="48"/>
      <c r="K365" s="48"/>
      <c r="L365" s="48"/>
    </row>
    <row r="366" spans="1:13" s="1" customFormat="1" ht="11.25" customHeight="1" thickBot="1" x14ac:dyDescent="0.25">
      <c r="A366" s="17"/>
      <c r="B366" s="49"/>
      <c r="C366" s="50"/>
      <c r="D366" s="50" t="s">
        <v>244</v>
      </c>
      <c r="E366" s="51"/>
      <c r="F366" s="51">
        <f>Príloha_2016!F772</f>
        <v>5172.1000000000004</v>
      </c>
      <c r="G366" s="51">
        <f>SUM(Príloha_2016!G772)</f>
        <v>5527</v>
      </c>
      <c r="H366" s="494">
        <f>SUM(Príloha_2016!H772)</f>
        <v>5749.2999999999993</v>
      </c>
      <c r="I366" s="494">
        <f>Príloha_2016!I772</f>
        <v>5709.9</v>
      </c>
      <c r="J366" s="51">
        <f>Príloha_2016!J772</f>
        <v>6491.0000000000009</v>
      </c>
      <c r="K366" s="494">
        <f>Príloha_2016!K772</f>
        <v>6554.6999999999989</v>
      </c>
      <c r="L366" s="51">
        <f>Príloha_2016!L772</f>
        <v>6931.5</v>
      </c>
    </row>
    <row r="367" spans="1:13" ht="11.25" customHeight="1" x14ac:dyDescent="0.2">
      <c r="A367" s="15"/>
      <c r="B367" s="49"/>
      <c r="C367" s="50"/>
      <c r="D367" s="50" t="s">
        <v>245</v>
      </c>
      <c r="E367" s="51"/>
      <c r="F367" s="51">
        <f>Príloha_2016!F773</f>
        <v>2844.5999999999995</v>
      </c>
      <c r="G367" s="51">
        <f>SUM(Príloha_2016!G773)</f>
        <v>2621.0000000000005</v>
      </c>
      <c r="H367" s="494">
        <f>SUM(Príloha_2016!H773)</f>
        <v>2653.7000000000003</v>
      </c>
      <c r="I367" s="494">
        <f>Príloha_2016!I773</f>
        <v>2763.1000000000004</v>
      </c>
      <c r="J367" s="51">
        <f>Príloha_2016!J773</f>
        <v>3063.8</v>
      </c>
      <c r="K367" s="494">
        <f>Príloha_2016!K773</f>
        <v>3065.9</v>
      </c>
      <c r="L367" s="51">
        <f>Príloha_2016!L773</f>
        <v>3301.3999999999996</v>
      </c>
    </row>
    <row r="368" spans="1:13" ht="11.25" customHeight="1" x14ac:dyDescent="0.2">
      <c r="A368" s="15"/>
      <c r="B368" s="49"/>
      <c r="C368" s="50"/>
      <c r="D368" s="50" t="s">
        <v>246</v>
      </c>
      <c r="E368" s="51"/>
      <c r="F368" s="51">
        <f>SUM(Príloha_2016!F774)</f>
        <v>2327.5000000000009</v>
      </c>
      <c r="G368" s="51">
        <f>SUM(Príloha_2016!G774)</f>
        <v>2905.9999999999995</v>
      </c>
      <c r="H368" s="494">
        <f>SUM(Príloha_2016!H774)</f>
        <v>3095.599999999999</v>
      </c>
      <c r="I368" s="494">
        <f>Príloha_2016!I774</f>
        <v>2946.7999999999993</v>
      </c>
      <c r="J368" s="51">
        <f>Príloha_2016!J774</f>
        <v>3427.2000000000007</v>
      </c>
      <c r="K368" s="494">
        <f>Príloha_2016!K774</f>
        <v>3488.7999999999988</v>
      </c>
      <c r="L368" s="51">
        <f>Príloha_2016!L774</f>
        <v>3630.1000000000004</v>
      </c>
    </row>
    <row r="369" spans="1:12" ht="11.25" customHeight="1" x14ac:dyDescent="0.2">
      <c r="A369" s="15"/>
      <c r="B369" s="49"/>
      <c r="C369" s="50"/>
      <c r="D369" s="50" t="s">
        <v>247</v>
      </c>
      <c r="E369" s="51"/>
      <c r="F369" s="51">
        <f>Príloha_2016!F775</f>
        <v>343.9</v>
      </c>
      <c r="G369" s="51">
        <f>SUM(Príloha_2016!G775)</f>
        <v>665.6</v>
      </c>
      <c r="H369" s="494">
        <f>SUM(Príloha_2016!H775)</f>
        <v>357</v>
      </c>
      <c r="I369" s="494">
        <f>Príloha_2016!I775</f>
        <v>1241.8</v>
      </c>
      <c r="J369" s="51">
        <f>Príloha_2016!J775</f>
        <v>1464.2</v>
      </c>
      <c r="K369" s="494">
        <f>Príloha_2016!K775</f>
        <v>12</v>
      </c>
      <c r="L369" s="51">
        <f>Príloha_2016!L775</f>
        <v>12</v>
      </c>
    </row>
    <row r="370" spans="1:12" ht="11.25" customHeight="1" x14ac:dyDescent="0.2">
      <c r="A370" s="15"/>
      <c r="B370" s="49"/>
      <c r="C370" s="50"/>
      <c r="D370" s="50" t="s">
        <v>248</v>
      </c>
      <c r="E370" s="51"/>
      <c r="F370" s="51">
        <f>SUM(Príloha_2016!F776)</f>
        <v>603.20000000000005</v>
      </c>
      <c r="G370" s="51">
        <f>SUM(Príloha_2016!G776)</f>
        <v>217.59999999999997</v>
      </c>
      <c r="H370" s="494">
        <f>SUM(Príloha_2016!H776)</f>
        <v>925.1</v>
      </c>
      <c r="I370" s="494">
        <f>Príloha_2016!I776</f>
        <v>1896.7000000000003</v>
      </c>
      <c r="J370" s="51">
        <f>Príloha_2016!J776</f>
        <v>2583.7999999999997</v>
      </c>
      <c r="K370" s="494">
        <f>Príloha_2016!K776</f>
        <v>0</v>
      </c>
      <c r="L370" s="51">
        <f>Príloha_2016!L776</f>
        <v>0</v>
      </c>
    </row>
    <row r="371" spans="1:12" ht="11.25" customHeight="1" x14ac:dyDescent="0.2">
      <c r="A371" s="15"/>
      <c r="B371" s="49"/>
      <c r="C371" s="50"/>
      <c r="D371" s="50" t="s">
        <v>249</v>
      </c>
      <c r="E371" s="51"/>
      <c r="F371" s="51">
        <f>Príloha_2016!F777</f>
        <v>-259.30000000000007</v>
      </c>
      <c r="G371" s="51">
        <f>SUM(Príloha_2016!G777)</f>
        <v>448.00000000000006</v>
      </c>
      <c r="H371" s="494">
        <f>SUM(Príloha_2016!H777)</f>
        <v>-568.1</v>
      </c>
      <c r="I371" s="494">
        <f>Príloha_2016!I777</f>
        <v>-654.90000000000032</v>
      </c>
      <c r="J371" s="51">
        <f>Príloha_2016!J777</f>
        <v>-1119.5999999999997</v>
      </c>
      <c r="K371" s="494">
        <f>Príloha_2016!K777</f>
        <v>12</v>
      </c>
      <c r="L371" s="51">
        <f>Príloha_2016!L777</f>
        <v>12</v>
      </c>
    </row>
    <row r="372" spans="1:12" ht="11.25" customHeight="1" x14ac:dyDescent="0.2">
      <c r="A372" s="15"/>
      <c r="B372" s="49"/>
      <c r="C372" s="50"/>
      <c r="D372" s="50" t="s">
        <v>253</v>
      </c>
      <c r="E372" s="51"/>
      <c r="F372" s="51">
        <f>Príloha_2016!F778</f>
        <v>2592.6000000000004</v>
      </c>
      <c r="G372" s="51">
        <f>SUM(Príloha_2016!G778)</f>
        <v>2609.6000000000004</v>
      </c>
      <c r="H372" s="494">
        <f>SUM(Príloha_2016!H778)</f>
        <v>2890.3999999999996</v>
      </c>
      <c r="I372" s="494">
        <f>Príloha_2016!I778</f>
        <v>2815.8</v>
      </c>
      <c r="J372" s="51">
        <f>Príloha_2016!J778</f>
        <v>3229.2999999999997</v>
      </c>
      <c r="K372" s="494">
        <f>Príloha_2016!K778</f>
        <v>3273.6</v>
      </c>
      <c r="L372" s="51">
        <f>Príloha_2016!L778</f>
        <v>3414.8999999999996</v>
      </c>
    </row>
    <row r="373" spans="1:12" s="414" customFormat="1" ht="11.25" customHeight="1" x14ac:dyDescent="0.2">
      <c r="A373" s="412"/>
      <c r="B373" s="413"/>
      <c r="C373" s="413"/>
      <c r="D373" s="413" t="s">
        <v>767</v>
      </c>
      <c r="E373" s="149"/>
      <c r="F373" s="418">
        <f>Príloha_2016!F779</f>
        <v>-524.39999999999964</v>
      </c>
      <c r="G373" s="418">
        <f>SUM(Príloha_2016!G779)</f>
        <v>744.39999999999918</v>
      </c>
      <c r="H373" s="418">
        <f>SUM(Príloha_2016!H779)</f>
        <v>-362.90000000000055</v>
      </c>
      <c r="I373" s="149">
        <f>Príloha_2016!J779</f>
        <v>-921.69999999999845</v>
      </c>
      <c r="J373" s="149">
        <f>Príloha_2016!J779</f>
        <v>-921.69999999999845</v>
      </c>
      <c r="K373" s="149">
        <f>Príloha_2016!K779</f>
        <v>227.19999999999891</v>
      </c>
      <c r="L373" s="149">
        <f>Príloha_2016!L779</f>
        <v>227.20000000000073</v>
      </c>
    </row>
    <row r="374" spans="1:12" ht="11.25" customHeight="1" x14ac:dyDescent="0.2">
      <c r="A374" s="15"/>
      <c r="B374" s="49"/>
      <c r="C374" s="50"/>
      <c r="D374" s="50" t="s">
        <v>269</v>
      </c>
      <c r="E374" s="51"/>
      <c r="F374" s="51">
        <f>Príloha_2016!F780</f>
        <v>43.7</v>
      </c>
      <c r="G374" s="51">
        <f>SUM(Príloha_2016!G780)</f>
        <v>111.3</v>
      </c>
      <c r="H374" s="494">
        <f>SUM(Príloha_2016!H780)</f>
        <v>0</v>
      </c>
      <c r="I374" s="494">
        <f>Príloha_2016!I780</f>
        <v>0</v>
      </c>
      <c r="J374" s="51">
        <f>Príloha_2016!J780</f>
        <v>0</v>
      </c>
      <c r="K374" s="494">
        <f>Príloha_2016!K780</f>
        <v>0</v>
      </c>
      <c r="L374" s="51">
        <f>Príloha_2016!L780</f>
        <v>0</v>
      </c>
    </row>
    <row r="375" spans="1:12" ht="11.25" customHeight="1" x14ac:dyDescent="0.2">
      <c r="A375" s="15"/>
      <c r="B375" s="52"/>
      <c r="C375" s="53"/>
      <c r="D375" s="53" t="s">
        <v>242</v>
      </c>
      <c r="E375" s="51"/>
      <c r="F375" s="51">
        <f>Príloha_2016!F781</f>
        <v>83.7</v>
      </c>
      <c r="G375" s="51">
        <f>SUM(Príloha_2016!G781)</f>
        <v>76.8</v>
      </c>
      <c r="H375" s="494">
        <f>SUM(Príloha_2016!H781)</f>
        <v>0</v>
      </c>
      <c r="I375" s="494">
        <f>Príloha_2016!I781</f>
        <v>0</v>
      </c>
      <c r="J375" s="51">
        <f>Príloha_2016!J781</f>
        <v>0</v>
      </c>
      <c r="K375" s="494">
        <f>Príloha_2016!K781</f>
        <v>0</v>
      </c>
      <c r="L375" s="51">
        <f>Príloha_2016!L781</f>
        <v>0</v>
      </c>
    </row>
    <row r="376" spans="1:12" ht="11.25" customHeight="1" x14ac:dyDescent="0.2">
      <c r="A376" s="15"/>
      <c r="B376" s="49"/>
      <c r="C376" s="50"/>
      <c r="D376" s="50" t="s">
        <v>250</v>
      </c>
      <c r="E376" s="51"/>
      <c r="F376" s="51">
        <f>Príloha_2016!F782</f>
        <v>1283.4000000000001</v>
      </c>
      <c r="G376" s="51">
        <f>SUM(Príloha_2016!G782)</f>
        <v>1342.4</v>
      </c>
      <c r="H376" s="494">
        <f>SUM(Príloha_2016!H782)</f>
        <v>795.6</v>
      </c>
      <c r="I376" s="494">
        <f>Príloha_2016!I782</f>
        <v>976.2</v>
      </c>
      <c r="J376" s="51">
        <f>Príloha_2016!J782</f>
        <v>1362.3000000000002</v>
      </c>
      <c r="K376" s="494">
        <f>Príloha_2016!K782</f>
        <v>208.4</v>
      </c>
      <c r="L376" s="51">
        <f>Príloha_2016!L782</f>
        <v>208.4</v>
      </c>
    </row>
    <row r="377" spans="1:12" ht="11.25" customHeight="1" x14ac:dyDescent="0.2">
      <c r="A377" s="15"/>
      <c r="B377" s="49"/>
      <c r="C377" s="50"/>
      <c r="D377" s="50" t="s">
        <v>251</v>
      </c>
      <c r="E377" s="51"/>
      <c r="F377" s="51">
        <f>Príloha_2016!F783</f>
        <v>462</v>
      </c>
      <c r="G377" s="51">
        <f>SUM(Príloha_2016!G783)</f>
        <v>1230.7</v>
      </c>
      <c r="H377" s="494">
        <f>SUM(Príloha_2016!H783)</f>
        <v>432.7</v>
      </c>
      <c r="I377" s="494">
        <f>Príloha_2016!I783</f>
        <v>452.3</v>
      </c>
      <c r="J377" s="51">
        <f>Príloha_2016!J783</f>
        <v>440.6</v>
      </c>
      <c r="K377" s="494">
        <f>Príloha_2016!K783</f>
        <v>435.6</v>
      </c>
      <c r="L377" s="51">
        <f>Príloha_2016!L783</f>
        <v>435.6</v>
      </c>
    </row>
    <row r="378" spans="1:12" ht="11.25" customHeight="1" x14ac:dyDescent="0.2">
      <c r="A378" s="15"/>
      <c r="B378" s="49"/>
      <c r="C378" s="50"/>
      <c r="D378" s="50" t="s">
        <v>738</v>
      </c>
      <c r="E378" s="51"/>
      <c r="F378" s="51">
        <f>Príloha_2016!F784</f>
        <v>821.40000000000009</v>
      </c>
      <c r="G378" s="51">
        <f>SUM(Príloha_2016!G784)</f>
        <v>111.70000000000005</v>
      </c>
      <c r="H378" s="494">
        <f>SUM(Príloha_2016!H784)</f>
        <v>362.90000000000003</v>
      </c>
      <c r="I378" s="494">
        <f>Príloha_2016!I784</f>
        <v>523.90000000000009</v>
      </c>
      <c r="J378" s="51">
        <f>Príloha_2016!J784</f>
        <v>921.70000000000016</v>
      </c>
      <c r="K378" s="494">
        <f>Príloha_2016!K784</f>
        <v>-227.20000000000002</v>
      </c>
      <c r="L378" s="51">
        <f>Príloha_2016!L784</f>
        <v>-227.20000000000002</v>
      </c>
    </row>
    <row r="381" spans="1:12" x14ac:dyDescent="0.2">
      <c r="E381" s="440" t="s">
        <v>917</v>
      </c>
      <c r="F381" s="441">
        <f>SUM(Príloha_2016!F787)</f>
        <v>6843.0999999999995</v>
      </c>
      <c r="G381" s="441">
        <f>SUM(G366+G369+G374+G376)</f>
        <v>7646.3000000000011</v>
      </c>
      <c r="H381" s="441">
        <f>SUM(H366+H369+H374+H376)</f>
        <v>6901.9</v>
      </c>
      <c r="I381" s="441">
        <f>SUM(Príloha_2016!I787)</f>
        <v>7927.9</v>
      </c>
      <c r="J381" s="441">
        <f>SUM(Príloha_2016!J787)</f>
        <v>9317.5</v>
      </c>
      <c r="K381" s="441">
        <f>SUM(Príloha_2016!K787)</f>
        <v>6775.0999999999985</v>
      </c>
      <c r="L381" s="441">
        <f>SUM(Príloha_2016!L787)</f>
        <v>7151.9</v>
      </c>
    </row>
    <row r="382" spans="1:12" x14ac:dyDescent="0.2">
      <c r="E382" s="440" t="s">
        <v>918</v>
      </c>
      <c r="F382" s="441">
        <f>SUM(Príloha_2016!F788)</f>
        <v>6586.0999999999995</v>
      </c>
      <c r="G382" s="441">
        <f>SUM(G367+G370+G372+G375+G377)</f>
        <v>6755.7000000000007</v>
      </c>
      <c r="H382" s="441">
        <f>SUM(H367+H370+H372+H375+H377)</f>
        <v>6901.9</v>
      </c>
      <c r="I382" s="441">
        <f>SUM(Príloha_2016!I788)</f>
        <v>7927.9000000000015</v>
      </c>
      <c r="J382" s="441">
        <f>SUM(Príloha_2016!J788)</f>
        <v>9317.5</v>
      </c>
      <c r="K382" s="441">
        <f>SUM(Príloha_2016!K788)</f>
        <v>6775.1</v>
      </c>
      <c r="L382" s="441">
        <f>SUM(Príloha_2016!L788)</f>
        <v>7151.9</v>
      </c>
    </row>
    <row r="383" spans="1:12" ht="12.75" x14ac:dyDescent="0.2">
      <c r="D383" s="54"/>
      <c r="E383" s="440" t="s">
        <v>633</v>
      </c>
      <c r="F383" s="441">
        <f>SUM(Príloha_2016!F789)</f>
        <v>257</v>
      </c>
      <c r="G383" s="441">
        <f>SUM(G381-G382)</f>
        <v>890.60000000000036</v>
      </c>
      <c r="H383" s="441">
        <f>SUM(H381-H382)</f>
        <v>0</v>
      </c>
      <c r="I383" s="441">
        <f>SUM(Príloha_2016!I789)</f>
        <v>0</v>
      </c>
      <c r="J383" s="441">
        <f>SUM(Príloha_2016!J789)</f>
        <v>0</v>
      </c>
      <c r="K383" s="441">
        <f>SUM(Príloha_2016!K789)</f>
        <v>0</v>
      </c>
      <c r="L383" s="441">
        <f>SUM(Príloha_2016!L789)</f>
        <v>0</v>
      </c>
    </row>
    <row r="384" spans="1:12" ht="12.75" customHeight="1" x14ac:dyDescent="0.2"/>
    <row r="385" spans="6:12" ht="12.75" customHeight="1" x14ac:dyDescent="0.2"/>
    <row r="387" spans="6:12" x14ac:dyDescent="0.2">
      <c r="F387" s="4"/>
      <c r="G387" s="4"/>
      <c r="H387" s="4"/>
      <c r="I387" s="4"/>
      <c r="J387" s="4"/>
      <c r="K387" s="4"/>
      <c r="L387" s="4"/>
    </row>
    <row r="388" spans="6:12" ht="15" customHeight="1" x14ac:dyDescent="0.2">
      <c r="F388" s="4"/>
      <c r="G388" s="4"/>
      <c r="H388" s="4"/>
      <c r="I388" s="4"/>
      <c r="J388" s="4"/>
      <c r="K388" s="4"/>
      <c r="L388" s="4"/>
    </row>
    <row r="389" spans="6:12" ht="13.5" customHeight="1" x14ac:dyDescent="0.2"/>
  </sheetData>
  <mergeCells count="9">
    <mergeCell ref="B295:C295"/>
    <mergeCell ref="B306:C306"/>
    <mergeCell ref="B311:C311"/>
    <mergeCell ref="B3:D3"/>
    <mergeCell ref="F2:G2"/>
    <mergeCell ref="B110:C110"/>
    <mergeCell ref="B112:C112"/>
    <mergeCell ref="B131:C131"/>
    <mergeCell ref="B290:C290"/>
  </mergeCells>
  <phoneticPr fontId="0" type="noConversion"/>
  <printOptions headings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7"/>
  <sheetViews>
    <sheetView zoomScale="120" zoomScaleNormal="120" workbookViewId="0">
      <pane ySplit="3" topLeftCell="A174" activePane="bottomLeft" state="frozen"/>
      <selection pane="bottomLeft" activeCell="B1" sqref="B1"/>
    </sheetView>
  </sheetViews>
  <sheetFormatPr defaultRowHeight="12.75" x14ac:dyDescent="0.2"/>
  <cols>
    <col min="1" max="1" width="0.140625" style="238" customWidth="1"/>
    <col min="2" max="2" width="6" style="236" customWidth="1"/>
    <col min="3" max="3" width="8.42578125" style="212" customWidth="1"/>
    <col min="4" max="4" width="25.5703125" style="237" customWidth="1"/>
    <col min="5" max="5" width="5.7109375" style="209" customWidth="1"/>
    <col min="6" max="6" width="6.5703125" style="318" customWidth="1"/>
    <col min="7" max="7" width="7.5703125" style="551" customWidth="1"/>
    <col min="8" max="8" width="7" style="209" customWidth="1"/>
    <col min="9" max="9" width="6.5703125" style="209" customWidth="1"/>
    <col min="10" max="10" width="6.28515625" style="246" customWidth="1"/>
    <col min="11" max="12" width="5.42578125" style="246" customWidth="1"/>
    <col min="13" max="13" width="7.5703125" customWidth="1"/>
    <col min="14" max="14" width="9.140625" style="258"/>
    <col min="15" max="16384" width="9.140625" style="209"/>
  </cols>
  <sheetData>
    <row r="1" spans="1:13" ht="24" customHeight="1" x14ac:dyDescent="0.2">
      <c r="A1" s="207"/>
      <c r="B1" s="247" t="s">
        <v>1134</v>
      </c>
      <c r="C1" s="248"/>
      <c r="D1" s="248"/>
      <c r="E1" s="208"/>
      <c r="F1" s="320"/>
      <c r="H1" s="208"/>
      <c r="I1" s="208"/>
    </row>
    <row r="2" spans="1:13" ht="23.25" customHeight="1" x14ac:dyDescent="0.2">
      <c r="A2" s="210"/>
      <c r="B2" s="211"/>
      <c r="D2" s="213"/>
      <c r="E2" s="249"/>
      <c r="F2" s="322"/>
      <c r="K2" s="246" t="s">
        <v>676</v>
      </c>
    </row>
    <row r="3" spans="1:13" ht="42.75" customHeight="1" x14ac:dyDescent="0.2">
      <c r="A3" s="210"/>
      <c r="B3" s="214"/>
      <c r="C3" s="215"/>
      <c r="D3" s="216"/>
      <c r="E3" s="253" t="s">
        <v>705</v>
      </c>
      <c r="F3" s="321" t="s">
        <v>1059</v>
      </c>
      <c r="G3" s="552" t="s">
        <v>1060</v>
      </c>
      <c r="H3" s="406" t="s">
        <v>1061</v>
      </c>
      <c r="I3" s="406" t="s">
        <v>1057</v>
      </c>
      <c r="J3" s="217" t="s">
        <v>755</v>
      </c>
      <c r="K3" s="217" t="s">
        <v>947</v>
      </c>
      <c r="L3" s="217" t="s">
        <v>1058</v>
      </c>
    </row>
    <row r="4" spans="1:13" ht="15.75" x14ac:dyDescent="0.25">
      <c r="A4" s="207"/>
      <c r="B4" s="219" t="s">
        <v>331</v>
      </c>
      <c r="C4" s="220"/>
      <c r="D4" s="221" t="s">
        <v>442</v>
      </c>
      <c r="E4" s="222"/>
      <c r="G4" s="553"/>
      <c r="H4" s="547"/>
      <c r="I4" s="250"/>
      <c r="J4" s="218"/>
      <c r="K4" s="218"/>
      <c r="L4" s="218"/>
    </row>
    <row r="5" spans="1:13" x14ac:dyDescent="0.2">
      <c r="A5" s="207"/>
      <c r="B5" s="214"/>
      <c r="C5" s="223"/>
      <c r="D5" s="286" t="s">
        <v>329</v>
      </c>
      <c r="E5" s="383"/>
      <c r="F5" s="383">
        <f t="shared" ref="F5:L5" si="0">SUM(F6+F28+F82)</f>
        <v>5172.1000000000004</v>
      </c>
      <c r="G5" s="384">
        <f t="shared" si="0"/>
        <v>5527</v>
      </c>
      <c r="H5" s="384">
        <f t="shared" si="0"/>
        <v>5749.2999999999993</v>
      </c>
      <c r="I5" s="384">
        <f t="shared" si="0"/>
        <v>5709.9</v>
      </c>
      <c r="J5" s="383">
        <f t="shared" si="0"/>
        <v>6491.0000000000009</v>
      </c>
      <c r="K5" s="383">
        <f t="shared" si="0"/>
        <v>6554.6999999999989</v>
      </c>
      <c r="L5" s="383">
        <f t="shared" si="0"/>
        <v>6931.5</v>
      </c>
      <c r="M5" s="535"/>
    </row>
    <row r="6" spans="1:13" x14ac:dyDescent="0.2">
      <c r="A6" s="207"/>
      <c r="B6" s="214"/>
      <c r="C6" s="223"/>
      <c r="D6" s="286" t="s">
        <v>1</v>
      </c>
      <c r="E6" s="383"/>
      <c r="F6" s="383">
        <f t="shared" ref="F6" si="1">SUM(F8+F10+F18)</f>
        <v>2360.2999999999997</v>
      </c>
      <c r="G6" s="384">
        <f>SUM(G8+G10+G18)</f>
        <v>2696.7999999999997</v>
      </c>
      <c r="H6" s="473">
        <f>SUM(H8+H10+H18)</f>
        <v>2836.8</v>
      </c>
      <c r="I6" s="384">
        <f>SUM(I8+I10+I18)</f>
        <v>2915.8</v>
      </c>
      <c r="J6" s="383">
        <f t="shared" ref="J6:L6" si="2">SUM(J8+J10+J18)</f>
        <v>3240.5000000000005</v>
      </c>
      <c r="K6" s="383">
        <f t="shared" ref="K6" si="3">SUM(K8+K10+K18)</f>
        <v>3394.1000000000004</v>
      </c>
      <c r="L6" s="383">
        <f t="shared" si="2"/>
        <v>3671.6000000000004</v>
      </c>
      <c r="M6" s="535"/>
    </row>
    <row r="7" spans="1:13" x14ac:dyDescent="0.2">
      <c r="A7" s="210"/>
      <c r="B7" s="214"/>
      <c r="C7" s="215"/>
      <c r="D7" s="216"/>
      <c r="E7" s="226"/>
      <c r="F7" s="226"/>
      <c r="G7" s="225"/>
      <c r="H7" s="548"/>
      <c r="I7" s="225"/>
      <c r="J7" s="226"/>
      <c r="K7" s="226"/>
      <c r="L7" s="226"/>
      <c r="M7" s="535"/>
    </row>
    <row r="8" spans="1:13" x14ac:dyDescent="0.2">
      <c r="A8" s="207"/>
      <c r="B8" s="214">
        <v>110</v>
      </c>
      <c r="C8" s="223"/>
      <c r="D8" s="286" t="s">
        <v>2</v>
      </c>
      <c r="E8" s="287"/>
      <c r="F8" s="288">
        <f t="shared" ref="F8:L8" si="4">SUM(F9)</f>
        <v>2035.1</v>
      </c>
      <c r="G8" s="287">
        <f t="shared" si="4"/>
        <v>2348.4</v>
      </c>
      <c r="H8" s="287">
        <f t="shared" ref="H8" si="5">SUM(H9)</f>
        <v>2470</v>
      </c>
      <c r="I8" s="287">
        <f t="shared" si="4"/>
        <v>2528</v>
      </c>
      <c r="J8" s="288">
        <f t="shared" si="4"/>
        <v>2864.4</v>
      </c>
      <c r="K8" s="288">
        <f t="shared" si="4"/>
        <v>3008</v>
      </c>
      <c r="L8" s="288">
        <f t="shared" si="4"/>
        <v>3285.5</v>
      </c>
      <c r="M8" s="535"/>
    </row>
    <row r="9" spans="1:13" x14ac:dyDescent="0.2">
      <c r="A9" s="210"/>
      <c r="B9" s="214">
        <v>111</v>
      </c>
      <c r="C9" s="215">
        <v>111003</v>
      </c>
      <c r="D9" s="216" t="s">
        <v>320</v>
      </c>
      <c r="E9" s="226"/>
      <c r="F9" s="226">
        <v>2035.1</v>
      </c>
      <c r="G9" s="225">
        <v>2348.4</v>
      </c>
      <c r="H9" s="225">
        <v>2470</v>
      </c>
      <c r="I9" s="225">
        <v>2528</v>
      </c>
      <c r="J9" s="226">
        <v>2864.4</v>
      </c>
      <c r="K9" s="226">
        <v>3008</v>
      </c>
      <c r="L9" s="226">
        <v>3285.5</v>
      </c>
      <c r="M9" s="563"/>
    </row>
    <row r="10" spans="1:13" x14ac:dyDescent="0.2">
      <c r="A10" s="207"/>
      <c r="B10" s="214">
        <v>120</v>
      </c>
      <c r="C10" s="223"/>
      <c r="D10" s="286" t="s">
        <v>3</v>
      </c>
      <c r="E10" s="287"/>
      <c r="F10" s="288">
        <f t="shared" ref="F10" si="6">SUM(F11:F17)</f>
        <v>140.69999999999999</v>
      </c>
      <c r="G10" s="287">
        <f>SUM(G11:G17)</f>
        <v>175.20000000000002</v>
      </c>
      <c r="H10" s="287">
        <f>SUM(H11:H17)</f>
        <v>158.5</v>
      </c>
      <c r="I10" s="287">
        <f>SUM(I11:I17)</f>
        <v>179.5</v>
      </c>
      <c r="J10" s="287">
        <f t="shared" ref="J10:L10" si="7">SUM(J11:J17)</f>
        <v>189.79999999999998</v>
      </c>
      <c r="K10" s="287">
        <f t="shared" ref="K10" si="8">SUM(K11:K17)</f>
        <v>189.79999999999998</v>
      </c>
      <c r="L10" s="287">
        <f t="shared" si="7"/>
        <v>189.79999999999998</v>
      </c>
      <c r="M10" s="535"/>
    </row>
    <row r="11" spans="1:13" x14ac:dyDescent="0.2">
      <c r="A11" s="207"/>
      <c r="B11" s="214"/>
      <c r="C11" s="215">
        <v>121001</v>
      </c>
      <c r="D11" s="216" t="s">
        <v>375</v>
      </c>
      <c r="E11" s="226"/>
      <c r="F11" s="226">
        <v>14.5</v>
      </c>
      <c r="G11" s="225">
        <v>19</v>
      </c>
      <c r="H11" s="225">
        <v>15</v>
      </c>
      <c r="I11" s="225">
        <v>15</v>
      </c>
      <c r="J11" s="225">
        <v>19</v>
      </c>
      <c r="K11" s="225">
        <v>19</v>
      </c>
      <c r="L11" s="225">
        <v>19</v>
      </c>
      <c r="M11" s="535"/>
    </row>
    <row r="12" spans="1:13" x14ac:dyDescent="0.2">
      <c r="A12" s="207"/>
      <c r="B12" s="214"/>
      <c r="C12" s="215">
        <v>121001</v>
      </c>
      <c r="D12" s="216" t="s">
        <v>376</v>
      </c>
      <c r="E12" s="226"/>
      <c r="F12" s="226">
        <v>20.2</v>
      </c>
      <c r="G12" s="225">
        <v>24.7</v>
      </c>
      <c r="H12" s="225">
        <v>21</v>
      </c>
      <c r="I12" s="225">
        <v>21</v>
      </c>
      <c r="J12" s="225">
        <v>27</v>
      </c>
      <c r="K12" s="225">
        <v>27</v>
      </c>
      <c r="L12" s="225">
        <v>27</v>
      </c>
      <c r="M12" s="535"/>
    </row>
    <row r="13" spans="1:13" x14ac:dyDescent="0.2">
      <c r="A13" s="207"/>
      <c r="B13" s="214"/>
      <c r="C13" s="215">
        <v>121002</v>
      </c>
      <c r="D13" s="216" t="s">
        <v>377</v>
      </c>
      <c r="E13" s="226"/>
      <c r="F13" s="226">
        <v>35.1</v>
      </c>
      <c r="G13" s="225">
        <v>47.9</v>
      </c>
      <c r="H13" s="225">
        <v>45</v>
      </c>
      <c r="I13" s="225">
        <v>45</v>
      </c>
      <c r="J13" s="225">
        <v>47</v>
      </c>
      <c r="K13" s="225">
        <v>47</v>
      </c>
      <c r="L13" s="225">
        <v>47</v>
      </c>
      <c r="M13" s="535"/>
    </row>
    <row r="14" spans="1:13" x14ac:dyDescent="0.2">
      <c r="A14" s="210"/>
      <c r="B14" s="214"/>
      <c r="C14" s="215">
        <v>121002</v>
      </c>
      <c r="D14" s="216" t="s">
        <v>378</v>
      </c>
      <c r="E14" s="226"/>
      <c r="F14" s="226">
        <v>61.8</v>
      </c>
      <c r="G14" s="225">
        <v>69.2</v>
      </c>
      <c r="H14" s="225">
        <v>65</v>
      </c>
      <c r="I14" s="225">
        <v>86</v>
      </c>
      <c r="J14" s="225">
        <v>85</v>
      </c>
      <c r="K14" s="225">
        <v>85</v>
      </c>
      <c r="L14" s="225">
        <v>85</v>
      </c>
      <c r="M14" s="409"/>
    </row>
    <row r="15" spans="1:13" x14ac:dyDescent="0.2">
      <c r="A15" s="210"/>
      <c r="B15" s="214"/>
      <c r="C15" s="215">
        <v>121003</v>
      </c>
      <c r="D15" s="216" t="s">
        <v>379</v>
      </c>
      <c r="E15" s="226"/>
      <c r="F15" s="226">
        <v>6.7</v>
      </c>
      <c r="G15" s="225">
        <v>7.7</v>
      </c>
      <c r="H15" s="225">
        <v>7.5</v>
      </c>
      <c r="I15" s="225">
        <v>7.5</v>
      </c>
      <c r="J15" s="225">
        <v>7.6</v>
      </c>
      <c r="K15" s="225">
        <v>7.6</v>
      </c>
      <c r="L15" s="225">
        <v>7.6</v>
      </c>
      <c r="M15" s="535"/>
    </row>
    <row r="16" spans="1:13" x14ac:dyDescent="0.2">
      <c r="A16" s="210"/>
      <c r="B16" s="214"/>
      <c r="C16" s="215">
        <v>121003</v>
      </c>
      <c r="D16" s="216" t="s">
        <v>380</v>
      </c>
      <c r="E16" s="226"/>
      <c r="F16" s="226">
        <v>2.2000000000000002</v>
      </c>
      <c r="G16" s="225">
        <v>1.9</v>
      </c>
      <c r="H16" s="225">
        <v>3</v>
      </c>
      <c r="I16" s="225">
        <v>3</v>
      </c>
      <c r="J16" s="225">
        <v>2.2000000000000002</v>
      </c>
      <c r="K16" s="225">
        <v>2.2000000000000002</v>
      </c>
      <c r="L16" s="225">
        <v>2.2000000000000002</v>
      </c>
      <c r="M16" s="535"/>
    </row>
    <row r="17" spans="1:14" x14ac:dyDescent="0.2">
      <c r="A17" s="210"/>
      <c r="B17" s="214"/>
      <c r="C17" s="215">
        <v>121003</v>
      </c>
      <c r="D17" s="216" t="s">
        <v>388</v>
      </c>
      <c r="E17" s="226"/>
      <c r="F17" s="226">
        <v>0.2</v>
      </c>
      <c r="G17" s="225">
        <v>4.8</v>
      </c>
      <c r="H17" s="225">
        <v>2</v>
      </c>
      <c r="I17" s="225">
        <v>2</v>
      </c>
      <c r="J17" s="225">
        <v>2</v>
      </c>
      <c r="K17" s="225">
        <v>2</v>
      </c>
      <c r="L17" s="225">
        <v>2</v>
      </c>
      <c r="M17" s="535"/>
    </row>
    <row r="18" spans="1:14" x14ac:dyDescent="0.2">
      <c r="A18" s="207"/>
      <c r="B18" s="214">
        <v>130</v>
      </c>
      <c r="C18" s="223"/>
      <c r="D18" s="286" t="s">
        <v>4</v>
      </c>
      <c r="E18" s="287"/>
      <c r="F18" s="288">
        <f t="shared" ref="F18:L18" si="9">SUM(F19)</f>
        <v>184.5</v>
      </c>
      <c r="G18" s="287">
        <f t="shared" si="9"/>
        <v>173.2</v>
      </c>
      <c r="H18" s="287">
        <f t="shared" ref="H18" si="10">SUM(H19)</f>
        <v>208.3</v>
      </c>
      <c r="I18" s="287">
        <f t="shared" si="9"/>
        <v>208.3</v>
      </c>
      <c r="J18" s="287">
        <f t="shared" si="9"/>
        <v>186.3</v>
      </c>
      <c r="K18" s="287">
        <f t="shared" si="9"/>
        <v>196.3</v>
      </c>
      <c r="L18" s="287">
        <f t="shared" si="9"/>
        <v>196.3</v>
      </c>
      <c r="M18" s="535"/>
    </row>
    <row r="19" spans="1:14" x14ac:dyDescent="0.2">
      <c r="A19" s="210"/>
      <c r="B19" s="214">
        <v>133</v>
      </c>
      <c r="C19" s="215"/>
      <c r="D19" s="286" t="s">
        <v>321</v>
      </c>
      <c r="E19" s="287"/>
      <c r="F19" s="288">
        <f t="shared" ref="F19" si="11">SUM(F20:F27)</f>
        <v>184.5</v>
      </c>
      <c r="G19" s="287">
        <f>SUM(G20:G27)</f>
        <v>173.2</v>
      </c>
      <c r="H19" s="287">
        <f>SUM(H20:H27)</f>
        <v>208.3</v>
      </c>
      <c r="I19" s="287">
        <f>SUM(I20:I27)</f>
        <v>208.3</v>
      </c>
      <c r="J19" s="287">
        <f t="shared" ref="J19:L19" si="12">SUM(J20:J27)</f>
        <v>186.3</v>
      </c>
      <c r="K19" s="287">
        <f t="shared" ref="K19" si="13">SUM(K20:K27)</f>
        <v>196.3</v>
      </c>
      <c r="L19" s="287">
        <f t="shared" si="12"/>
        <v>196.3</v>
      </c>
      <c r="M19" s="535"/>
    </row>
    <row r="20" spans="1:14" x14ac:dyDescent="0.2">
      <c r="A20" s="210"/>
      <c r="B20" s="214"/>
      <c r="C20" s="215">
        <v>133001</v>
      </c>
      <c r="D20" s="216" t="s">
        <v>5</v>
      </c>
      <c r="E20" s="226"/>
      <c r="F20" s="226">
        <v>5.2</v>
      </c>
      <c r="G20" s="225">
        <v>5.3</v>
      </c>
      <c r="H20" s="225">
        <v>6</v>
      </c>
      <c r="I20" s="225">
        <v>6</v>
      </c>
      <c r="J20" s="226">
        <v>6</v>
      </c>
      <c r="K20" s="226">
        <v>6</v>
      </c>
      <c r="L20" s="226">
        <v>6</v>
      </c>
      <c r="M20" s="535"/>
    </row>
    <row r="21" spans="1:14" x14ac:dyDescent="0.2">
      <c r="A21" s="210"/>
      <c r="B21" s="214"/>
      <c r="C21" s="215">
        <v>133003</v>
      </c>
      <c r="D21" s="216" t="s">
        <v>410</v>
      </c>
      <c r="E21" s="226"/>
      <c r="F21" s="226">
        <v>0.4</v>
      </c>
      <c r="G21" s="225">
        <v>0.2</v>
      </c>
      <c r="H21" s="225">
        <v>0.5</v>
      </c>
      <c r="I21" s="225">
        <v>0.5</v>
      </c>
      <c r="J21" s="226">
        <v>0.5</v>
      </c>
      <c r="K21" s="226">
        <v>0.5</v>
      </c>
      <c r="L21" s="226">
        <v>0.5</v>
      </c>
      <c r="M21" s="535"/>
    </row>
    <row r="22" spans="1:14" x14ac:dyDescent="0.2">
      <c r="A22" s="210"/>
      <c r="B22" s="214"/>
      <c r="C22" s="215">
        <v>133004</v>
      </c>
      <c r="D22" s="216" t="s">
        <v>772</v>
      </c>
      <c r="E22" s="226"/>
      <c r="F22" s="226">
        <v>0</v>
      </c>
      <c r="G22" s="225">
        <v>0.3</v>
      </c>
      <c r="H22" s="225">
        <v>0.3</v>
      </c>
      <c r="I22" s="225">
        <v>0.3</v>
      </c>
      <c r="J22" s="226">
        <v>0.3</v>
      </c>
      <c r="K22" s="226">
        <v>0.3</v>
      </c>
      <c r="L22" s="226">
        <v>0.3</v>
      </c>
      <c r="M22" s="535"/>
    </row>
    <row r="23" spans="1:14" x14ac:dyDescent="0.2">
      <c r="A23" s="210"/>
      <c r="B23" s="214"/>
      <c r="C23" s="215">
        <v>133006</v>
      </c>
      <c r="D23" s="216" t="s">
        <v>415</v>
      </c>
      <c r="E23" s="226"/>
      <c r="F23" s="226">
        <v>1</v>
      </c>
      <c r="G23" s="225">
        <v>1</v>
      </c>
      <c r="H23" s="225">
        <v>1</v>
      </c>
      <c r="I23" s="225">
        <v>1</v>
      </c>
      <c r="J23" s="226">
        <v>1</v>
      </c>
      <c r="K23" s="226">
        <v>1</v>
      </c>
      <c r="L23" s="226">
        <v>1</v>
      </c>
      <c r="M23" s="535"/>
    </row>
    <row r="24" spans="1:14" x14ac:dyDescent="0.2">
      <c r="A24" s="210"/>
      <c r="B24" s="214"/>
      <c r="C24" s="215">
        <v>133012</v>
      </c>
      <c r="D24" s="216" t="s">
        <v>1022</v>
      </c>
      <c r="E24" s="226"/>
      <c r="F24" s="226">
        <v>7.3</v>
      </c>
      <c r="G24" s="225">
        <v>5.6</v>
      </c>
      <c r="H24" s="225">
        <v>6.5</v>
      </c>
      <c r="I24" s="225">
        <v>6.5</v>
      </c>
      <c r="J24" s="226">
        <v>4.5</v>
      </c>
      <c r="K24" s="226">
        <v>4.5</v>
      </c>
      <c r="L24" s="226">
        <v>4.5</v>
      </c>
      <c r="M24" s="535"/>
    </row>
    <row r="25" spans="1:14" x14ac:dyDescent="0.2">
      <c r="A25" s="210"/>
      <c r="B25" s="214"/>
      <c r="C25" s="215">
        <v>133013</v>
      </c>
      <c r="D25" s="216" t="s">
        <v>381</v>
      </c>
      <c r="E25" s="226"/>
      <c r="F25" s="226">
        <v>113.9</v>
      </c>
      <c r="G25" s="225">
        <v>111.4</v>
      </c>
      <c r="H25" s="225">
        <v>132</v>
      </c>
      <c r="I25" s="225">
        <v>132</v>
      </c>
      <c r="J25" s="226">
        <v>122</v>
      </c>
      <c r="K25" s="226">
        <v>132</v>
      </c>
      <c r="L25" s="226">
        <v>132</v>
      </c>
      <c r="M25" s="535"/>
    </row>
    <row r="26" spans="1:14" x14ac:dyDescent="0.2">
      <c r="A26" s="210"/>
      <c r="B26" s="214"/>
      <c r="C26" s="215">
        <v>133013</v>
      </c>
      <c r="D26" s="216" t="s">
        <v>382</v>
      </c>
      <c r="E26" s="226"/>
      <c r="F26" s="226">
        <v>52.6</v>
      </c>
      <c r="G26" s="225">
        <v>46.2</v>
      </c>
      <c r="H26" s="225">
        <v>50</v>
      </c>
      <c r="I26" s="225">
        <v>50</v>
      </c>
      <c r="J26" s="226">
        <v>50</v>
      </c>
      <c r="K26" s="226">
        <v>50</v>
      </c>
      <c r="L26" s="226">
        <v>50</v>
      </c>
      <c r="M26" s="535"/>
    </row>
    <row r="27" spans="1:14" x14ac:dyDescent="0.2">
      <c r="A27" s="210"/>
      <c r="B27" s="214"/>
      <c r="C27" s="215">
        <v>133013</v>
      </c>
      <c r="D27" s="216" t="s">
        <v>388</v>
      </c>
      <c r="E27" s="226"/>
      <c r="F27" s="226">
        <v>4.0999999999999996</v>
      </c>
      <c r="G27" s="225">
        <v>3.2</v>
      </c>
      <c r="H27" s="225">
        <v>12</v>
      </c>
      <c r="I27" s="225">
        <v>12</v>
      </c>
      <c r="J27" s="226">
        <v>2</v>
      </c>
      <c r="K27" s="226">
        <v>2</v>
      </c>
      <c r="L27" s="226">
        <v>2</v>
      </c>
      <c r="M27" s="535"/>
    </row>
    <row r="28" spans="1:14" s="333" customFormat="1" x14ac:dyDescent="0.2">
      <c r="A28" s="331"/>
      <c r="B28" s="214"/>
      <c r="C28" s="223"/>
      <c r="D28" s="286" t="s">
        <v>7</v>
      </c>
      <c r="E28" s="287"/>
      <c r="F28" s="288">
        <f t="shared" ref="F28:L28" si="14">SUM(F29+F39+F44+F46+F71+F73)</f>
        <v>633.4</v>
      </c>
      <c r="G28" s="287">
        <f t="shared" si="14"/>
        <v>651.00000000000011</v>
      </c>
      <c r="H28" s="287">
        <f t="shared" si="14"/>
        <v>636.19999999999993</v>
      </c>
      <c r="I28" s="287">
        <f t="shared" si="14"/>
        <v>522.4</v>
      </c>
      <c r="J28" s="287">
        <f t="shared" si="14"/>
        <v>621.30000000000007</v>
      </c>
      <c r="K28" s="287">
        <f t="shared" si="14"/>
        <v>532.1</v>
      </c>
      <c r="L28" s="287">
        <f t="shared" si="14"/>
        <v>532.1</v>
      </c>
      <c r="M28" s="535"/>
      <c r="N28" s="332"/>
    </row>
    <row r="29" spans="1:14" s="333" customFormat="1" x14ac:dyDescent="0.2">
      <c r="A29" s="331"/>
      <c r="B29" s="214">
        <v>210</v>
      </c>
      <c r="C29" s="223"/>
      <c r="D29" s="286" t="s">
        <v>8</v>
      </c>
      <c r="E29" s="287"/>
      <c r="F29" s="288">
        <f t="shared" ref="F29:L29" si="15">SUM(F30:F38)</f>
        <v>415.90000000000003</v>
      </c>
      <c r="G29" s="287">
        <f t="shared" si="15"/>
        <v>406.40000000000003</v>
      </c>
      <c r="H29" s="287">
        <f>SUM(H30:H38)</f>
        <v>447.5</v>
      </c>
      <c r="I29" s="287">
        <f t="shared" si="15"/>
        <v>313.7</v>
      </c>
      <c r="J29" s="287">
        <f t="shared" si="15"/>
        <v>305.70000000000005</v>
      </c>
      <c r="K29" s="287">
        <f t="shared" ref="K29" si="16">SUM(K30:K38)</f>
        <v>285.5</v>
      </c>
      <c r="L29" s="287">
        <f t="shared" si="15"/>
        <v>285.5</v>
      </c>
      <c r="M29" s="535"/>
      <c r="N29" s="332"/>
    </row>
    <row r="30" spans="1:14" s="333" customFormat="1" x14ac:dyDescent="0.2">
      <c r="A30" s="334"/>
      <c r="B30" s="214"/>
      <c r="C30" s="215">
        <v>211003</v>
      </c>
      <c r="D30" s="216" t="s">
        <v>756</v>
      </c>
      <c r="E30" s="226"/>
      <c r="F30" s="226">
        <v>0</v>
      </c>
      <c r="G30" s="225">
        <v>0.7</v>
      </c>
      <c r="H30" s="225">
        <v>0</v>
      </c>
      <c r="I30" s="225">
        <v>0</v>
      </c>
      <c r="J30" s="226">
        <v>0</v>
      </c>
      <c r="K30" s="226">
        <v>0</v>
      </c>
      <c r="L30" s="226">
        <v>0</v>
      </c>
      <c r="M30" s="535"/>
      <c r="N30" s="332"/>
    </row>
    <row r="31" spans="1:14" s="333" customFormat="1" x14ac:dyDescent="0.2">
      <c r="A31" s="334"/>
      <c r="B31" s="214"/>
      <c r="C31" s="215">
        <v>212002</v>
      </c>
      <c r="D31" s="216" t="s">
        <v>318</v>
      </c>
      <c r="E31" s="206"/>
      <c r="F31" s="226">
        <v>15.9</v>
      </c>
      <c r="G31" s="225">
        <v>33.5</v>
      </c>
      <c r="H31" s="225">
        <v>40</v>
      </c>
      <c r="I31" s="225">
        <v>50</v>
      </c>
      <c r="J31" s="226">
        <v>50</v>
      </c>
      <c r="K31" s="226">
        <v>50</v>
      </c>
      <c r="L31" s="226">
        <v>50</v>
      </c>
      <c r="M31" s="535"/>
      <c r="N31" s="332"/>
    </row>
    <row r="32" spans="1:14" s="333" customFormat="1" x14ac:dyDescent="0.2">
      <c r="A32" s="334"/>
      <c r="B32" s="214"/>
      <c r="C32" s="215">
        <v>212003</v>
      </c>
      <c r="D32" s="216" t="s">
        <v>964</v>
      </c>
      <c r="E32" s="226"/>
      <c r="F32" s="226">
        <v>13.4</v>
      </c>
      <c r="G32" s="225">
        <v>13.9</v>
      </c>
      <c r="H32" s="225">
        <v>10</v>
      </c>
      <c r="I32" s="225">
        <v>10</v>
      </c>
      <c r="J32" s="225">
        <v>11</v>
      </c>
      <c r="K32" s="225">
        <v>11</v>
      </c>
      <c r="L32" s="225">
        <v>11</v>
      </c>
      <c r="M32" s="535"/>
      <c r="N32" s="332"/>
    </row>
    <row r="33" spans="1:14" s="499" customFormat="1" x14ac:dyDescent="0.2">
      <c r="A33" s="490"/>
      <c r="B33" s="214"/>
      <c r="C33" s="215">
        <v>212003</v>
      </c>
      <c r="D33" s="216" t="s">
        <v>965</v>
      </c>
      <c r="E33" s="226"/>
      <c r="F33" s="226">
        <v>0</v>
      </c>
      <c r="G33" s="225">
        <v>0</v>
      </c>
      <c r="H33" s="225">
        <v>2</v>
      </c>
      <c r="I33" s="225">
        <v>2</v>
      </c>
      <c r="J33" s="225">
        <v>2</v>
      </c>
      <c r="K33" s="225">
        <v>2</v>
      </c>
      <c r="L33" s="225">
        <v>2</v>
      </c>
      <c r="M33" s="535"/>
      <c r="N33" s="498"/>
    </row>
    <row r="34" spans="1:14" s="575" customFormat="1" x14ac:dyDescent="0.2">
      <c r="A34" s="570"/>
      <c r="B34" s="577"/>
      <c r="C34" s="578">
        <v>212003</v>
      </c>
      <c r="D34" s="576" t="s">
        <v>1097</v>
      </c>
      <c r="E34" s="567"/>
      <c r="F34" s="567">
        <v>0</v>
      </c>
      <c r="G34" s="474">
        <v>0</v>
      </c>
      <c r="H34" s="474">
        <v>0</v>
      </c>
      <c r="I34" s="474">
        <v>0</v>
      </c>
      <c r="J34" s="474">
        <v>4.5999999999999996</v>
      </c>
      <c r="K34" s="474">
        <v>4</v>
      </c>
      <c r="L34" s="474">
        <v>4</v>
      </c>
      <c r="M34" s="579"/>
      <c r="N34" s="580"/>
    </row>
    <row r="35" spans="1:14" s="575" customFormat="1" x14ac:dyDescent="0.2">
      <c r="A35" s="570"/>
      <c r="B35" s="577"/>
      <c r="C35" s="578">
        <v>212003</v>
      </c>
      <c r="D35" s="576" t="s">
        <v>1091</v>
      </c>
      <c r="E35" s="567"/>
      <c r="F35" s="567">
        <v>0</v>
      </c>
      <c r="G35" s="474">
        <v>0</v>
      </c>
      <c r="H35" s="474">
        <v>0</v>
      </c>
      <c r="I35" s="474">
        <v>0</v>
      </c>
      <c r="J35" s="474">
        <v>6</v>
      </c>
      <c r="K35" s="474">
        <v>0</v>
      </c>
      <c r="L35" s="474">
        <v>0</v>
      </c>
      <c r="M35" s="579"/>
      <c r="N35" s="580"/>
    </row>
    <row r="36" spans="1:14" s="333" customFormat="1" x14ac:dyDescent="0.2">
      <c r="A36" s="334"/>
      <c r="B36" s="214"/>
      <c r="C36" s="215">
        <v>2120035</v>
      </c>
      <c r="D36" s="216" t="s">
        <v>773</v>
      </c>
      <c r="E36" s="226"/>
      <c r="F36" s="226">
        <v>365.1</v>
      </c>
      <c r="G36" s="225">
        <v>325.8</v>
      </c>
      <c r="H36" s="225">
        <v>368.8</v>
      </c>
      <c r="I36" s="225">
        <v>225</v>
      </c>
      <c r="J36" s="226">
        <v>190.5</v>
      </c>
      <c r="K36" s="226">
        <v>190.5</v>
      </c>
      <c r="L36" s="226">
        <v>190.5</v>
      </c>
      <c r="M36" s="535"/>
      <c r="N36" s="332"/>
    </row>
    <row r="37" spans="1:14" s="333" customFormat="1" x14ac:dyDescent="0.2">
      <c r="A37" s="334"/>
      <c r="B37" s="214"/>
      <c r="C37" s="215">
        <v>2120034</v>
      </c>
      <c r="D37" s="216" t="s">
        <v>612</v>
      </c>
      <c r="E37" s="226"/>
      <c r="F37" s="226">
        <v>21.4</v>
      </c>
      <c r="G37" s="225">
        <v>28.9</v>
      </c>
      <c r="H37" s="225">
        <v>26.7</v>
      </c>
      <c r="I37" s="225">
        <v>26.7</v>
      </c>
      <c r="J37" s="226">
        <v>28</v>
      </c>
      <c r="K37" s="226">
        <v>28</v>
      </c>
      <c r="L37" s="226">
        <v>28</v>
      </c>
      <c r="M37" s="535"/>
      <c r="N37" s="332"/>
    </row>
    <row r="38" spans="1:14" s="333" customFormat="1" x14ac:dyDescent="0.2">
      <c r="A38" s="334"/>
      <c r="B38" s="214"/>
      <c r="C38" s="215">
        <v>212004</v>
      </c>
      <c r="D38" s="216" t="s">
        <v>1101</v>
      </c>
      <c r="E38" s="226"/>
      <c r="F38" s="226">
        <v>0.1</v>
      </c>
      <c r="G38" s="225">
        <v>3.6</v>
      </c>
      <c r="H38" s="225">
        <v>0</v>
      </c>
      <c r="I38" s="225">
        <v>0</v>
      </c>
      <c r="J38" s="226">
        <v>13.6</v>
      </c>
      <c r="K38" s="226">
        <v>0</v>
      </c>
      <c r="L38" s="226">
        <v>0</v>
      </c>
      <c r="M38" s="563"/>
      <c r="N38" s="332"/>
    </row>
    <row r="39" spans="1:14" s="333" customFormat="1" x14ac:dyDescent="0.2">
      <c r="A39" s="331"/>
      <c r="B39" s="214">
        <v>221</v>
      </c>
      <c r="C39" s="223"/>
      <c r="D39" s="286" t="s">
        <v>9</v>
      </c>
      <c r="E39" s="287"/>
      <c r="F39" s="288">
        <f t="shared" ref="F39" si="17">SUM(F40:F43)</f>
        <v>71.199999999999989</v>
      </c>
      <c r="G39" s="287">
        <f>SUM(G40:G43)</f>
        <v>80.100000000000009</v>
      </c>
      <c r="H39" s="287">
        <f>SUM(H40:H43)</f>
        <v>75</v>
      </c>
      <c r="I39" s="287">
        <f>SUM(I40:I43)</f>
        <v>75</v>
      </c>
      <c r="J39" s="287">
        <f t="shared" ref="J39:L39" si="18">SUM(J40:J43)</f>
        <v>73</v>
      </c>
      <c r="K39" s="287">
        <f t="shared" ref="K39" si="19">SUM(K40:K43)</f>
        <v>73</v>
      </c>
      <c r="L39" s="287">
        <f t="shared" si="18"/>
        <v>73</v>
      </c>
      <c r="M39" s="535"/>
      <c r="N39" s="332"/>
    </row>
    <row r="40" spans="1:14" s="333" customFormat="1" x14ac:dyDescent="0.2">
      <c r="A40" s="334"/>
      <c r="B40" s="214"/>
      <c r="C40" s="215">
        <v>2210041</v>
      </c>
      <c r="D40" s="216" t="s">
        <v>717</v>
      </c>
      <c r="E40" s="226"/>
      <c r="F40" s="226">
        <v>12.2</v>
      </c>
      <c r="G40" s="225">
        <v>12.4</v>
      </c>
      <c r="H40" s="225">
        <v>13</v>
      </c>
      <c r="I40" s="225">
        <v>13</v>
      </c>
      <c r="J40" s="225">
        <v>13</v>
      </c>
      <c r="K40" s="225">
        <v>13</v>
      </c>
      <c r="L40" s="225">
        <v>13</v>
      </c>
      <c r="M40" s="535"/>
      <c r="N40" s="332"/>
    </row>
    <row r="41" spans="1:14" s="333" customFormat="1" x14ac:dyDescent="0.2">
      <c r="A41" s="334"/>
      <c r="B41" s="214"/>
      <c r="C41" s="215">
        <v>2210044</v>
      </c>
      <c r="D41" s="216" t="s">
        <v>13</v>
      </c>
      <c r="E41" s="226"/>
      <c r="F41" s="226">
        <v>50.3</v>
      </c>
      <c r="G41" s="225">
        <v>58.8</v>
      </c>
      <c r="H41" s="225">
        <v>53</v>
      </c>
      <c r="I41" s="225">
        <v>53</v>
      </c>
      <c r="J41" s="226">
        <v>52</v>
      </c>
      <c r="K41" s="226">
        <v>52</v>
      </c>
      <c r="L41" s="226">
        <v>52</v>
      </c>
      <c r="M41" s="535"/>
      <c r="N41" s="332"/>
    </row>
    <row r="42" spans="1:14" s="333" customFormat="1" x14ac:dyDescent="0.2">
      <c r="A42" s="334"/>
      <c r="B42" s="214"/>
      <c r="C42" s="215">
        <v>2210045</v>
      </c>
      <c r="D42" s="216" t="s">
        <v>14</v>
      </c>
      <c r="E42" s="226"/>
      <c r="F42" s="226">
        <v>3.1</v>
      </c>
      <c r="G42" s="225">
        <v>3.2</v>
      </c>
      <c r="H42" s="225">
        <v>3</v>
      </c>
      <c r="I42" s="225">
        <v>3</v>
      </c>
      <c r="J42" s="225">
        <v>3</v>
      </c>
      <c r="K42" s="225">
        <v>3</v>
      </c>
      <c r="L42" s="225">
        <v>3</v>
      </c>
      <c r="M42" s="535"/>
      <c r="N42" s="332"/>
    </row>
    <row r="43" spans="1:14" s="333" customFormat="1" x14ac:dyDescent="0.2">
      <c r="A43" s="334"/>
      <c r="B43" s="214"/>
      <c r="C43" s="215">
        <v>2210043</v>
      </c>
      <c r="D43" s="216" t="s">
        <v>716</v>
      </c>
      <c r="E43" s="226"/>
      <c r="F43" s="226">
        <v>5.6</v>
      </c>
      <c r="G43" s="225">
        <v>5.7</v>
      </c>
      <c r="H43" s="225">
        <v>6</v>
      </c>
      <c r="I43" s="225">
        <v>6</v>
      </c>
      <c r="J43" s="225">
        <v>5</v>
      </c>
      <c r="K43" s="225">
        <v>5</v>
      </c>
      <c r="L43" s="225">
        <v>5</v>
      </c>
      <c r="M43" s="535"/>
      <c r="N43" s="332"/>
    </row>
    <row r="44" spans="1:14" s="333" customFormat="1" x14ac:dyDescent="0.2">
      <c r="A44" s="331"/>
      <c r="B44" s="214">
        <v>222</v>
      </c>
      <c r="C44" s="223"/>
      <c r="D44" s="286" t="s">
        <v>15</v>
      </c>
      <c r="E44" s="287"/>
      <c r="F44" s="288">
        <f>SUM(F45)</f>
        <v>5</v>
      </c>
      <c r="G44" s="287">
        <f>SUM(G45)</f>
        <v>6.4</v>
      </c>
      <c r="H44" s="287">
        <f>SUM(H45)</f>
        <v>5</v>
      </c>
      <c r="I44" s="287">
        <f>SUM(I45)</f>
        <v>5</v>
      </c>
      <c r="J44" s="287">
        <f t="shared" ref="J44:L44" si="20">SUM(J45)</f>
        <v>3</v>
      </c>
      <c r="K44" s="287">
        <f t="shared" si="20"/>
        <v>3</v>
      </c>
      <c r="L44" s="287">
        <f t="shared" si="20"/>
        <v>3</v>
      </c>
      <c r="M44" s="535"/>
      <c r="N44" s="332"/>
    </row>
    <row r="45" spans="1:14" s="333" customFormat="1" x14ac:dyDescent="0.2">
      <c r="A45" s="334"/>
      <c r="B45" s="214"/>
      <c r="C45" s="215">
        <v>222003</v>
      </c>
      <c r="D45" s="216" t="s">
        <v>288</v>
      </c>
      <c r="E45" s="226"/>
      <c r="F45" s="226">
        <v>5</v>
      </c>
      <c r="G45" s="225">
        <v>6.4</v>
      </c>
      <c r="H45" s="225">
        <v>5</v>
      </c>
      <c r="I45" s="225">
        <v>5</v>
      </c>
      <c r="J45" s="225">
        <v>3</v>
      </c>
      <c r="K45" s="225">
        <v>3</v>
      </c>
      <c r="L45" s="225">
        <v>3</v>
      </c>
      <c r="M45" s="535"/>
      <c r="N45" s="332"/>
    </row>
    <row r="46" spans="1:14" s="333" customFormat="1" x14ac:dyDescent="0.2">
      <c r="A46" s="331"/>
      <c r="B46" s="214">
        <v>223</v>
      </c>
      <c r="C46" s="223"/>
      <c r="D46" s="286" t="s">
        <v>16</v>
      </c>
      <c r="E46" s="287"/>
      <c r="F46" s="288">
        <f t="shared" ref="F46:L46" si="21">SUM(F47:F70)</f>
        <v>81.8</v>
      </c>
      <c r="G46" s="287">
        <f t="shared" si="21"/>
        <v>92.3</v>
      </c>
      <c r="H46" s="287">
        <f t="shared" si="21"/>
        <v>73.8</v>
      </c>
      <c r="I46" s="287">
        <f t="shared" si="21"/>
        <v>76.599999999999994</v>
      </c>
      <c r="J46" s="287">
        <f t="shared" si="21"/>
        <v>184.9</v>
      </c>
      <c r="K46" s="287">
        <f t="shared" si="21"/>
        <v>118</v>
      </c>
      <c r="L46" s="287">
        <f t="shared" si="21"/>
        <v>118</v>
      </c>
      <c r="M46" s="535"/>
      <c r="N46" s="332"/>
    </row>
    <row r="47" spans="1:14" s="333" customFormat="1" x14ac:dyDescent="0.2">
      <c r="A47" s="334"/>
      <c r="B47" s="214"/>
      <c r="C47" s="215">
        <v>223001</v>
      </c>
      <c r="D47" s="216" t="s">
        <v>723</v>
      </c>
      <c r="E47" s="226"/>
      <c r="F47" s="226">
        <v>0</v>
      </c>
      <c r="G47" s="225">
        <v>0.9</v>
      </c>
      <c r="H47" s="225">
        <v>0</v>
      </c>
      <c r="I47" s="225">
        <v>0</v>
      </c>
      <c r="J47" s="225">
        <v>1</v>
      </c>
      <c r="K47" s="225">
        <v>1</v>
      </c>
      <c r="L47" s="225">
        <v>1</v>
      </c>
      <c r="M47" s="535"/>
      <c r="N47" s="332"/>
    </row>
    <row r="48" spans="1:14" s="333" customFormat="1" x14ac:dyDescent="0.2">
      <c r="A48" s="334"/>
      <c r="B48" s="214"/>
      <c r="C48" s="215">
        <v>2230010</v>
      </c>
      <c r="D48" s="216" t="s">
        <v>1023</v>
      </c>
      <c r="E48" s="226"/>
      <c r="F48" s="226">
        <v>0.3</v>
      </c>
      <c r="G48" s="225">
        <v>0.4</v>
      </c>
      <c r="H48" s="225">
        <v>0.5</v>
      </c>
      <c r="I48" s="225">
        <v>3.3</v>
      </c>
      <c r="J48" s="548">
        <v>0.1</v>
      </c>
      <c r="K48" s="225">
        <v>0</v>
      </c>
      <c r="L48" s="225">
        <v>0</v>
      </c>
      <c r="M48" s="559" t="s">
        <v>1108</v>
      </c>
      <c r="N48" s="332"/>
    </row>
    <row r="49" spans="1:14" s="333" customFormat="1" x14ac:dyDescent="0.2">
      <c r="A49" s="334"/>
      <c r="B49" s="214"/>
      <c r="C49" s="215">
        <v>22300106</v>
      </c>
      <c r="D49" s="216" t="s">
        <v>626</v>
      </c>
      <c r="E49" s="226"/>
      <c r="F49" s="226">
        <v>1.7</v>
      </c>
      <c r="G49" s="225">
        <v>1.6</v>
      </c>
      <c r="H49" s="225">
        <v>2.5</v>
      </c>
      <c r="I49" s="225">
        <v>2.5</v>
      </c>
      <c r="J49" s="225">
        <v>3</v>
      </c>
      <c r="K49" s="225">
        <v>3</v>
      </c>
      <c r="L49" s="225">
        <v>3</v>
      </c>
      <c r="M49" s="535"/>
      <c r="N49" s="332"/>
    </row>
    <row r="50" spans="1:14" s="333" customFormat="1" x14ac:dyDescent="0.2">
      <c r="A50" s="334"/>
      <c r="B50" s="214"/>
      <c r="C50" s="215">
        <v>2230011</v>
      </c>
      <c r="D50" s="216" t="s">
        <v>256</v>
      </c>
      <c r="E50" s="226"/>
      <c r="F50" s="226">
        <v>7.6</v>
      </c>
      <c r="G50" s="225">
        <v>5.7</v>
      </c>
      <c r="H50" s="225">
        <v>5</v>
      </c>
      <c r="I50" s="225">
        <v>5</v>
      </c>
      <c r="J50" s="548">
        <v>3</v>
      </c>
      <c r="K50" s="225">
        <v>7</v>
      </c>
      <c r="L50" s="225">
        <v>7</v>
      </c>
      <c r="M50" s="559" t="s">
        <v>1108</v>
      </c>
      <c r="N50" s="332"/>
    </row>
    <row r="51" spans="1:14" s="333" customFormat="1" x14ac:dyDescent="0.2">
      <c r="A51" s="334"/>
      <c r="B51" s="214"/>
      <c r="C51" s="215">
        <v>22300110</v>
      </c>
      <c r="D51" s="216" t="s">
        <v>21</v>
      </c>
      <c r="E51" s="226"/>
      <c r="F51" s="226">
        <v>7.1</v>
      </c>
      <c r="G51" s="225">
        <v>6.7</v>
      </c>
      <c r="H51" s="225">
        <v>7</v>
      </c>
      <c r="I51" s="225">
        <v>7</v>
      </c>
      <c r="J51" s="225">
        <v>5</v>
      </c>
      <c r="K51" s="225">
        <v>5</v>
      </c>
      <c r="L51" s="225">
        <v>5</v>
      </c>
      <c r="M51" s="535"/>
      <c r="N51" s="332"/>
    </row>
    <row r="52" spans="1:14" s="333" customFormat="1" x14ac:dyDescent="0.2">
      <c r="A52" s="334"/>
      <c r="B52" s="214"/>
      <c r="C52" s="215">
        <v>22300112</v>
      </c>
      <c r="D52" s="216" t="s">
        <v>650</v>
      </c>
      <c r="E52" s="226"/>
      <c r="F52" s="226">
        <v>0.9</v>
      </c>
      <c r="G52" s="225">
        <v>0.7</v>
      </c>
      <c r="H52" s="225">
        <v>1</v>
      </c>
      <c r="I52" s="225">
        <v>1</v>
      </c>
      <c r="J52" s="225">
        <v>0.5</v>
      </c>
      <c r="K52" s="225">
        <v>0.5</v>
      </c>
      <c r="L52" s="225">
        <v>0.5</v>
      </c>
      <c r="M52" s="535"/>
      <c r="N52" s="332"/>
    </row>
    <row r="53" spans="1:14" s="333" customFormat="1" x14ac:dyDescent="0.2">
      <c r="A53" s="334"/>
      <c r="B53" s="214"/>
      <c r="C53" s="215">
        <v>2230012</v>
      </c>
      <c r="D53" s="216" t="s">
        <v>17</v>
      </c>
      <c r="E53" s="226"/>
      <c r="F53" s="226">
        <v>0.8</v>
      </c>
      <c r="G53" s="225">
        <v>1.1000000000000001</v>
      </c>
      <c r="H53" s="225">
        <v>0.4</v>
      </c>
      <c r="I53" s="225">
        <v>0.4</v>
      </c>
      <c r="J53" s="225">
        <v>0.4</v>
      </c>
      <c r="K53" s="225">
        <v>0.4</v>
      </c>
      <c r="L53" s="225">
        <v>0.4</v>
      </c>
      <c r="M53" s="535"/>
      <c r="N53" s="332"/>
    </row>
    <row r="54" spans="1:14" s="333" customFormat="1" x14ac:dyDescent="0.2">
      <c r="A54" s="334"/>
      <c r="B54" s="214"/>
      <c r="C54" s="215">
        <v>2230014</v>
      </c>
      <c r="D54" s="216" t="s">
        <v>18</v>
      </c>
      <c r="E54" s="226"/>
      <c r="F54" s="226">
        <v>0</v>
      </c>
      <c r="G54" s="225">
        <v>0.1</v>
      </c>
      <c r="H54" s="225">
        <v>0.5</v>
      </c>
      <c r="I54" s="225">
        <v>0.5</v>
      </c>
      <c r="J54" s="225">
        <v>0.5</v>
      </c>
      <c r="K54" s="225">
        <v>0.5</v>
      </c>
      <c r="L54" s="225">
        <v>0.5</v>
      </c>
      <c r="M54" s="535"/>
      <c r="N54" s="332"/>
    </row>
    <row r="55" spans="1:14" s="333" customFormat="1" x14ac:dyDescent="0.2">
      <c r="A55" s="334"/>
      <c r="B55" s="214"/>
      <c r="C55" s="215">
        <v>22300121</v>
      </c>
      <c r="D55" s="216" t="s">
        <v>23</v>
      </c>
      <c r="E55" s="206"/>
      <c r="F55" s="226">
        <v>0.7</v>
      </c>
      <c r="G55" s="225">
        <v>10.3</v>
      </c>
      <c r="H55" s="225">
        <v>0.5</v>
      </c>
      <c r="I55" s="225">
        <v>0.5</v>
      </c>
      <c r="J55" s="225">
        <v>0.5</v>
      </c>
      <c r="K55" s="225">
        <v>0.5</v>
      </c>
      <c r="L55" s="225">
        <v>0.5</v>
      </c>
      <c r="M55" s="535"/>
      <c r="N55" s="332"/>
    </row>
    <row r="56" spans="1:14" s="333" customFormat="1" x14ac:dyDescent="0.2">
      <c r="A56" s="334"/>
      <c r="B56" s="214"/>
      <c r="C56" s="215">
        <v>2230013</v>
      </c>
      <c r="D56" s="216" t="s">
        <v>353</v>
      </c>
      <c r="E56" s="226"/>
      <c r="F56" s="226">
        <v>0.7</v>
      </c>
      <c r="G56" s="225">
        <v>2.7</v>
      </c>
      <c r="H56" s="225">
        <v>0.5</v>
      </c>
      <c r="I56" s="225">
        <v>0.5</v>
      </c>
      <c r="J56" s="225">
        <v>0</v>
      </c>
      <c r="K56" s="225">
        <v>0</v>
      </c>
      <c r="L56" s="225">
        <v>0</v>
      </c>
      <c r="M56" s="535"/>
      <c r="N56" s="332"/>
    </row>
    <row r="57" spans="1:14" s="333" customFormat="1" x14ac:dyDescent="0.2">
      <c r="A57" s="334"/>
      <c r="B57" s="214"/>
      <c r="C57" s="215">
        <v>2230016</v>
      </c>
      <c r="D57" s="216" t="s">
        <v>257</v>
      </c>
      <c r="E57" s="226"/>
      <c r="F57" s="226">
        <v>6.1</v>
      </c>
      <c r="G57" s="225">
        <v>9.5</v>
      </c>
      <c r="H57" s="225">
        <v>7</v>
      </c>
      <c r="I57" s="225">
        <v>7</v>
      </c>
      <c r="J57" s="225">
        <v>7</v>
      </c>
      <c r="K57" s="225">
        <v>7</v>
      </c>
      <c r="L57" s="225">
        <v>7</v>
      </c>
      <c r="M57" s="535"/>
      <c r="N57" s="332"/>
    </row>
    <row r="58" spans="1:14" s="333" customFormat="1" x14ac:dyDescent="0.2">
      <c r="A58" s="334"/>
      <c r="B58" s="214"/>
      <c r="C58" s="215">
        <v>2230017</v>
      </c>
      <c r="D58" s="216" t="s">
        <v>19</v>
      </c>
      <c r="E58" s="226"/>
      <c r="F58" s="226">
        <v>3.8</v>
      </c>
      <c r="G58" s="225">
        <v>4.8</v>
      </c>
      <c r="H58" s="225">
        <v>5</v>
      </c>
      <c r="I58" s="225">
        <v>5</v>
      </c>
      <c r="J58" s="225">
        <v>2.5</v>
      </c>
      <c r="K58" s="225">
        <v>2.5</v>
      </c>
      <c r="L58" s="225">
        <v>2.5</v>
      </c>
      <c r="M58" s="535"/>
      <c r="N58" s="332"/>
    </row>
    <row r="59" spans="1:14" s="333" customFormat="1" x14ac:dyDescent="0.2">
      <c r="A59" s="334"/>
      <c r="B59" s="214"/>
      <c r="C59" s="215">
        <v>22300171</v>
      </c>
      <c r="D59" s="216" t="s">
        <v>651</v>
      </c>
      <c r="E59" s="226"/>
      <c r="F59" s="226">
        <v>0.3</v>
      </c>
      <c r="G59" s="225">
        <v>0.1</v>
      </c>
      <c r="H59" s="225">
        <v>0.1</v>
      </c>
      <c r="I59" s="225">
        <v>0.1</v>
      </c>
      <c r="J59" s="225">
        <v>0</v>
      </c>
      <c r="K59" s="225">
        <v>0</v>
      </c>
      <c r="L59" s="225">
        <v>0</v>
      </c>
      <c r="M59" s="535"/>
      <c r="N59" s="332"/>
    </row>
    <row r="60" spans="1:14" s="333" customFormat="1" x14ac:dyDescent="0.2">
      <c r="A60" s="334"/>
      <c r="B60" s="214"/>
      <c r="C60" s="215">
        <v>2230018</v>
      </c>
      <c r="D60" s="216" t="s">
        <v>20</v>
      </c>
      <c r="E60" s="226"/>
      <c r="F60" s="226">
        <v>0</v>
      </c>
      <c r="G60" s="225">
        <v>0.1</v>
      </c>
      <c r="H60" s="225">
        <v>0.2</v>
      </c>
      <c r="I60" s="225">
        <v>0.2</v>
      </c>
      <c r="J60" s="225">
        <v>0</v>
      </c>
      <c r="K60" s="225">
        <v>0</v>
      </c>
      <c r="L60" s="225">
        <v>0</v>
      </c>
      <c r="M60" s="535"/>
      <c r="N60" s="332"/>
    </row>
    <row r="61" spans="1:14" s="575" customFormat="1" x14ac:dyDescent="0.2">
      <c r="A61" s="570"/>
      <c r="B61" s="577"/>
      <c r="C61" s="578">
        <v>223</v>
      </c>
      <c r="D61" s="576" t="s">
        <v>1098</v>
      </c>
      <c r="E61" s="567"/>
      <c r="F61" s="567">
        <v>0</v>
      </c>
      <c r="G61" s="474">
        <v>0</v>
      </c>
      <c r="H61" s="474">
        <v>0</v>
      </c>
      <c r="I61" s="474">
        <v>0</v>
      </c>
      <c r="J61" s="474">
        <v>41</v>
      </c>
      <c r="K61" s="474">
        <v>42.6</v>
      </c>
      <c r="L61" s="474">
        <v>42.6</v>
      </c>
      <c r="M61" s="579"/>
      <c r="N61" s="580"/>
    </row>
    <row r="62" spans="1:14" s="575" customFormat="1" x14ac:dyDescent="0.2">
      <c r="A62" s="570"/>
      <c r="B62" s="577"/>
      <c r="C62" s="578">
        <v>223</v>
      </c>
      <c r="D62" s="576" t="s">
        <v>1099</v>
      </c>
      <c r="E62" s="567"/>
      <c r="F62" s="567">
        <v>0</v>
      </c>
      <c r="G62" s="474">
        <v>0</v>
      </c>
      <c r="H62" s="474">
        <v>0</v>
      </c>
      <c r="I62" s="474">
        <v>0</v>
      </c>
      <c r="J62" s="474">
        <v>72.400000000000006</v>
      </c>
      <c r="K62" s="474">
        <v>0</v>
      </c>
      <c r="L62" s="474">
        <v>0</v>
      </c>
      <c r="M62" s="579"/>
      <c r="N62" s="580"/>
    </row>
    <row r="63" spans="1:14" s="333" customFormat="1" x14ac:dyDescent="0.2">
      <c r="A63" s="334"/>
      <c r="B63" s="214"/>
      <c r="C63" s="215" t="s">
        <v>571</v>
      </c>
      <c r="D63" s="216" t="s">
        <v>406</v>
      </c>
      <c r="E63" s="226"/>
      <c r="F63" s="226">
        <v>1.8</v>
      </c>
      <c r="G63" s="225">
        <v>1.4</v>
      </c>
      <c r="H63" s="225">
        <v>1.5</v>
      </c>
      <c r="I63" s="225">
        <v>1.5</v>
      </c>
      <c r="J63" s="225">
        <v>1.7</v>
      </c>
      <c r="K63" s="225">
        <v>1.7</v>
      </c>
      <c r="L63" s="225">
        <v>1.7</v>
      </c>
      <c r="M63" s="535"/>
      <c r="N63" s="332"/>
    </row>
    <row r="64" spans="1:14" s="333" customFormat="1" x14ac:dyDescent="0.2">
      <c r="A64" s="334"/>
      <c r="B64" s="214"/>
      <c r="C64" s="215" t="s">
        <v>570</v>
      </c>
      <c r="D64" s="216" t="s">
        <v>405</v>
      </c>
      <c r="E64" s="226"/>
      <c r="F64" s="226">
        <v>1.6</v>
      </c>
      <c r="G64" s="225">
        <v>1.9</v>
      </c>
      <c r="H64" s="225">
        <v>1.4</v>
      </c>
      <c r="I64" s="225">
        <v>1.4</v>
      </c>
      <c r="J64" s="225">
        <v>1.8</v>
      </c>
      <c r="K64" s="225">
        <v>1.8</v>
      </c>
      <c r="L64" s="225">
        <v>1.8</v>
      </c>
      <c r="M64" s="535"/>
      <c r="N64" s="332"/>
    </row>
    <row r="65" spans="1:14" s="333" customFormat="1" x14ac:dyDescent="0.2">
      <c r="A65" s="334"/>
      <c r="B65" s="214"/>
      <c r="C65" s="215" t="s">
        <v>572</v>
      </c>
      <c r="D65" s="216" t="s">
        <v>386</v>
      </c>
      <c r="E65" s="226"/>
      <c r="F65" s="226">
        <v>25.5</v>
      </c>
      <c r="G65" s="225">
        <v>29.1</v>
      </c>
      <c r="H65" s="225">
        <v>28</v>
      </c>
      <c r="I65" s="225">
        <v>28</v>
      </c>
      <c r="J65" s="225">
        <v>30</v>
      </c>
      <c r="K65" s="225">
        <v>30</v>
      </c>
      <c r="L65" s="225">
        <v>30</v>
      </c>
      <c r="M65" s="535" t="s">
        <v>1111</v>
      </c>
      <c r="N65" s="332"/>
    </row>
    <row r="66" spans="1:14" s="333" customFormat="1" x14ac:dyDescent="0.2">
      <c r="A66" s="334"/>
      <c r="B66" s="214" t="s">
        <v>442</v>
      </c>
      <c r="C66" s="215" t="s">
        <v>600</v>
      </c>
      <c r="D66" s="216" t="s">
        <v>601</v>
      </c>
      <c r="E66" s="226"/>
      <c r="F66" s="226">
        <v>8.1999999999999993</v>
      </c>
      <c r="G66" s="225">
        <v>8.4</v>
      </c>
      <c r="H66" s="225">
        <v>6.8</v>
      </c>
      <c r="I66" s="225">
        <v>6.8</v>
      </c>
      <c r="J66" s="225">
        <v>9</v>
      </c>
      <c r="K66" s="225">
        <v>9</v>
      </c>
      <c r="L66" s="225">
        <v>9</v>
      </c>
      <c r="M66" s="535"/>
      <c r="N66" s="332"/>
    </row>
    <row r="67" spans="1:14" s="333" customFormat="1" x14ac:dyDescent="0.2">
      <c r="A67" s="334"/>
      <c r="B67" s="214"/>
      <c r="C67" s="215">
        <v>2230025</v>
      </c>
      <c r="D67" s="216" t="s">
        <v>387</v>
      </c>
      <c r="E67" s="226"/>
      <c r="F67" s="226">
        <v>1.8</v>
      </c>
      <c r="G67" s="225">
        <v>2.7</v>
      </c>
      <c r="H67" s="225">
        <v>1.8</v>
      </c>
      <c r="I67" s="225">
        <v>1.8</v>
      </c>
      <c r="J67" s="225">
        <v>1.5</v>
      </c>
      <c r="K67" s="225">
        <v>1.5</v>
      </c>
      <c r="L67" s="225">
        <v>1.5</v>
      </c>
      <c r="M67" s="535"/>
      <c r="N67" s="332"/>
    </row>
    <row r="68" spans="1:14" s="333" customFormat="1" x14ac:dyDescent="0.2">
      <c r="A68" s="334"/>
      <c r="B68" s="214"/>
      <c r="C68" s="215">
        <v>223003</v>
      </c>
      <c r="D68" s="216" t="s">
        <v>1078</v>
      </c>
      <c r="E68" s="226"/>
      <c r="F68" s="226">
        <v>9.5</v>
      </c>
      <c r="G68" s="225">
        <v>0</v>
      </c>
      <c r="H68" s="225">
        <v>0</v>
      </c>
      <c r="I68" s="225">
        <v>0</v>
      </c>
      <c r="J68" s="225">
        <v>0</v>
      </c>
      <c r="K68" s="225">
        <v>0</v>
      </c>
      <c r="L68" s="225">
        <v>0</v>
      </c>
      <c r="M68" s="535"/>
      <c r="N68" s="332"/>
    </row>
    <row r="69" spans="1:14" s="333" customFormat="1" x14ac:dyDescent="0.2">
      <c r="A69" s="334"/>
      <c r="B69" s="214"/>
      <c r="C69" s="215">
        <v>223004</v>
      </c>
      <c r="D69" s="216" t="s">
        <v>423</v>
      </c>
      <c r="E69" s="226"/>
      <c r="F69" s="226">
        <v>0.4</v>
      </c>
      <c r="G69" s="225">
        <v>0.5</v>
      </c>
      <c r="H69" s="225">
        <v>0.5</v>
      </c>
      <c r="I69" s="225">
        <v>0.5</v>
      </c>
      <c r="J69" s="225">
        <v>0.5</v>
      </c>
      <c r="K69" s="225">
        <v>0.5</v>
      </c>
      <c r="L69" s="225">
        <v>0.5</v>
      </c>
      <c r="M69" s="535"/>
      <c r="N69" s="332"/>
    </row>
    <row r="70" spans="1:14" s="333" customFormat="1" x14ac:dyDescent="0.2">
      <c r="A70" s="334"/>
      <c r="B70" s="214"/>
      <c r="C70" s="215">
        <v>229005</v>
      </c>
      <c r="D70" s="216" t="s">
        <v>354</v>
      </c>
      <c r="E70" s="226"/>
      <c r="F70" s="226">
        <v>3</v>
      </c>
      <c r="G70" s="225">
        <v>3.6</v>
      </c>
      <c r="H70" s="225">
        <v>3.6</v>
      </c>
      <c r="I70" s="225">
        <v>3.6</v>
      </c>
      <c r="J70" s="225">
        <v>3.5</v>
      </c>
      <c r="K70" s="225">
        <v>3.5</v>
      </c>
      <c r="L70" s="225">
        <v>3.5</v>
      </c>
      <c r="M70" s="535"/>
      <c r="N70" s="332"/>
    </row>
    <row r="71" spans="1:14" s="333" customFormat="1" x14ac:dyDescent="0.2">
      <c r="A71" s="331"/>
      <c r="B71" s="214">
        <v>240</v>
      </c>
      <c r="C71" s="223"/>
      <c r="D71" s="286" t="s">
        <v>24</v>
      </c>
      <c r="E71" s="385"/>
      <c r="F71" s="288">
        <f>SUM(F72)</f>
        <v>0</v>
      </c>
      <c r="G71" s="287">
        <f>SUM(G72)</f>
        <v>0.1</v>
      </c>
      <c r="H71" s="287">
        <f>SUM(H72)</f>
        <v>0.1</v>
      </c>
      <c r="I71" s="287">
        <f>SUM(I72)</f>
        <v>0.1</v>
      </c>
      <c r="J71" s="288">
        <f t="shared" ref="J71:L71" si="22">SUM(J72)</f>
        <v>0.1</v>
      </c>
      <c r="K71" s="288">
        <f t="shared" si="22"/>
        <v>0.1</v>
      </c>
      <c r="L71" s="288">
        <f t="shared" si="22"/>
        <v>0.1</v>
      </c>
      <c r="M71" s="535"/>
      <c r="N71" s="332"/>
    </row>
    <row r="72" spans="1:14" s="333" customFormat="1" x14ac:dyDescent="0.2">
      <c r="A72" s="334"/>
      <c r="B72" s="214">
        <v>242</v>
      </c>
      <c r="C72" s="215"/>
      <c r="D72" s="216" t="s">
        <v>25</v>
      </c>
      <c r="E72" s="226"/>
      <c r="F72" s="226">
        <v>0</v>
      </c>
      <c r="G72" s="225">
        <v>0.1</v>
      </c>
      <c r="H72" s="225">
        <v>0.1</v>
      </c>
      <c r="I72" s="225">
        <v>0.1</v>
      </c>
      <c r="J72" s="225">
        <v>0.1</v>
      </c>
      <c r="K72" s="225">
        <v>0.1</v>
      </c>
      <c r="L72" s="225">
        <v>0.1</v>
      </c>
      <c r="M72" s="535"/>
      <c r="N72" s="332"/>
    </row>
    <row r="73" spans="1:14" s="333" customFormat="1" x14ac:dyDescent="0.2">
      <c r="A73" s="331"/>
      <c r="B73" s="214">
        <v>290</v>
      </c>
      <c r="C73" s="223"/>
      <c r="D73" s="286" t="s">
        <v>26</v>
      </c>
      <c r="E73" s="288"/>
      <c r="F73" s="288">
        <f>SUM(F74)</f>
        <v>59.499999999999993</v>
      </c>
      <c r="G73" s="287">
        <f>SUM(G74)</f>
        <v>65.7</v>
      </c>
      <c r="H73" s="287">
        <f>SUM(H74)</f>
        <v>34.799999999999997</v>
      </c>
      <c r="I73" s="287">
        <f>SUM(I74)</f>
        <v>52</v>
      </c>
      <c r="J73" s="288">
        <f t="shared" ref="J73:L73" si="23">SUM(J74)</f>
        <v>54.6</v>
      </c>
      <c r="K73" s="288">
        <f t="shared" si="23"/>
        <v>52.5</v>
      </c>
      <c r="L73" s="288">
        <f t="shared" si="23"/>
        <v>52.5</v>
      </c>
      <c r="M73" s="535"/>
      <c r="N73" s="332"/>
    </row>
    <row r="74" spans="1:14" s="333" customFormat="1" x14ac:dyDescent="0.2">
      <c r="A74" s="331"/>
      <c r="B74" s="214">
        <v>292</v>
      </c>
      <c r="C74" s="223"/>
      <c r="D74" s="286" t="s">
        <v>27</v>
      </c>
      <c r="E74" s="288"/>
      <c r="F74" s="288">
        <f t="shared" ref="F74:L74" si="24">SUM(F75:F81)</f>
        <v>59.499999999999993</v>
      </c>
      <c r="G74" s="287">
        <f t="shared" ref="G74" si="25">SUM(G75:G81)</f>
        <v>65.7</v>
      </c>
      <c r="H74" s="287">
        <f t="shared" ref="H74" si="26">SUM(H75:H81)</f>
        <v>34.799999999999997</v>
      </c>
      <c r="I74" s="287">
        <f t="shared" si="24"/>
        <v>52</v>
      </c>
      <c r="J74" s="288">
        <f t="shared" si="24"/>
        <v>54.6</v>
      </c>
      <c r="K74" s="288">
        <f t="shared" ref="K74" si="27">SUM(K75:K81)</f>
        <v>52.5</v>
      </c>
      <c r="L74" s="288">
        <f t="shared" si="24"/>
        <v>52.5</v>
      </c>
      <c r="M74" s="535"/>
      <c r="N74" s="332"/>
    </row>
    <row r="75" spans="1:14" s="333" customFormat="1" x14ac:dyDescent="0.2">
      <c r="A75" s="334"/>
      <c r="B75" s="218"/>
      <c r="C75" s="215">
        <v>292006</v>
      </c>
      <c r="D75" s="216" t="s">
        <v>424</v>
      </c>
      <c r="E75" s="226"/>
      <c r="F75" s="226">
        <v>0.9</v>
      </c>
      <c r="G75" s="225">
        <v>1</v>
      </c>
      <c r="H75" s="225">
        <v>0.5</v>
      </c>
      <c r="I75" s="225">
        <v>0.5</v>
      </c>
      <c r="J75" s="225">
        <v>0.5</v>
      </c>
      <c r="K75" s="225">
        <v>0.5</v>
      </c>
      <c r="L75" s="225">
        <v>0.5</v>
      </c>
      <c r="M75" s="535"/>
      <c r="N75" s="332"/>
    </row>
    <row r="76" spans="1:14" s="333" customFormat="1" x14ac:dyDescent="0.2">
      <c r="A76" s="334"/>
      <c r="B76" s="214"/>
      <c r="C76" s="215">
        <v>292008</v>
      </c>
      <c r="D76" s="216" t="s">
        <v>28</v>
      </c>
      <c r="E76" s="206"/>
      <c r="F76" s="226">
        <v>5.3</v>
      </c>
      <c r="G76" s="225">
        <v>1.9</v>
      </c>
      <c r="H76" s="225">
        <v>2</v>
      </c>
      <c r="I76" s="225">
        <v>2</v>
      </c>
      <c r="J76" s="225">
        <v>2</v>
      </c>
      <c r="K76" s="225">
        <v>2</v>
      </c>
      <c r="L76" s="225">
        <v>2</v>
      </c>
      <c r="M76" s="535"/>
      <c r="N76" s="332"/>
    </row>
    <row r="77" spans="1:14" s="333" customFormat="1" x14ac:dyDescent="0.2">
      <c r="A77" s="334"/>
      <c r="B77" s="214"/>
      <c r="C77" s="215">
        <v>292009</v>
      </c>
      <c r="D77" s="216" t="s">
        <v>774</v>
      </c>
      <c r="E77" s="226"/>
      <c r="F77" s="226">
        <v>4.3</v>
      </c>
      <c r="G77" s="225">
        <v>38.700000000000003</v>
      </c>
      <c r="H77" s="225">
        <v>12.3</v>
      </c>
      <c r="I77" s="225">
        <v>24.5</v>
      </c>
      <c r="J77" s="225">
        <v>24</v>
      </c>
      <c r="K77" s="225">
        <v>24</v>
      </c>
      <c r="L77" s="225">
        <v>24</v>
      </c>
      <c r="M77" s="535"/>
      <c r="N77" s="332"/>
    </row>
    <row r="78" spans="1:14" s="333" customFormat="1" x14ac:dyDescent="0.2">
      <c r="A78" s="334"/>
      <c r="B78" s="214"/>
      <c r="C78" s="215">
        <v>292017</v>
      </c>
      <c r="D78" s="216" t="s">
        <v>355</v>
      </c>
      <c r="E78" s="206"/>
      <c r="F78" s="226">
        <v>13.8</v>
      </c>
      <c r="G78" s="225">
        <v>2.1</v>
      </c>
      <c r="H78" s="225">
        <v>3</v>
      </c>
      <c r="I78" s="225">
        <v>3</v>
      </c>
      <c r="J78" s="225">
        <v>2</v>
      </c>
      <c r="K78" s="225">
        <v>2</v>
      </c>
      <c r="L78" s="225">
        <v>2</v>
      </c>
      <c r="M78" s="535"/>
      <c r="N78" s="332"/>
    </row>
    <row r="79" spans="1:14" s="333" customFormat="1" x14ac:dyDescent="0.2">
      <c r="A79" s="334"/>
      <c r="B79" s="214"/>
      <c r="C79" s="215">
        <v>292019</v>
      </c>
      <c r="D79" s="216" t="s">
        <v>627</v>
      </c>
      <c r="E79" s="226"/>
      <c r="F79" s="226">
        <v>9.5</v>
      </c>
      <c r="G79" s="225">
        <v>1.2</v>
      </c>
      <c r="H79" s="225">
        <v>1</v>
      </c>
      <c r="I79" s="225">
        <v>1</v>
      </c>
      <c r="J79" s="548">
        <v>7.1</v>
      </c>
      <c r="K79" s="225">
        <v>5</v>
      </c>
      <c r="L79" s="225">
        <v>5</v>
      </c>
      <c r="M79" s="563" t="s">
        <v>1108</v>
      </c>
      <c r="N79" s="332"/>
    </row>
    <row r="80" spans="1:14" s="333" customFormat="1" x14ac:dyDescent="0.2">
      <c r="A80" s="334"/>
      <c r="B80" s="214"/>
      <c r="C80" s="215">
        <v>2920271</v>
      </c>
      <c r="D80" s="216" t="s">
        <v>302</v>
      </c>
      <c r="E80" s="226"/>
      <c r="F80" s="226">
        <v>23.3</v>
      </c>
      <c r="G80" s="225">
        <v>19.600000000000001</v>
      </c>
      <c r="H80" s="225">
        <v>15</v>
      </c>
      <c r="I80" s="225">
        <v>15</v>
      </c>
      <c r="J80" s="225">
        <v>14</v>
      </c>
      <c r="K80" s="225">
        <v>14</v>
      </c>
      <c r="L80" s="225">
        <v>14</v>
      </c>
      <c r="M80" s="535"/>
      <c r="N80" s="332"/>
    </row>
    <row r="81" spans="1:14" s="333" customFormat="1" x14ac:dyDescent="0.2">
      <c r="A81" s="334"/>
      <c r="B81" s="214"/>
      <c r="C81" s="215">
        <v>2920272</v>
      </c>
      <c r="D81" s="216" t="s">
        <v>258</v>
      </c>
      <c r="E81" s="227"/>
      <c r="F81" s="226">
        <v>2.4</v>
      </c>
      <c r="G81" s="225">
        <v>1.2</v>
      </c>
      <c r="H81" s="225">
        <v>1</v>
      </c>
      <c r="I81" s="225">
        <v>6</v>
      </c>
      <c r="J81" s="225">
        <v>5</v>
      </c>
      <c r="K81" s="225">
        <v>5</v>
      </c>
      <c r="L81" s="225">
        <v>5</v>
      </c>
      <c r="M81" s="535"/>
      <c r="N81" s="332"/>
    </row>
    <row r="82" spans="1:14" s="333" customFormat="1" x14ac:dyDescent="0.2">
      <c r="A82" s="331"/>
      <c r="B82" s="299"/>
      <c r="C82" s="300"/>
      <c r="D82" s="286" t="s">
        <v>29</v>
      </c>
      <c r="E82" s="384"/>
      <c r="F82" s="383">
        <f t="shared" ref="F82:L82" si="28">SUM(F83:F118)</f>
        <v>2178.4</v>
      </c>
      <c r="G82" s="384">
        <f t="shared" si="28"/>
        <v>2179.2000000000003</v>
      </c>
      <c r="H82" s="384">
        <f>SUM(H83:H118)</f>
        <v>2276.2999999999997</v>
      </c>
      <c r="I82" s="384">
        <f t="shared" si="28"/>
        <v>2271.6999999999994</v>
      </c>
      <c r="J82" s="384">
        <f t="shared" si="28"/>
        <v>2629.2000000000003</v>
      </c>
      <c r="K82" s="384">
        <f t="shared" ref="K82" si="29">SUM(K83:K118)</f>
        <v>2628.4999999999991</v>
      </c>
      <c r="L82" s="384">
        <f t="shared" si="28"/>
        <v>2727.7999999999993</v>
      </c>
      <c r="M82" s="241"/>
      <c r="N82" s="332"/>
    </row>
    <row r="83" spans="1:14" s="333" customFormat="1" x14ac:dyDescent="0.2">
      <c r="A83" s="334"/>
      <c r="B83" s="214">
        <v>311</v>
      </c>
      <c r="C83" s="215">
        <v>311</v>
      </c>
      <c r="D83" s="216" t="s">
        <v>426</v>
      </c>
      <c r="E83" s="226"/>
      <c r="F83" s="226">
        <v>0.4</v>
      </c>
      <c r="G83" s="225">
        <v>0.4</v>
      </c>
      <c r="H83" s="225">
        <v>0.4</v>
      </c>
      <c r="I83" s="225">
        <v>0.4</v>
      </c>
      <c r="J83" s="225">
        <v>0.4</v>
      </c>
      <c r="K83" s="225">
        <v>0.4</v>
      </c>
      <c r="L83" s="225">
        <v>0.4</v>
      </c>
      <c r="M83" s="535"/>
      <c r="N83" s="332"/>
    </row>
    <row r="84" spans="1:14" s="333" customFormat="1" x14ac:dyDescent="0.2">
      <c r="A84" s="334"/>
      <c r="B84" s="218"/>
      <c r="C84" s="215">
        <v>311</v>
      </c>
      <c r="D84" s="216" t="s">
        <v>1021</v>
      </c>
      <c r="E84" s="226"/>
      <c r="F84" s="226">
        <v>5.8</v>
      </c>
      <c r="G84" s="225">
        <v>5</v>
      </c>
      <c r="H84" s="225">
        <v>0</v>
      </c>
      <c r="I84" s="225">
        <v>3</v>
      </c>
      <c r="J84" s="225">
        <v>3</v>
      </c>
      <c r="K84" s="225">
        <v>3</v>
      </c>
      <c r="L84" s="225">
        <v>3</v>
      </c>
      <c r="M84" s="535"/>
      <c r="N84" s="332"/>
    </row>
    <row r="85" spans="1:14" s="499" customFormat="1" x14ac:dyDescent="0.2">
      <c r="A85" s="490"/>
      <c r="B85" s="218"/>
      <c r="C85" s="215">
        <v>311</v>
      </c>
      <c r="D85" s="216" t="s">
        <v>1100</v>
      </c>
      <c r="E85" s="226"/>
      <c r="F85" s="226">
        <v>0</v>
      </c>
      <c r="G85" s="225">
        <v>0</v>
      </c>
      <c r="H85" s="225">
        <v>0</v>
      </c>
      <c r="I85" s="225">
        <v>0</v>
      </c>
      <c r="J85" s="548">
        <v>22</v>
      </c>
      <c r="K85" s="225">
        <v>0</v>
      </c>
      <c r="L85" s="225">
        <v>0</v>
      </c>
      <c r="M85" s="563" t="s">
        <v>1108</v>
      </c>
      <c r="N85" s="498"/>
    </row>
    <row r="86" spans="1:14" s="333" customFormat="1" x14ac:dyDescent="0.2">
      <c r="A86" s="334"/>
      <c r="B86" s="214">
        <v>312</v>
      </c>
      <c r="C86" s="215" t="s">
        <v>576</v>
      </c>
      <c r="D86" s="216" t="s">
        <v>35</v>
      </c>
      <c r="E86" s="226"/>
      <c r="F86" s="226">
        <v>44.6</v>
      </c>
      <c r="G86" s="225">
        <v>42.2</v>
      </c>
      <c r="H86" s="474">
        <v>45</v>
      </c>
      <c r="I86" s="225">
        <v>44.7</v>
      </c>
      <c r="J86" s="225">
        <v>44.7</v>
      </c>
      <c r="K86" s="225">
        <v>50</v>
      </c>
      <c r="L86" s="225">
        <v>50</v>
      </c>
      <c r="M86" s="535"/>
      <c r="N86" s="332"/>
    </row>
    <row r="87" spans="1:14" s="499" customFormat="1" x14ac:dyDescent="0.2">
      <c r="A87" s="490"/>
      <c r="B87" s="214"/>
      <c r="C87" s="215">
        <v>312012</v>
      </c>
      <c r="D87" s="216" t="s">
        <v>972</v>
      </c>
      <c r="E87" s="206"/>
      <c r="F87" s="226">
        <v>28.2</v>
      </c>
      <c r="G87" s="225">
        <v>28.1</v>
      </c>
      <c r="H87" s="225">
        <v>33</v>
      </c>
      <c r="I87" s="225">
        <v>33</v>
      </c>
      <c r="J87" s="226">
        <v>32.5</v>
      </c>
      <c r="K87" s="226">
        <v>35</v>
      </c>
      <c r="L87" s="226">
        <v>35</v>
      </c>
      <c r="M87" s="535"/>
      <c r="N87" s="498"/>
    </row>
    <row r="88" spans="1:14" s="499" customFormat="1" x14ac:dyDescent="0.2">
      <c r="A88" s="490"/>
      <c r="B88" s="214"/>
      <c r="C88" s="215">
        <v>312012</v>
      </c>
      <c r="D88" s="216" t="s">
        <v>975</v>
      </c>
      <c r="E88" s="206"/>
      <c r="F88" s="226">
        <v>0</v>
      </c>
      <c r="G88" s="225">
        <v>0</v>
      </c>
      <c r="H88" s="225">
        <v>14.1</v>
      </c>
      <c r="I88" s="225">
        <v>14.1</v>
      </c>
      <c r="J88" s="225">
        <v>14.5</v>
      </c>
      <c r="K88" s="225">
        <v>15</v>
      </c>
      <c r="L88" s="225">
        <v>17</v>
      </c>
      <c r="M88" s="535"/>
      <c r="N88" s="498"/>
    </row>
    <row r="89" spans="1:14" s="333" customFormat="1" x14ac:dyDescent="0.2">
      <c r="A89" s="334"/>
      <c r="B89" s="214"/>
      <c r="C89" s="215" t="s">
        <v>575</v>
      </c>
      <c r="D89" s="216" t="s">
        <v>34</v>
      </c>
      <c r="E89" s="226"/>
      <c r="F89" s="226">
        <v>10.1</v>
      </c>
      <c r="G89" s="225">
        <v>9.3000000000000007</v>
      </c>
      <c r="H89" s="225">
        <v>12.8</v>
      </c>
      <c r="I89" s="225">
        <v>10.5</v>
      </c>
      <c r="J89" s="225">
        <v>10.5</v>
      </c>
      <c r="K89" s="225">
        <v>10.5</v>
      </c>
      <c r="L89" s="225">
        <v>10.5</v>
      </c>
      <c r="M89" s="535"/>
      <c r="N89" s="332"/>
    </row>
    <row r="90" spans="1:14" s="333" customFormat="1" x14ac:dyDescent="0.2">
      <c r="A90" s="334"/>
      <c r="B90" s="214"/>
      <c r="C90" s="215" t="s">
        <v>573</v>
      </c>
      <c r="D90" s="216" t="s">
        <v>31</v>
      </c>
      <c r="E90" s="226"/>
      <c r="F90" s="226">
        <v>34.6</v>
      </c>
      <c r="G90" s="225">
        <v>58.4</v>
      </c>
      <c r="H90" s="225">
        <v>56</v>
      </c>
      <c r="I90" s="225">
        <v>56</v>
      </c>
      <c r="J90" s="225">
        <v>30</v>
      </c>
      <c r="K90" s="225">
        <v>30</v>
      </c>
      <c r="L90" s="225">
        <v>30</v>
      </c>
      <c r="M90" s="535"/>
      <c r="N90" s="332"/>
    </row>
    <row r="91" spans="1:14" s="333" customFormat="1" x14ac:dyDescent="0.2">
      <c r="A91" s="334"/>
      <c r="B91" s="214"/>
      <c r="C91" s="215" t="s">
        <v>750</v>
      </c>
      <c r="D91" s="216" t="s">
        <v>751</v>
      </c>
      <c r="E91" s="226"/>
      <c r="F91" s="226">
        <v>71.400000000000006</v>
      </c>
      <c r="G91" s="225">
        <v>119</v>
      </c>
      <c r="H91" s="225">
        <v>34</v>
      </c>
      <c r="I91" s="225">
        <v>84</v>
      </c>
      <c r="J91" s="225">
        <v>84</v>
      </c>
      <c r="K91" s="225">
        <v>84</v>
      </c>
      <c r="L91" s="225">
        <v>84</v>
      </c>
      <c r="M91" s="535"/>
      <c r="N91" s="332"/>
    </row>
    <row r="92" spans="1:14" s="333" customFormat="1" x14ac:dyDescent="0.2">
      <c r="A92" s="334"/>
      <c r="B92" s="214"/>
      <c r="C92" s="215" t="s">
        <v>574</v>
      </c>
      <c r="D92" s="216" t="s">
        <v>33</v>
      </c>
      <c r="E92" s="226"/>
      <c r="F92" s="226">
        <v>231.7</v>
      </c>
      <c r="G92" s="225">
        <v>223.6</v>
      </c>
      <c r="H92" s="225">
        <v>245</v>
      </c>
      <c r="I92" s="225">
        <v>245</v>
      </c>
      <c r="J92" s="225">
        <v>245</v>
      </c>
      <c r="K92" s="225">
        <v>245</v>
      </c>
      <c r="L92" s="225">
        <v>245</v>
      </c>
      <c r="M92" s="535"/>
      <c r="N92" s="332"/>
    </row>
    <row r="93" spans="1:14" s="333" customFormat="1" x14ac:dyDescent="0.2">
      <c r="A93" s="334"/>
      <c r="B93" s="214"/>
      <c r="C93" s="215">
        <v>3120016</v>
      </c>
      <c r="D93" s="216" t="s">
        <v>345</v>
      </c>
      <c r="E93" s="226"/>
      <c r="F93" s="226">
        <v>4.5</v>
      </c>
      <c r="G93" s="225">
        <v>6.6</v>
      </c>
      <c r="H93" s="225">
        <v>8</v>
      </c>
      <c r="I93" s="225">
        <v>8</v>
      </c>
      <c r="J93" s="226">
        <v>8</v>
      </c>
      <c r="K93" s="226">
        <v>8</v>
      </c>
      <c r="L93" s="226">
        <v>8</v>
      </c>
      <c r="M93" s="535"/>
      <c r="N93" s="332"/>
    </row>
    <row r="94" spans="1:14" s="333" customFormat="1" ht="12" customHeight="1" x14ac:dyDescent="0.2">
      <c r="A94" s="334"/>
      <c r="B94" s="214"/>
      <c r="C94" s="215">
        <v>312001814</v>
      </c>
      <c r="D94" s="216" t="s">
        <v>673</v>
      </c>
      <c r="E94" s="206"/>
      <c r="F94" s="226">
        <v>3.6</v>
      </c>
      <c r="G94" s="225">
        <v>5.0999999999999996</v>
      </c>
      <c r="H94" s="225">
        <v>4</v>
      </c>
      <c r="I94" s="225">
        <v>6.6</v>
      </c>
      <c r="J94" s="548">
        <v>7.6</v>
      </c>
      <c r="K94" s="225">
        <v>0</v>
      </c>
      <c r="L94" s="225">
        <v>0</v>
      </c>
      <c r="M94" s="563" t="s">
        <v>1108</v>
      </c>
      <c r="N94" s="332"/>
    </row>
    <row r="95" spans="1:14" s="333" customFormat="1" ht="12" customHeight="1" x14ac:dyDescent="0.2">
      <c r="A95" s="334"/>
      <c r="B95" s="214"/>
      <c r="C95" s="215">
        <v>312001824</v>
      </c>
      <c r="D95" s="216" t="s">
        <v>672</v>
      </c>
      <c r="E95" s="206"/>
      <c r="F95" s="226">
        <v>6.3</v>
      </c>
      <c r="G95" s="225">
        <v>5</v>
      </c>
      <c r="H95" s="225">
        <v>3</v>
      </c>
      <c r="I95" s="225">
        <v>3</v>
      </c>
      <c r="J95" s="226">
        <v>0</v>
      </c>
      <c r="K95" s="226">
        <v>5</v>
      </c>
      <c r="L95" s="226">
        <v>5</v>
      </c>
      <c r="M95" s="535"/>
      <c r="N95" s="332"/>
    </row>
    <row r="96" spans="1:14" s="499" customFormat="1" ht="12" customHeight="1" x14ac:dyDescent="0.2">
      <c r="A96" s="490"/>
      <c r="B96" s="214"/>
      <c r="C96" s="215">
        <v>312001</v>
      </c>
      <c r="D96" s="216" t="s">
        <v>1033</v>
      </c>
      <c r="E96" s="206"/>
      <c r="F96" s="226">
        <v>0</v>
      </c>
      <c r="G96" s="225">
        <v>0</v>
      </c>
      <c r="H96" s="225">
        <v>0</v>
      </c>
      <c r="I96" s="225">
        <v>46</v>
      </c>
      <c r="J96" s="226">
        <v>57</v>
      </c>
      <c r="K96" s="226">
        <v>60</v>
      </c>
      <c r="L96" s="226">
        <v>63</v>
      </c>
      <c r="M96" s="535"/>
      <c r="N96" s="498"/>
    </row>
    <row r="97" spans="1:14" s="499" customFormat="1" ht="12" customHeight="1" x14ac:dyDescent="0.2">
      <c r="A97" s="490"/>
      <c r="B97" s="214"/>
      <c r="C97" s="215">
        <v>312001</v>
      </c>
      <c r="D97" s="216" t="s">
        <v>1074</v>
      </c>
      <c r="E97" s="206"/>
      <c r="F97" s="226">
        <v>0</v>
      </c>
      <c r="G97" s="225">
        <v>0</v>
      </c>
      <c r="H97" s="225">
        <v>0</v>
      </c>
      <c r="I97" s="225">
        <v>0</v>
      </c>
      <c r="J97" s="226">
        <v>41</v>
      </c>
      <c r="K97" s="226">
        <v>41</v>
      </c>
      <c r="L97" s="226">
        <v>41</v>
      </c>
      <c r="M97" s="535"/>
      <c r="N97" s="498"/>
    </row>
    <row r="98" spans="1:14" s="333" customFormat="1" x14ac:dyDescent="0.2">
      <c r="A98" s="334"/>
      <c r="B98" s="214"/>
      <c r="C98" s="215">
        <v>312012</v>
      </c>
      <c r="D98" s="216" t="s">
        <v>775</v>
      </c>
      <c r="E98" s="226"/>
      <c r="F98" s="226">
        <v>1437.2</v>
      </c>
      <c r="G98" s="225">
        <v>1450.9</v>
      </c>
      <c r="H98" s="225">
        <v>1597.8</v>
      </c>
      <c r="I98" s="225">
        <v>1455.7</v>
      </c>
      <c r="J98" s="558">
        <v>1579.9</v>
      </c>
      <c r="K98" s="226">
        <v>1705.5</v>
      </c>
      <c r="L98" s="226">
        <v>1794.9</v>
      </c>
      <c r="M98" s="563" t="s">
        <v>1108</v>
      </c>
      <c r="N98" s="332"/>
    </row>
    <row r="99" spans="1:14" s="333" customFormat="1" x14ac:dyDescent="0.2">
      <c r="A99" s="334"/>
      <c r="B99" s="214"/>
      <c r="C99" s="215">
        <v>312012</v>
      </c>
      <c r="D99" s="216" t="s">
        <v>778</v>
      </c>
      <c r="E99" s="226"/>
      <c r="F99" s="226">
        <v>177.1</v>
      </c>
      <c r="G99" s="225">
        <v>114.7</v>
      </c>
      <c r="H99" s="225">
        <v>150.69999999999999</v>
      </c>
      <c r="I99" s="225">
        <v>94.1</v>
      </c>
      <c r="J99" s="226">
        <v>93.1</v>
      </c>
      <c r="K99" s="226">
        <v>114.7</v>
      </c>
      <c r="L99" s="226">
        <v>118.6</v>
      </c>
      <c r="M99" s="563"/>
    </row>
    <row r="100" spans="1:14" s="333" customFormat="1" x14ac:dyDescent="0.2">
      <c r="A100" s="334"/>
      <c r="B100" s="214"/>
      <c r="C100" s="215">
        <v>312012</v>
      </c>
      <c r="D100" s="216" t="s">
        <v>776</v>
      </c>
      <c r="E100" s="226"/>
      <c r="F100" s="226">
        <v>11.8</v>
      </c>
      <c r="G100" s="225">
        <v>11.3</v>
      </c>
      <c r="H100" s="225">
        <v>11.4</v>
      </c>
      <c r="I100" s="225">
        <v>12.7</v>
      </c>
      <c r="J100" s="225">
        <v>13.8</v>
      </c>
      <c r="K100" s="225">
        <v>11.1</v>
      </c>
      <c r="L100" s="225">
        <v>11.1</v>
      </c>
      <c r="M100" s="563"/>
      <c r="N100" s="332"/>
    </row>
    <row r="101" spans="1:14" s="499" customFormat="1" x14ac:dyDescent="0.2">
      <c r="A101" s="490"/>
      <c r="B101" s="214"/>
      <c r="C101" s="215">
        <v>312012</v>
      </c>
      <c r="D101" s="216" t="s">
        <v>1019</v>
      </c>
      <c r="E101" s="226"/>
      <c r="F101" s="226">
        <v>0</v>
      </c>
      <c r="G101" s="225">
        <v>0</v>
      </c>
      <c r="H101" s="225">
        <v>0</v>
      </c>
      <c r="I101" s="225">
        <v>30</v>
      </c>
      <c r="J101" s="225">
        <v>0</v>
      </c>
      <c r="K101" s="225">
        <v>0</v>
      </c>
      <c r="L101" s="225">
        <v>0</v>
      </c>
      <c r="M101" s="535"/>
      <c r="N101" s="498"/>
    </row>
    <row r="102" spans="1:14" s="333" customFormat="1" x14ac:dyDescent="0.2">
      <c r="A102" s="334"/>
      <c r="B102" s="214"/>
      <c r="C102" s="215">
        <v>312012</v>
      </c>
      <c r="D102" s="216" t="s">
        <v>777</v>
      </c>
      <c r="E102" s="226"/>
      <c r="F102" s="226">
        <v>0</v>
      </c>
      <c r="G102" s="225">
        <v>1.8</v>
      </c>
      <c r="H102" s="225">
        <v>1.8</v>
      </c>
      <c r="I102" s="225">
        <v>2.5</v>
      </c>
      <c r="J102" s="226">
        <v>2</v>
      </c>
      <c r="K102" s="226">
        <v>2</v>
      </c>
      <c r="L102" s="226">
        <v>2</v>
      </c>
      <c r="M102" s="535"/>
      <c r="N102" s="332"/>
    </row>
    <row r="103" spans="1:14" s="333" customFormat="1" x14ac:dyDescent="0.2">
      <c r="A103" s="334"/>
      <c r="B103" s="214"/>
      <c r="C103" s="215">
        <v>312012</v>
      </c>
      <c r="D103" s="216" t="s">
        <v>295</v>
      </c>
      <c r="E103" s="226"/>
      <c r="F103" s="226">
        <v>2.2000000000000002</v>
      </c>
      <c r="G103" s="225">
        <v>1.6</v>
      </c>
      <c r="H103" s="225">
        <v>2</v>
      </c>
      <c r="I103" s="225">
        <v>2</v>
      </c>
      <c r="J103" s="225">
        <v>2.6</v>
      </c>
      <c r="K103" s="225">
        <v>2.6</v>
      </c>
      <c r="L103" s="225">
        <v>2.6</v>
      </c>
      <c r="M103" s="535"/>
      <c r="N103" s="332"/>
    </row>
    <row r="104" spans="1:14" s="333" customFormat="1" x14ac:dyDescent="0.2">
      <c r="A104" s="334"/>
      <c r="B104" s="214"/>
      <c r="C104" s="215">
        <v>312012</v>
      </c>
      <c r="D104" s="216" t="s">
        <v>36</v>
      </c>
      <c r="E104" s="206"/>
      <c r="F104" s="226">
        <v>16.100000000000001</v>
      </c>
      <c r="G104" s="225">
        <v>15.4</v>
      </c>
      <c r="H104" s="225">
        <v>15.5</v>
      </c>
      <c r="I104" s="225">
        <v>15.5</v>
      </c>
      <c r="J104" s="226">
        <v>15.5</v>
      </c>
      <c r="K104" s="226">
        <v>17</v>
      </c>
      <c r="L104" s="226">
        <v>18</v>
      </c>
      <c r="M104" s="535"/>
      <c r="N104" s="332"/>
    </row>
    <row r="105" spans="1:14" s="333" customFormat="1" x14ac:dyDescent="0.2">
      <c r="A105" s="334"/>
      <c r="B105" s="214"/>
      <c r="C105" s="215">
        <v>312012</v>
      </c>
      <c r="D105" s="216" t="s">
        <v>259</v>
      </c>
      <c r="E105" s="226"/>
      <c r="F105" s="226">
        <v>2.5</v>
      </c>
      <c r="G105" s="225">
        <v>2.5</v>
      </c>
      <c r="H105" s="225">
        <v>2.6</v>
      </c>
      <c r="I105" s="225">
        <v>2.6</v>
      </c>
      <c r="J105" s="225">
        <v>2.6</v>
      </c>
      <c r="K105" s="225">
        <v>2.6</v>
      </c>
      <c r="L105" s="225">
        <v>2.6</v>
      </c>
      <c r="M105" s="535"/>
      <c r="N105" s="332"/>
    </row>
    <row r="106" spans="1:14" s="499" customFormat="1" x14ac:dyDescent="0.2">
      <c r="A106" s="490"/>
      <c r="B106" s="214"/>
      <c r="C106" s="215">
        <v>312012</v>
      </c>
      <c r="D106" s="216" t="s">
        <v>1037</v>
      </c>
      <c r="E106" s="226"/>
      <c r="F106" s="226">
        <v>0</v>
      </c>
      <c r="G106" s="225">
        <v>0</v>
      </c>
      <c r="H106" s="225">
        <v>0</v>
      </c>
      <c r="I106" s="225">
        <v>3</v>
      </c>
      <c r="J106" s="225">
        <v>3</v>
      </c>
      <c r="K106" s="225">
        <v>3</v>
      </c>
      <c r="L106" s="225">
        <v>3</v>
      </c>
      <c r="M106" s="535"/>
      <c r="N106" s="498"/>
    </row>
    <row r="107" spans="1:14" s="333" customFormat="1" ht="12" customHeight="1" x14ac:dyDescent="0.2">
      <c r="A107" s="334"/>
      <c r="B107" s="214"/>
      <c r="C107" s="215">
        <v>312012</v>
      </c>
      <c r="D107" s="216" t="s">
        <v>613</v>
      </c>
      <c r="E107" s="226"/>
      <c r="F107" s="226">
        <v>0.1</v>
      </c>
      <c r="G107" s="225">
        <v>0.1</v>
      </c>
      <c r="H107" s="225">
        <v>0.1</v>
      </c>
      <c r="I107" s="225">
        <v>0.1</v>
      </c>
      <c r="J107" s="225">
        <v>0.1</v>
      </c>
      <c r="K107" s="225">
        <v>0.1</v>
      </c>
      <c r="L107" s="225">
        <v>0.1</v>
      </c>
      <c r="M107" s="535"/>
      <c r="N107" s="332"/>
    </row>
    <row r="108" spans="1:14" s="333" customFormat="1" x14ac:dyDescent="0.2">
      <c r="A108" s="334"/>
      <c r="B108" s="214"/>
      <c r="C108" s="215">
        <v>312012</v>
      </c>
      <c r="D108" s="216" t="s">
        <v>37</v>
      </c>
      <c r="E108" s="226"/>
      <c r="F108" s="226">
        <v>0.6</v>
      </c>
      <c r="G108" s="225">
        <v>0.6</v>
      </c>
      <c r="H108" s="225">
        <v>0.7</v>
      </c>
      <c r="I108" s="225">
        <v>0.7</v>
      </c>
      <c r="J108" s="225">
        <v>0.7</v>
      </c>
      <c r="K108" s="225">
        <v>0.7</v>
      </c>
      <c r="L108" s="225">
        <v>0.7</v>
      </c>
      <c r="M108" s="535"/>
      <c r="N108" s="332"/>
    </row>
    <row r="109" spans="1:14" s="333" customFormat="1" x14ac:dyDescent="0.2">
      <c r="A109" s="334"/>
      <c r="B109" s="214"/>
      <c r="C109" s="215">
        <v>312012</v>
      </c>
      <c r="D109" s="216" t="s">
        <v>677</v>
      </c>
      <c r="E109" s="226"/>
      <c r="F109" s="226">
        <v>0.3</v>
      </c>
      <c r="G109" s="225">
        <v>0.5</v>
      </c>
      <c r="H109" s="225">
        <v>0.4</v>
      </c>
      <c r="I109" s="225">
        <v>0.4</v>
      </c>
      <c r="J109" s="225">
        <v>0.4</v>
      </c>
      <c r="K109" s="225">
        <v>0.4</v>
      </c>
      <c r="L109" s="225">
        <v>0.4</v>
      </c>
      <c r="M109" s="535"/>
      <c r="N109" s="332"/>
    </row>
    <row r="110" spans="1:14" s="333" customFormat="1" x14ac:dyDescent="0.2">
      <c r="A110" s="334"/>
      <c r="B110" s="214"/>
      <c r="C110" s="215" t="s">
        <v>760</v>
      </c>
      <c r="D110" s="216" t="s">
        <v>761</v>
      </c>
      <c r="E110" s="226"/>
      <c r="F110" s="226">
        <v>42.8</v>
      </c>
      <c r="G110" s="225">
        <v>57</v>
      </c>
      <c r="H110" s="225">
        <v>0</v>
      </c>
      <c r="I110" s="225">
        <v>0</v>
      </c>
      <c r="J110" s="225">
        <v>22.3</v>
      </c>
      <c r="K110" s="225">
        <v>0</v>
      </c>
      <c r="L110" s="225">
        <v>0</v>
      </c>
      <c r="M110" s="535"/>
      <c r="N110" s="332"/>
    </row>
    <row r="111" spans="1:14" s="499" customFormat="1" x14ac:dyDescent="0.2">
      <c r="A111" s="490"/>
      <c r="B111" s="214"/>
      <c r="C111" s="215">
        <v>312012</v>
      </c>
      <c r="D111" s="216" t="s">
        <v>1127</v>
      </c>
      <c r="E111" s="226"/>
      <c r="F111" s="226">
        <v>0</v>
      </c>
      <c r="G111" s="225">
        <v>0</v>
      </c>
      <c r="H111" s="225">
        <v>0</v>
      </c>
      <c r="I111" s="225">
        <v>0</v>
      </c>
      <c r="J111" s="548">
        <v>130</v>
      </c>
      <c r="K111" s="225">
        <v>0</v>
      </c>
      <c r="L111" s="225">
        <v>0</v>
      </c>
      <c r="M111" s="563" t="s">
        <v>1108</v>
      </c>
      <c r="N111" s="498"/>
    </row>
    <row r="112" spans="1:14" s="333" customFormat="1" x14ac:dyDescent="0.2">
      <c r="A112" s="334"/>
      <c r="B112" s="214"/>
      <c r="C112" s="215">
        <v>312012</v>
      </c>
      <c r="D112" s="216" t="s">
        <v>925</v>
      </c>
      <c r="E112" s="226"/>
      <c r="F112" s="226">
        <v>0</v>
      </c>
      <c r="G112" s="225">
        <v>18.2</v>
      </c>
      <c r="H112" s="225">
        <v>0</v>
      </c>
      <c r="I112" s="225">
        <v>55</v>
      </c>
      <c r="J112" s="225">
        <v>44</v>
      </c>
      <c r="K112" s="225">
        <v>15</v>
      </c>
      <c r="L112" s="225">
        <v>15</v>
      </c>
      <c r="M112" s="535"/>
      <c r="N112" s="332"/>
    </row>
    <row r="113" spans="1:14" s="499" customFormat="1" x14ac:dyDescent="0.2">
      <c r="A113" s="490"/>
      <c r="B113" s="214"/>
      <c r="C113" s="215">
        <v>312012</v>
      </c>
      <c r="D113" s="216" t="s">
        <v>1017</v>
      </c>
      <c r="E113" s="226"/>
      <c r="F113" s="226">
        <v>0</v>
      </c>
      <c r="G113" s="225">
        <v>0</v>
      </c>
      <c r="H113" s="225">
        <v>0</v>
      </c>
      <c r="I113" s="225">
        <v>12</v>
      </c>
      <c r="J113" s="225">
        <v>15</v>
      </c>
      <c r="K113" s="225">
        <v>0</v>
      </c>
      <c r="L113" s="225">
        <v>0</v>
      </c>
      <c r="M113" s="563"/>
      <c r="N113" s="498"/>
    </row>
    <row r="114" spans="1:14" s="499" customFormat="1" x14ac:dyDescent="0.2">
      <c r="A114" s="490"/>
      <c r="B114" s="214"/>
      <c r="C114" s="215">
        <v>312012</v>
      </c>
      <c r="D114" s="216" t="s">
        <v>1013</v>
      </c>
      <c r="E114" s="226"/>
      <c r="F114" s="226">
        <v>0</v>
      </c>
      <c r="G114" s="225">
        <v>0</v>
      </c>
      <c r="H114" s="225">
        <v>36.5</v>
      </c>
      <c r="I114" s="225">
        <v>18.100000000000001</v>
      </c>
      <c r="J114" s="225">
        <v>7.8</v>
      </c>
      <c r="K114" s="225">
        <v>72.2</v>
      </c>
      <c r="L114" s="225">
        <v>72.2</v>
      </c>
      <c r="M114" s="563"/>
      <c r="N114" s="498"/>
    </row>
    <row r="115" spans="1:14" s="333" customFormat="1" x14ac:dyDescent="0.2">
      <c r="A115" s="334"/>
      <c r="B115" s="214"/>
      <c r="C115" s="215" t="s">
        <v>1069</v>
      </c>
      <c r="D115" s="216" t="s">
        <v>749</v>
      </c>
      <c r="E115" s="226"/>
      <c r="F115" s="226">
        <v>29</v>
      </c>
      <c r="G115" s="225">
        <v>0</v>
      </c>
      <c r="H115" s="225">
        <v>0</v>
      </c>
      <c r="I115" s="225">
        <v>11.5</v>
      </c>
      <c r="J115" s="226">
        <v>38</v>
      </c>
      <c r="K115" s="226">
        <v>38</v>
      </c>
      <c r="L115" s="226">
        <v>38</v>
      </c>
      <c r="M115" s="535"/>
      <c r="N115" s="332"/>
    </row>
    <row r="116" spans="1:14" s="499" customFormat="1" x14ac:dyDescent="0.2">
      <c r="A116" s="490"/>
      <c r="B116" s="214"/>
      <c r="C116" s="215" t="s">
        <v>1070</v>
      </c>
      <c r="D116" s="216" t="s">
        <v>1071</v>
      </c>
      <c r="E116" s="226"/>
      <c r="F116" s="226">
        <v>0</v>
      </c>
      <c r="G116" s="225">
        <v>0</v>
      </c>
      <c r="H116" s="225">
        <v>0</v>
      </c>
      <c r="I116" s="225">
        <v>0</v>
      </c>
      <c r="J116" s="225">
        <v>56.7</v>
      </c>
      <c r="K116" s="225">
        <v>56.7</v>
      </c>
      <c r="L116" s="225">
        <v>56.7</v>
      </c>
      <c r="M116" s="535"/>
      <c r="N116" s="498"/>
    </row>
    <row r="117" spans="1:14" s="333" customFormat="1" x14ac:dyDescent="0.2">
      <c r="A117" s="334"/>
      <c r="B117" s="214">
        <v>331</v>
      </c>
      <c r="C117" s="215" t="s">
        <v>577</v>
      </c>
      <c r="D117" s="216" t="s">
        <v>605</v>
      </c>
      <c r="E117" s="206"/>
      <c r="F117" s="226">
        <v>17.5</v>
      </c>
      <c r="G117" s="225">
        <v>1.6</v>
      </c>
      <c r="H117" s="225">
        <v>1.5</v>
      </c>
      <c r="I117" s="225">
        <v>1.5</v>
      </c>
      <c r="J117" s="548">
        <v>1.5</v>
      </c>
      <c r="K117" s="225">
        <v>0</v>
      </c>
      <c r="L117" s="225">
        <v>0</v>
      </c>
      <c r="M117" s="563" t="s">
        <v>1108</v>
      </c>
      <c r="N117" s="332"/>
    </row>
    <row r="118" spans="1:14" s="333" customFormat="1" x14ac:dyDescent="0.2">
      <c r="A118" s="334"/>
      <c r="B118" s="214"/>
      <c r="C118" s="215" t="s">
        <v>641</v>
      </c>
      <c r="D118" s="216" t="s">
        <v>674</v>
      </c>
      <c r="E118" s="226"/>
      <c r="F118" s="226">
        <v>0</v>
      </c>
      <c r="G118" s="225">
        <v>0.3</v>
      </c>
      <c r="H118" s="225">
        <v>0</v>
      </c>
      <c r="I118" s="225">
        <v>0</v>
      </c>
      <c r="J118" s="225">
        <v>0</v>
      </c>
      <c r="K118" s="225">
        <v>0</v>
      </c>
      <c r="L118" s="225">
        <v>0</v>
      </c>
      <c r="M118" s="535"/>
      <c r="N118" s="332"/>
    </row>
    <row r="119" spans="1:14" s="333" customFormat="1" x14ac:dyDescent="0.2">
      <c r="A119" s="334"/>
      <c r="B119" s="299"/>
      <c r="C119" s="300"/>
      <c r="D119" s="286" t="s">
        <v>40</v>
      </c>
      <c r="E119" s="287"/>
      <c r="F119" s="288">
        <f t="shared" ref="F119:L119" si="30">SUM(F120+F138)</f>
        <v>1283.4000000000001</v>
      </c>
      <c r="G119" s="287">
        <f t="shared" ref="G119" si="31">SUM(G120+G138)</f>
        <v>1342.4</v>
      </c>
      <c r="H119" s="287">
        <f>SUM(H120+H138)</f>
        <v>795.6</v>
      </c>
      <c r="I119" s="287">
        <f t="shared" si="30"/>
        <v>976.2</v>
      </c>
      <c r="J119" s="287">
        <f t="shared" si="30"/>
        <v>1362.3000000000002</v>
      </c>
      <c r="K119" s="287">
        <f t="shared" ref="K119" si="32">SUM(K120+K138)</f>
        <v>208.4</v>
      </c>
      <c r="L119" s="287">
        <f t="shared" si="30"/>
        <v>208.4</v>
      </c>
      <c r="M119" s="209"/>
      <c r="N119" s="332"/>
    </row>
    <row r="120" spans="1:14" s="333" customFormat="1" x14ac:dyDescent="0.2">
      <c r="A120" s="334"/>
      <c r="B120" s="214"/>
      <c r="C120" s="223"/>
      <c r="D120" s="224" t="s">
        <v>250</v>
      </c>
      <c r="E120" s="227"/>
      <c r="F120" s="206">
        <f t="shared" ref="F120:L120" si="33">SUM(F121:F137)</f>
        <v>194</v>
      </c>
      <c r="G120" s="227">
        <f t="shared" ref="G120" si="34">SUM(G121:G137)</f>
        <v>216.60000000000002</v>
      </c>
      <c r="H120" s="227">
        <f>SUM(H121:H137)</f>
        <v>645.6</v>
      </c>
      <c r="I120" s="227">
        <f t="shared" si="33"/>
        <v>826.2</v>
      </c>
      <c r="J120" s="206">
        <f t="shared" si="33"/>
        <v>536.40000000000009</v>
      </c>
      <c r="K120" s="206">
        <f t="shared" ref="K120" si="35">SUM(K121:K137)</f>
        <v>58.400000000000006</v>
      </c>
      <c r="L120" s="206">
        <f t="shared" si="33"/>
        <v>58.400000000000006</v>
      </c>
      <c r="M120" s="535"/>
      <c r="N120" s="332"/>
    </row>
    <row r="121" spans="1:14" s="333" customFormat="1" x14ac:dyDescent="0.2">
      <c r="A121" s="334"/>
      <c r="B121" s="214">
        <v>400</v>
      </c>
      <c r="C121" s="215">
        <v>411005</v>
      </c>
      <c r="D121" s="216" t="s">
        <v>718</v>
      </c>
      <c r="E121" s="227"/>
      <c r="F121" s="226">
        <v>30</v>
      </c>
      <c r="G121" s="225">
        <v>30</v>
      </c>
      <c r="H121" s="225">
        <v>30</v>
      </c>
      <c r="I121" s="225">
        <v>30</v>
      </c>
      <c r="J121" s="225">
        <v>30</v>
      </c>
      <c r="K121" s="225">
        <v>30</v>
      </c>
      <c r="L121" s="225">
        <v>30</v>
      </c>
      <c r="M121" s="535"/>
      <c r="N121" s="332"/>
    </row>
    <row r="122" spans="1:14" s="333" customFormat="1" x14ac:dyDescent="0.2">
      <c r="A122" s="334"/>
      <c r="B122" s="214"/>
      <c r="C122" s="215">
        <v>411005</v>
      </c>
      <c r="D122" s="216" t="s">
        <v>719</v>
      </c>
      <c r="E122" s="227"/>
      <c r="F122" s="226">
        <v>4.7</v>
      </c>
      <c r="G122" s="225">
        <v>4.7</v>
      </c>
      <c r="H122" s="225">
        <v>4.5999999999999996</v>
      </c>
      <c r="I122" s="225">
        <v>4.5999999999999996</v>
      </c>
      <c r="J122" s="225">
        <v>4.5999999999999996</v>
      </c>
      <c r="K122" s="225">
        <v>4.5999999999999996</v>
      </c>
      <c r="L122" s="225">
        <v>4.5999999999999996</v>
      </c>
      <c r="M122" s="535"/>
      <c r="N122" s="332"/>
    </row>
    <row r="123" spans="1:14" s="333" customFormat="1" x14ac:dyDescent="0.2">
      <c r="A123" s="331"/>
      <c r="B123" s="214"/>
      <c r="C123" s="215" t="s">
        <v>671</v>
      </c>
      <c r="D123" s="216" t="s">
        <v>936</v>
      </c>
      <c r="E123" s="206"/>
      <c r="F123" s="226">
        <v>159.30000000000001</v>
      </c>
      <c r="G123" s="225">
        <v>115.4</v>
      </c>
      <c r="H123" s="225">
        <v>580</v>
      </c>
      <c r="I123" s="225">
        <v>669</v>
      </c>
      <c r="J123" s="558">
        <v>338</v>
      </c>
      <c r="K123" s="226">
        <v>0</v>
      </c>
      <c r="L123" s="226">
        <v>0</v>
      </c>
      <c r="M123" s="559" t="s">
        <v>1108</v>
      </c>
      <c r="N123" s="522"/>
    </row>
    <row r="124" spans="1:14" s="333" customFormat="1" x14ac:dyDescent="0.2">
      <c r="A124" s="331"/>
      <c r="B124" s="214"/>
      <c r="C124" s="215">
        <v>453</v>
      </c>
      <c r="D124" s="216" t="s">
        <v>932</v>
      </c>
      <c r="E124" s="206"/>
      <c r="F124" s="226">
        <v>0</v>
      </c>
      <c r="G124" s="225">
        <v>0</v>
      </c>
      <c r="H124" s="225">
        <v>0</v>
      </c>
      <c r="I124" s="225">
        <v>25</v>
      </c>
      <c r="J124" s="225">
        <v>0</v>
      </c>
      <c r="K124" s="225">
        <v>0</v>
      </c>
      <c r="L124" s="225">
        <v>0</v>
      </c>
      <c r="M124" s="535"/>
      <c r="N124" s="332"/>
    </row>
    <row r="125" spans="1:14" s="333" customFormat="1" x14ac:dyDescent="0.2">
      <c r="A125" s="331"/>
      <c r="B125" s="214"/>
      <c r="C125" s="215">
        <v>453</v>
      </c>
      <c r="D125" s="216" t="s">
        <v>933</v>
      </c>
      <c r="E125" s="206"/>
      <c r="F125" s="226">
        <v>0</v>
      </c>
      <c r="G125" s="225">
        <v>0</v>
      </c>
      <c r="H125" s="225">
        <v>8</v>
      </c>
      <c r="I125" s="225">
        <v>11</v>
      </c>
      <c r="J125" s="225">
        <v>0</v>
      </c>
      <c r="K125" s="225">
        <v>0</v>
      </c>
      <c r="L125" s="225">
        <v>0</v>
      </c>
      <c r="M125" s="535"/>
      <c r="N125" s="332"/>
    </row>
    <row r="126" spans="1:14" s="333" customFormat="1" x14ac:dyDescent="0.2">
      <c r="A126" s="331"/>
      <c r="B126" s="214"/>
      <c r="C126" s="215">
        <v>453</v>
      </c>
      <c r="D126" s="216" t="s">
        <v>934</v>
      </c>
      <c r="E126" s="206"/>
      <c r="F126" s="226">
        <v>0</v>
      </c>
      <c r="G126" s="225">
        <v>0</v>
      </c>
      <c r="H126" s="225">
        <v>0</v>
      </c>
      <c r="I126" s="225">
        <v>4.0999999999999996</v>
      </c>
      <c r="J126" s="225">
        <v>21.5</v>
      </c>
      <c r="K126" s="225">
        <v>0</v>
      </c>
      <c r="L126" s="225">
        <v>0</v>
      </c>
      <c r="M126" s="563"/>
      <c r="N126" s="332"/>
    </row>
    <row r="127" spans="1:14" s="333" customFormat="1" x14ac:dyDescent="0.2">
      <c r="A127" s="331"/>
      <c r="B127" s="214"/>
      <c r="C127" s="215">
        <v>453</v>
      </c>
      <c r="D127" s="576" t="s">
        <v>1102</v>
      </c>
      <c r="E127" s="206"/>
      <c r="F127" s="226">
        <v>0</v>
      </c>
      <c r="G127" s="225">
        <v>36.200000000000003</v>
      </c>
      <c r="H127" s="225">
        <v>0</v>
      </c>
      <c r="I127" s="225">
        <v>36.9</v>
      </c>
      <c r="J127" s="225">
        <v>34</v>
      </c>
      <c r="K127" s="225">
        <v>0</v>
      </c>
      <c r="L127" s="225">
        <v>0</v>
      </c>
      <c r="M127" s="563"/>
      <c r="N127" s="332"/>
    </row>
    <row r="128" spans="1:14" s="499" customFormat="1" x14ac:dyDescent="0.2">
      <c r="A128" s="497"/>
      <c r="B128" s="214"/>
      <c r="C128" s="215">
        <v>453</v>
      </c>
      <c r="D128" s="576" t="s">
        <v>1103</v>
      </c>
      <c r="E128" s="206"/>
      <c r="F128" s="226">
        <v>0</v>
      </c>
      <c r="G128" s="225">
        <v>0</v>
      </c>
      <c r="H128" s="225">
        <v>0</v>
      </c>
      <c r="I128" s="225">
        <v>0</v>
      </c>
      <c r="J128" s="225">
        <v>1.3</v>
      </c>
      <c r="K128" s="225">
        <v>0</v>
      </c>
      <c r="L128" s="225">
        <v>0</v>
      </c>
      <c r="M128" s="563"/>
      <c r="N128" s="498"/>
    </row>
    <row r="129" spans="1:14" s="499" customFormat="1" x14ac:dyDescent="0.2">
      <c r="A129" s="497"/>
      <c r="B129" s="214"/>
      <c r="C129" s="215">
        <v>453</v>
      </c>
      <c r="D129" s="576" t="s">
        <v>1104</v>
      </c>
      <c r="E129" s="206"/>
      <c r="F129" s="226">
        <v>0</v>
      </c>
      <c r="G129" s="225">
        <v>0</v>
      </c>
      <c r="H129" s="225">
        <v>0</v>
      </c>
      <c r="I129" s="225">
        <v>0</v>
      </c>
      <c r="J129" s="225">
        <v>3.2</v>
      </c>
      <c r="K129" s="225">
        <v>0</v>
      </c>
      <c r="L129" s="225">
        <v>0</v>
      </c>
      <c r="M129" s="563"/>
      <c r="N129" s="498"/>
    </row>
    <row r="130" spans="1:14" s="333" customFormat="1" x14ac:dyDescent="0.2">
      <c r="A130" s="331"/>
      <c r="B130" s="214"/>
      <c r="C130" s="215">
        <v>453</v>
      </c>
      <c r="D130" s="216" t="s">
        <v>935</v>
      </c>
      <c r="E130" s="206"/>
      <c r="F130" s="226">
        <v>0</v>
      </c>
      <c r="G130" s="225">
        <v>0</v>
      </c>
      <c r="H130" s="225">
        <v>0</v>
      </c>
      <c r="I130" s="225">
        <v>0</v>
      </c>
      <c r="J130" s="225">
        <v>0</v>
      </c>
      <c r="K130" s="225">
        <v>0</v>
      </c>
      <c r="L130" s="225">
        <v>0</v>
      </c>
      <c r="M130" s="535"/>
      <c r="N130" s="332"/>
    </row>
    <row r="131" spans="1:14" s="333" customFormat="1" x14ac:dyDescent="0.2">
      <c r="A131" s="331"/>
      <c r="B131" s="214"/>
      <c r="C131" s="215">
        <v>453</v>
      </c>
      <c r="D131" s="216" t="s">
        <v>1029</v>
      </c>
      <c r="E131" s="206"/>
      <c r="F131" s="226">
        <v>0</v>
      </c>
      <c r="G131" s="225">
        <v>1.8</v>
      </c>
      <c r="H131" s="225">
        <v>23</v>
      </c>
      <c r="I131" s="225">
        <v>23.6</v>
      </c>
      <c r="J131" s="225">
        <v>23.8</v>
      </c>
      <c r="K131" s="225">
        <v>23.8</v>
      </c>
      <c r="L131" s="225">
        <v>23.8</v>
      </c>
      <c r="M131" s="535"/>
      <c r="N131" s="332"/>
    </row>
    <row r="132" spans="1:14" s="499" customFormat="1" x14ac:dyDescent="0.2">
      <c r="A132" s="497"/>
      <c r="B132" s="214"/>
      <c r="C132" s="215">
        <v>453</v>
      </c>
      <c r="D132" s="216" t="s">
        <v>1030</v>
      </c>
      <c r="E132" s="206"/>
      <c r="F132" s="226">
        <v>0</v>
      </c>
      <c r="G132" s="225">
        <v>0</v>
      </c>
      <c r="H132" s="225">
        <v>0</v>
      </c>
      <c r="I132" s="225">
        <v>15</v>
      </c>
      <c r="J132" s="225">
        <v>0</v>
      </c>
      <c r="K132" s="225">
        <v>0</v>
      </c>
      <c r="L132" s="225">
        <v>0</v>
      </c>
      <c r="M132" s="535"/>
      <c r="N132" s="498"/>
    </row>
    <row r="133" spans="1:14" s="499" customFormat="1" x14ac:dyDescent="0.2">
      <c r="A133" s="497"/>
      <c r="B133" s="214"/>
      <c r="C133" s="215">
        <v>453</v>
      </c>
      <c r="D133" s="216" t="s">
        <v>1028</v>
      </c>
      <c r="E133" s="206"/>
      <c r="F133" s="226">
        <v>0</v>
      </c>
      <c r="G133" s="225">
        <v>0</v>
      </c>
      <c r="H133" s="225">
        <v>0</v>
      </c>
      <c r="I133" s="225">
        <v>7</v>
      </c>
      <c r="J133" s="225">
        <v>0</v>
      </c>
      <c r="K133" s="225">
        <v>0</v>
      </c>
      <c r="L133" s="225">
        <v>0</v>
      </c>
      <c r="M133" s="535"/>
      <c r="N133" s="498"/>
    </row>
    <row r="134" spans="1:14" s="333" customFormat="1" x14ac:dyDescent="0.2">
      <c r="A134" s="334"/>
      <c r="B134" s="214"/>
      <c r="C134" s="215" t="s">
        <v>668</v>
      </c>
      <c r="D134" s="216" t="s">
        <v>662</v>
      </c>
      <c r="E134" s="206"/>
      <c r="F134" s="226">
        <v>0</v>
      </c>
      <c r="G134" s="225">
        <v>0</v>
      </c>
      <c r="H134" s="225">
        <v>0</v>
      </c>
      <c r="I134" s="225">
        <v>0</v>
      </c>
      <c r="J134" s="225">
        <v>80</v>
      </c>
      <c r="K134" s="225">
        <v>0</v>
      </c>
      <c r="L134" s="225">
        <v>0</v>
      </c>
      <c r="M134" s="535"/>
      <c r="N134" s="332"/>
    </row>
    <row r="135" spans="1:14" s="333" customFormat="1" x14ac:dyDescent="0.2">
      <c r="A135" s="334"/>
      <c r="B135" s="214"/>
      <c r="C135" s="215" t="s">
        <v>669</v>
      </c>
      <c r="D135" s="216" t="s">
        <v>722</v>
      </c>
      <c r="E135" s="206"/>
      <c r="F135" s="226">
        <v>0</v>
      </c>
      <c r="G135" s="225">
        <v>13.5</v>
      </c>
      <c r="H135" s="225">
        <v>0</v>
      </c>
      <c r="I135" s="225">
        <v>0</v>
      </c>
      <c r="J135" s="225">
        <v>0</v>
      </c>
      <c r="K135" s="225">
        <v>0</v>
      </c>
      <c r="L135" s="225">
        <v>0</v>
      </c>
      <c r="M135" s="535"/>
      <c r="N135" s="332"/>
    </row>
    <row r="136" spans="1:14" s="499" customFormat="1" x14ac:dyDescent="0.2">
      <c r="A136" s="490"/>
      <c r="B136" s="214"/>
      <c r="C136" s="215">
        <v>456002</v>
      </c>
      <c r="D136" s="216" t="s">
        <v>1081</v>
      </c>
      <c r="E136" s="206"/>
      <c r="F136" s="226">
        <v>0</v>
      </c>
      <c r="G136" s="225">
        <v>15</v>
      </c>
      <c r="H136" s="225">
        <v>0</v>
      </c>
      <c r="I136" s="225">
        <v>0</v>
      </c>
      <c r="J136" s="225">
        <v>0</v>
      </c>
      <c r="K136" s="225">
        <v>0</v>
      </c>
      <c r="L136" s="225">
        <v>0</v>
      </c>
      <c r="M136" s="535"/>
      <c r="N136" s="498"/>
    </row>
    <row r="137" spans="1:14" s="333" customFormat="1" x14ac:dyDescent="0.2">
      <c r="A137" s="334"/>
      <c r="B137" s="214"/>
      <c r="C137" s="215" t="s">
        <v>670</v>
      </c>
      <c r="D137" s="216" t="s">
        <v>663</v>
      </c>
      <c r="E137" s="206"/>
      <c r="F137" s="226">
        <v>0</v>
      </c>
      <c r="G137" s="225">
        <v>0</v>
      </c>
      <c r="H137" s="225">
        <v>0</v>
      </c>
      <c r="I137" s="225">
        <v>0</v>
      </c>
      <c r="J137" s="225">
        <v>0</v>
      </c>
      <c r="K137" s="225">
        <v>0</v>
      </c>
      <c r="L137" s="225">
        <v>0</v>
      </c>
      <c r="M137" s="535"/>
      <c r="N137" s="332"/>
    </row>
    <row r="138" spans="1:14" s="333" customFormat="1" x14ac:dyDescent="0.2">
      <c r="A138" s="334"/>
      <c r="B138" s="299"/>
      <c r="C138" s="300"/>
      <c r="D138" s="286" t="s">
        <v>278</v>
      </c>
      <c r="E138" s="287"/>
      <c r="F138" s="288">
        <f t="shared" ref="F138:L138" si="36">SUM(F139:F143)</f>
        <v>1089.4000000000001</v>
      </c>
      <c r="G138" s="287">
        <f t="shared" si="36"/>
        <v>1125.8</v>
      </c>
      <c r="H138" s="287">
        <f t="shared" si="36"/>
        <v>150</v>
      </c>
      <c r="I138" s="287">
        <f t="shared" si="36"/>
        <v>150</v>
      </c>
      <c r="J138" s="287">
        <f t="shared" si="36"/>
        <v>825.9</v>
      </c>
      <c r="K138" s="287">
        <f t="shared" si="36"/>
        <v>150</v>
      </c>
      <c r="L138" s="287">
        <f t="shared" si="36"/>
        <v>150</v>
      </c>
      <c r="M138" s="209"/>
      <c r="N138" s="332"/>
    </row>
    <row r="139" spans="1:14" s="333" customFormat="1" x14ac:dyDescent="0.2">
      <c r="A139" s="334"/>
      <c r="B139" s="214">
        <v>500</v>
      </c>
      <c r="C139" s="215">
        <v>513003</v>
      </c>
      <c r="D139" s="216" t="s">
        <v>427</v>
      </c>
      <c r="E139" s="206"/>
      <c r="F139" s="226">
        <v>241.5</v>
      </c>
      <c r="G139" s="225">
        <v>43.8</v>
      </c>
      <c r="H139" s="225">
        <v>150</v>
      </c>
      <c r="I139" s="225">
        <v>150</v>
      </c>
      <c r="J139" s="225">
        <v>150</v>
      </c>
      <c r="K139" s="225">
        <v>150</v>
      </c>
      <c r="L139" s="225">
        <v>150</v>
      </c>
      <c r="M139" s="535"/>
      <c r="N139" s="332"/>
    </row>
    <row r="140" spans="1:14" s="333" customFormat="1" x14ac:dyDescent="0.2">
      <c r="A140" s="331"/>
      <c r="B140" s="236"/>
      <c r="C140" s="215">
        <v>513002</v>
      </c>
      <c r="D140" s="216" t="s">
        <v>499</v>
      </c>
      <c r="E140" s="226"/>
      <c r="F140" s="226">
        <v>348.2</v>
      </c>
      <c r="G140" s="225">
        <v>0</v>
      </c>
      <c r="H140" s="225">
        <v>0</v>
      </c>
      <c r="I140" s="225">
        <v>0</v>
      </c>
      <c r="J140" s="225">
        <v>0</v>
      </c>
      <c r="K140" s="225">
        <v>0</v>
      </c>
      <c r="L140" s="225">
        <v>0</v>
      </c>
      <c r="M140" s="535"/>
      <c r="N140" s="332"/>
    </row>
    <row r="141" spans="1:14" s="499" customFormat="1" x14ac:dyDescent="0.2">
      <c r="A141" s="497"/>
      <c r="B141" s="236"/>
      <c r="C141" s="215">
        <v>513002</v>
      </c>
      <c r="D141" s="216" t="s">
        <v>1095</v>
      </c>
      <c r="E141" s="226"/>
      <c r="F141" s="226">
        <v>0</v>
      </c>
      <c r="G141" s="225">
        <v>0</v>
      </c>
      <c r="H141" s="225">
        <v>0</v>
      </c>
      <c r="I141" s="225">
        <v>0</v>
      </c>
      <c r="J141" s="225">
        <v>675.9</v>
      </c>
      <c r="K141" s="225">
        <v>0</v>
      </c>
      <c r="L141" s="225">
        <v>0</v>
      </c>
      <c r="M141" s="563"/>
      <c r="N141" s="498"/>
    </row>
    <row r="142" spans="1:14" s="333" customFormat="1" x14ac:dyDescent="0.2">
      <c r="A142" s="331"/>
      <c r="B142" s="214"/>
      <c r="C142" s="215">
        <v>513002</v>
      </c>
      <c r="D142" s="216" t="s">
        <v>1087</v>
      </c>
      <c r="E142" s="206"/>
      <c r="F142" s="226">
        <v>261.8</v>
      </c>
      <c r="G142" s="225">
        <v>1082</v>
      </c>
      <c r="H142" s="225">
        <v>0</v>
      </c>
      <c r="I142" s="225">
        <v>0</v>
      </c>
      <c r="J142" s="225">
        <v>0</v>
      </c>
      <c r="K142" s="225">
        <v>0</v>
      </c>
      <c r="L142" s="225">
        <v>0</v>
      </c>
      <c r="M142" s="535"/>
      <c r="N142" s="466"/>
    </row>
    <row r="143" spans="1:14" s="333" customFormat="1" x14ac:dyDescent="0.2">
      <c r="A143" s="331"/>
      <c r="B143" s="214"/>
      <c r="C143" s="215">
        <v>513002</v>
      </c>
      <c r="D143" s="216" t="s">
        <v>871</v>
      </c>
      <c r="E143" s="206"/>
      <c r="F143" s="226">
        <v>237.9</v>
      </c>
      <c r="G143" s="225">
        <v>0</v>
      </c>
      <c r="H143" s="225">
        <v>0</v>
      </c>
      <c r="I143" s="225">
        <v>0</v>
      </c>
      <c r="J143" s="225">
        <v>0</v>
      </c>
      <c r="K143" s="225">
        <v>0</v>
      </c>
      <c r="L143" s="225">
        <v>0</v>
      </c>
      <c r="M143" s="535"/>
      <c r="N143" s="332"/>
    </row>
    <row r="144" spans="1:14" s="333" customFormat="1" x14ac:dyDescent="0.2">
      <c r="A144" s="334"/>
      <c r="B144" s="299"/>
      <c r="C144" s="300"/>
      <c r="D144" s="286" t="s">
        <v>41</v>
      </c>
      <c r="E144" s="287"/>
      <c r="F144" s="288">
        <f t="shared" ref="F144" si="37">SUM(F145+F149)</f>
        <v>343.9</v>
      </c>
      <c r="G144" s="287">
        <f>SUM(G145+G149)</f>
        <v>665.6</v>
      </c>
      <c r="H144" s="287">
        <f>SUM(H145+H149)</f>
        <v>357</v>
      </c>
      <c r="I144" s="287">
        <f>SUM(I145+I149)</f>
        <v>1241.8</v>
      </c>
      <c r="J144" s="287">
        <f t="shared" ref="J144:L144" si="38">SUM(J145+J149)</f>
        <v>1464.2</v>
      </c>
      <c r="K144" s="287">
        <f t="shared" ref="K144" si="39">SUM(K145+K149)</f>
        <v>12</v>
      </c>
      <c r="L144" s="287">
        <f t="shared" si="38"/>
        <v>12</v>
      </c>
      <c r="M144" s="535"/>
      <c r="N144" s="332"/>
    </row>
    <row r="145" spans="1:14" s="333" customFormat="1" x14ac:dyDescent="0.2">
      <c r="A145" s="334"/>
      <c r="B145" s="299"/>
      <c r="C145" s="300"/>
      <c r="D145" s="286" t="s">
        <v>42</v>
      </c>
      <c r="E145" s="287"/>
      <c r="F145" s="288">
        <f>SUM(F146:F148)</f>
        <v>290.5</v>
      </c>
      <c r="G145" s="288">
        <f t="shared" ref="G145:L145" si="40">SUM(G146:G148)</f>
        <v>41.4</v>
      </c>
      <c r="H145" s="287">
        <f>SUM(H146:H148)</f>
        <v>7</v>
      </c>
      <c r="I145" s="288">
        <f t="shared" si="40"/>
        <v>25</v>
      </c>
      <c r="J145" s="288">
        <f t="shared" si="40"/>
        <v>12</v>
      </c>
      <c r="K145" s="288">
        <f t="shared" ref="K145" si="41">SUM(K146:K148)</f>
        <v>12</v>
      </c>
      <c r="L145" s="288">
        <f t="shared" si="40"/>
        <v>12</v>
      </c>
      <c r="M145" s="535"/>
      <c r="N145" s="332"/>
    </row>
    <row r="146" spans="1:14" s="333" customFormat="1" ht="11.25" customHeight="1" x14ac:dyDescent="0.2">
      <c r="A146" s="331"/>
      <c r="B146" s="214">
        <v>230</v>
      </c>
      <c r="C146" s="215">
        <v>231</v>
      </c>
      <c r="D146" s="216" t="s">
        <v>779</v>
      </c>
      <c r="E146" s="206"/>
      <c r="F146" s="226">
        <v>0.9</v>
      </c>
      <c r="G146" s="225">
        <v>2.2000000000000002</v>
      </c>
      <c r="H146" s="225">
        <v>0</v>
      </c>
      <c r="I146" s="225">
        <v>2</v>
      </c>
      <c r="J146" s="225">
        <v>2</v>
      </c>
      <c r="K146" s="225">
        <v>2</v>
      </c>
      <c r="L146" s="225">
        <v>2</v>
      </c>
      <c r="M146" s="535"/>
      <c r="N146" s="332"/>
    </row>
    <row r="147" spans="1:14" s="333" customFormat="1" x14ac:dyDescent="0.2">
      <c r="A147" s="331"/>
      <c r="B147" s="236"/>
      <c r="C147" s="215">
        <v>233001</v>
      </c>
      <c r="D147" s="216" t="s">
        <v>43</v>
      </c>
      <c r="E147" s="206"/>
      <c r="F147" s="226">
        <v>289.60000000000002</v>
      </c>
      <c r="G147" s="225">
        <v>26.9</v>
      </c>
      <c r="H147" s="225">
        <v>2</v>
      </c>
      <c r="I147" s="225">
        <v>23</v>
      </c>
      <c r="J147" s="225">
        <v>10</v>
      </c>
      <c r="K147" s="225">
        <v>10</v>
      </c>
      <c r="L147" s="225">
        <v>10</v>
      </c>
      <c r="M147" s="409"/>
      <c r="N147" s="332"/>
    </row>
    <row r="148" spans="1:14" s="499" customFormat="1" x14ac:dyDescent="0.2">
      <c r="A148" s="497"/>
      <c r="B148" s="236"/>
      <c r="C148" s="215"/>
      <c r="D148" s="216" t="s">
        <v>981</v>
      </c>
      <c r="E148" s="227"/>
      <c r="F148" s="226">
        <v>0</v>
      </c>
      <c r="G148" s="225">
        <v>12.3</v>
      </c>
      <c r="H148" s="225">
        <v>5</v>
      </c>
      <c r="I148" s="225">
        <v>0</v>
      </c>
      <c r="J148" s="225">
        <v>0</v>
      </c>
      <c r="K148" s="225">
        <v>0</v>
      </c>
      <c r="L148" s="225">
        <v>0</v>
      </c>
      <c r="M148" s="535"/>
      <c r="N148" s="498"/>
    </row>
    <row r="149" spans="1:14" s="333" customFormat="1" x14ac:dyDescent="0.2">
      <c r="A149" s="334"/>
      <c r="B149" s="299"/>
      <c r="C149" s="300"/>
      <c r="D149" s="286" t="s">
        <v>44</v>
      </c>
      <c r="E149" s="287"/>
      <c r="F149" s="288">
        <f t="shared" ref="F149:L149" si="42">SUM(F150:F163)</f>
        <v>53.4</v>
      </c>
      <c r="G149" s="287">
        <f t="shared" si="42"/>
        <v>624.20000000000005</v>
      </c>
      <c r="H149" s="287">
        <f t="shared" si="42"/>
        <v>350</v>
      </c>
      <c r="I149" s="287">
        <f t="shared" si="42"/>
        <v>1216.8</v>
      </c>
      <c r="J149" s="287">
        <f t="shared" si="42"/>
        <v>1452.2</v>
      </c>
      <c r="K149" s="287">
        <f t="shared" si="42"/>
        <v>0</v>
      </c>
      <c r="L149" s="287">
        <f t="shared" si="42"/>
        <v>0</v>
      </c>
      <c r="M149" s="535"/>
      <c r="N149" s="332"/>
    </row>
    <row r="150" spans="1:14" s="333" customFormat="1" x14ac:dyDescent="0.2">
      <c r="A150" s="334"/>
      <c r="B150" s="211"/>
      <c r="C150" s="215">
        <v>322</v>
      </c>
      <c r="D150" s="216" t="s">
        <v>940</v>
      </c>
      <c r="E150" s="227"/>
      <c r="F150" s="226">
        <v>0</v>
      </c>
      <c r="G150" s="225">
        <v>23</v>
      </c>
      <c r="H150" s="225">
        <v>0</v>
      </c>
      <c r="I150" s="225">
        <v>0</v>
      </c>
      <c r="J150" s="225">
        <v>0</v>
      </c>
      <c r="K150" s="225">
        <v>0</v>
      </c>
      <c r="L150" s="225">
        <v>0</v>
      </c>
      <c r="M150" s="535"/>
      <c r="N150" s="332"/>
    </row>
    <row r="151" spans="1:14" s="333" customFormat="1" x14ac:dyDescent="0.2">
      <c r="A151" s="334"/>
      <c r="B151" s="211"/>
      <c r="C151" s="215">
        <v>321001</v>
      </c>
      <c r="D151" s="216" t="s">
        <v>764</v>
      </c>
      <c r="E151" s="227"/>
      <c r="F151" s="226">
        <v>25</v>
      </c>
      <c r="G151" s="225">
        <v>0</v>
      </c>
      <c r="H151" s="225">
        <v>0</v>
      </c>
      <c r="I151" s="225">
        <v>0</v>
      </c>
      <c r="J151" s="225">
        <v>0</v>
      </c>
      <c r="K151" s="225">
        <v>0</v>
      </c>
      <c r="L151" s="225">
        <v>0</v>
      </c>
      <c r="M151" s="535"/>
      <c r="N151" s="332"/>
    </row>
    <row r="152" spans="1:14" s="333" customFormat="1" x14ac:dyDescent="0.2">
      <c r="A152" s="334"/>
      <c r="B152" s="211"/>
      <c r="C152" s="215">
        <v>321</v>
      </c>
      <c r="D152" s="216" t="s">
        <v>938</v>
      </c>
      <c r="E152" s="227"/>
      <c r="F152" s="226">
        <v>0</v>
      </c>
      <c r="G152" s="225">
        <v>99.9</v>
      </c>
      <c r="H152" s="225">
        <v>0</v>
      </c>
      <c r="I152" s="225">
        <v>0</v>
      </c>
      <c r="J152" s="225">
        <v>0</v>
      </c>
      <c r="K152" s="225">
        <v>0</v>
      </c>
      <c r="L152" s="225">
        <v>0</v>
      </c>
      <c r="M152" s="535"/>
      <c r="N152" s="332"/>
    </row>
    <row r="153" spans="1:14" s="499" customFormat="1" x14ac:dyDescent="0.2">
      <c r="A153" s="490"/>
      <c r="B153" s="211"/>
      <c r="C153" s="215">
        <v>321</v>
      </c>
      <c r="D153" s="216" t="s">
        <v>1125</v>
      </c>
      <c r="E153" s="227"/>
      <c r="F153" s="226">
        <v>0</v>
      </c>
      <c r="G153" s="225">
        <v>0</v>
      </c>
      <c r="H153" s="225">
        <v>0</v>
      </c>
      <c r="I153" s="225">
        <v>0</v>
      </c>
      <c r="J153" s="548">
        <v>100</v>
      </c>
      <c r="K153" s="225">
        <v>0</v>
      </c>
      <c r="L153" s="225">
        <v>0</v>
      </c>
      <c r="M153" s="559" t="s">
        <v>1108</v>
      </c>
      <c r="N153" s="498"/>
    </row>
    <row r="154" spans="1:14" s="499" customFormat="1" x14ac:dyDescent="0.2">
      <c r="A154" s="490"/>
      <c r="B154" s="211"/>
      <c r="C154" s="215">
        <v>321</v>
      </c>
      <c r="D154" s="216" t="s">
        <v>1121</v>
      </c>
      <c r="E154" s="227"/>
      <c r="F154" s="226">
        <v>0</v>
      </c>
      <c r="G154" s="225">
        <v>0</v>
      </c>
      <c r="H154" s="225">
        <v>0</v>
      </c>
      <c r="I154" s="225">
        <v>0</v>
      </c>
      <c r="J154" s="548">
        <v>25</v>
      </c>
      <c r="K154" s="225">
        <v>0</v>
      </c>
      <c r="L154" s="225">
        <v>0</v>
      </c>
      <c r="M154" s="535"/>
      <c r="N154" s="498"/>
    </row>
    <row r="155" spans="1:14" s="499" customFormat="1" x14ac:dyDescent="0.2">
      <c r="A155" s="490"/>
      <c r="B155" s="211"/>
      <c r="C155" s="215">
        <v>321</v>
      </c>
      <c r="D155" s="216" t="s">
        <v>1126</v>
      </c>
      <c r="E155" s="227"/>
      <c r="F155" s="226">
        <v>0</v>
      </c>
      <c r="G155" s="225">
        <v>0</v>
      </c>
      <c r="H155" s="225">
        <v>0</v>
      </c>
      <c r="I155" s="225">
        <v>0</v>
      </c>
      <c r="J155" s="548">
        <v>513</v>
      </c>
      <c r="K155" s="225">
        <v>0</v>
      </c>
      <c r="L155" s="225">
        <v>0</v>
      </c>
      <c r="M155" s="559" t="s">
        <v>1108</v>
      </c>
      <c r="N155" s="498"/>
    </row>
    <row r="156" spans="1:14" s="499" customFormat="1" x14ac:dyDescent="0.2">
      <c r="A156" s="490"/>
      <c r="B156" s="211"/>
      <c r="C156" s="215">
        <v>321</v>
      </c>
      <c r="D156" s="216" t="s">
        <v>1082</v>
      </c>
      <c r="E156" s="227"/>
      <c r="F156" s="226">
        <v>0</v>
      </c>
      <c r="G156" s="225">
        <v>7</v>
      </c>
      <c r="H156" s="225">
        <v>0</v>
      </c>
      <c r="I156" s="225">
        <v>0</v>
      </c>
      <c r="J156" s="225">
        <v>0</v>
      </c>
      <c r="K156" s="225">
        <v>0</v>
      </c>
      <c r="L156" s="225">
        <v>0</v>
      </c>
      <c r="M156" s="535"/>
      <c r="N156" s="498"/>
    </row>
    <row r="157" spans="1:14" s="499" customFormat="1" x14ac:dyDescent="0.2">
      <c r="A157" s="490"/>
      <c r="B157" s="211"/>
      <c r="C157" s="215">
        <v>321</v>
      </c>
      <c r="D157" s="216" t="s">
        <v>978</v>
      </c>
      <c r="E157" s="227"/>
      <c r="F157" s="226">
        <v>0</v>
      </c>
      <c r="G157" s="225">
        <v>0</v>
      </c>
      <c r="H157" s="225">
        <v>0</v>
      </c>
      <c r="I157" s="225">
        <v>569.79999999999995</v>
      </c>
      <c r="J157" s="225">
        <v>569.79999999999995</v>
      </c>
      <c r="K157" s="225">
        <v>0</v>
      </c>
      <c r="L157" s="225">
        <v>0</v>
      </c>
      <c r="M157" s="563"/>
      <c r="N157" s="498"/>
    </row>
    <row r="158" spans="1:14" s="499" customFormat="1" x14ac:dyDescent="0.2">
      <c r="A158" s="490"/>
      <c r="B158" s="211"/>
      <c r="C158" s="215">
        <v>321</v>
      </c>
      <c r="D158" s="216" t="s">
        <v>977</v>
      </c>
      <c r="E158" s="227"/>
      <c r="F158" s="226">
        <v>0</v>
      </c>
      <c r="G158" s="225">
        <v>0</v>
      </c>
      <c r="H158" s="225">
        <v>0</v>
      </c>
      <c r="I158" s="225">
        <v>266</v>
      </c>
      <c r="J158" s="225">
        <v>244.4</v>
      </c>
      <c r="K158" s="225">
        <v>0</v>
      </c>
      <c r="L158" s="225">
        <v>0</v>
      </c>
      <c r="M158" s="563"/>
      <c r="N158" s="498"/>
    </row>
    <row r="159" spans="1:14" s="499" customFormat="1" x14ac:dyDescent="0.2">
      <c r="A159" s="490"/>
      <c r="B159" s="211"/>
      <c r="C159" s="215">
        <v>321</v>
      </c>
      <c r="D159" s="216" t="s">
        <v>1076</v>
      </c>
      <c r="E159" s="227"/>
      <c r="F159" s="226">
        <v>0</v>
      </c>
      <c r="G159" s="225">
        <v>0</v>
      </c>
      <c r="H159" s="225">
        <v>0</v>
      </c>
      <c r="I159" s="225">
        <v>31</v>
      </c>
      <c r="J159" s="225">
        <v>0</v>
      </c>
      <c r="K159" s="225">
        <v>0</v>
      </c>
      <c r="L159" s="225">
        <v>0</v>
      </c>
      <c r="M159" s="535"/>
      <c r="N159" s="498"/>
    </row>
    <row r="160" spans="1:14" s="333" customFormat="1" x14ac:dyDescent="0.2">
      <c r="A160" s="331"/>
      <c r="B160" s="236"/>
      <c r="C160" s="215">
        <v>321</v>
      </c>
      <c r="D160" s="216" t="s">
        <v>1077</v>
      </c>
      <c r="E160" s="226"/>
      <c r="F160" s="226">
        <v>0</v>
      </c>
      <c r="G160" s="225">
        <v>0</v>
      </c>
      <c r="H160" s="225">
        <v>350</v>
      </c>
      <c r="I160" s="225">
        <v>350</v>
      </c>
      <c r="J160" s="225">
        <v>0</v>
      </c>
      <c r="K160" s="225">
        <v>0</v>
      </c>
      <c r="L160" s="225">
        <v>0</v>
      </c>
      <c r="M160" s="535"/>
      <c r="N160" s="332"/>
    </row>
    <row r="161" spans="1:14" s="333" customFormat="1" x14ac:dyDescent="0.2">
      <c r="A161" s="331"/>
      <c r="B161" s="236"/>
      <c r="C161" s="215">
        <v>321</v>
      </c>
      <c r="D161" s="216" t="s">
        <v>929</v>
      </c>
      <c r="E161" s="226"/>
      <c r="F161" s="226">
        <v>0</v>
      </c>
      <c r="G161" s="225">
        <v>166.6</v>
      </c>
      <c r="H161" s="225">
        <v>0</v>
      </c>
      <c r="I161" s="225">
        <v>0</v>
      </c>
      <c r="J161" s="225">
        <v>0</v>
      </c>
      <c r="K161" s="225">
        <v>0</v>
      </c>
      <c r="L161" s="225">
        <v>0</v>
      </c>
      <c r="M161" s="535"/>
      <c r="N161" s="332"/>
    </row>
    <row r="162" spans="1:14" s="333" customFormat="1" x14ac:dyDescent="0.2">
      <c r="A162" s="334"/>
      <c r="B162" s="214"/>
      <c r="C162" s="215">
        <v>3320012</v>
      </c>
      <c r="D162" s="216" t="s">
        <v>645</v>
      </c>
      <c r="E162" s="226"/>
      <c r="F162" s="226">
        <v>0</v>
      </c>
      <c r="G162" s="225">
        <v>327.7</v>
      </c>
      <c r="H162" s="225">
        <v>0</v>
      </c>
      <c r="I162" s="225">
        <v>0</v>
      </c>
      <c r="J162" s="225">
        <v>0</v>
      </c>
      <c r="K162" s="225">
        <v>0</v>
      </c>
      <c r="L162" s="225">
        <v>0</v>
      </c>
      <c r="M162" s="535"/>
      <c r="N162" s="332"/>
    </row>
    <row r="163" spans="1:14" s="333" customFormat="1" x14ac:dyDescent="0.2">
      <c r="A163" s="334"/>
      <c r="B163" s="214"/>
      <c r="C163" s="215"/>
      <c r="D163" s="216" t="s">
        <v>754</v>
      </c>
      <c r="E163" s="226"/>
      <c r="F163" s="226">
        <v>28.4</v>
      </c>
      <c r="G163" s="225">
        <v>0</v>
      </c>
      <c r="H163" s="225">
        <v>0</v>
      </c>
      <c r="I163" s="225">
        <v>0</v>
      </c>
      <c r="J163" s="225">
        <v>0</v>
      </c>
      <c r="K163" s="225">
        <v>0</v>
      </c>
      <c r="L163" s="225">
        <v>0</v>
      </c>
      <c r="M163" s="535"/>
      <c r="N163" s="332"/>
    </row>
    <row r="164" spans="1:14" s="333" customFormat="1" x14ac:dyDescent="0.2">
      <c r="A164" s="334"/>
      <c r="B164" s="299"/>
      <c r="C164" s="300"/>
      <c r="D164" s="286" t="s">
        <v>269</v>
      </c>
      <c r="E164" s="287"/>
      <c r="F164" s="288">
        <f t="shared" ref="F164:L164" si="43">SUM(F165:F165)</f>
        <v>43.7</v>
      </c>
      <c r="G164" s="287">
        <f t="shared" si="43"/>
        <v>0</v>
      </c>
      <c r="H164" s="287">
        <f t="shared" ref="H164" si="44">SUM(H165:H165)</f>
        <v>0</v>
      </c>
      <c r="I164" s="287">
        <f t="shared" si="43"/>
        <v>0</v>
      </c>
      <c r="J164" s="287">
        <f t="shared" si="43"/>
        <v>0</v>
      </c>
      <c r="K164" s="287">
        <f t="shared" si="43"/>
        <v>0</v>
      </c>
      <c r="L164" s="287">
        <f t="shared" si="43"/>
        <v>0</v>
      </c>
      <c r="M164" s="535"/>
      <c r="N164" s="332"/>
    </row>
    <row r="165" spans="1:14" s="333" customFormat="1" x14ac:dyDescent="0.2">
      <c r="A165" s="334"/>
      <c r="B165" s="214"/>
      <c r="C165" s="215"/>
      <c r="D165" s="216" t="s">
        <v>835</v>
      </c>
      <c r="E165" s="226"/>
      <c r="F165" s="226">
        <v>43.7</v>
      </c>
      <c r="G165" s="225">
        <v>0</v>
      </c>
      <c r="H165" s="225">
        <v>0</v>
      </c>
      <c r="I165" s="225">
        <v>0</v>
      </c>
      <c r="J165" s="225">
        <v>0</v>
      </c>
      <c r="K165" s="225">
        <v>0</v>
      </c>
      <c r="L165" s="225">
        <v>0</v>
      </c>
      <c r="M165" s="535"/>
      <c r="N165" s="332"/>
    </row>
    <row r="166" spans="1:14" s="333" customFormat="1" ht="15.75" x14ac:dyDescent="0.25">
      <c r="A166" s="334"/>
      <c r="B166" s="214"/>
      <c r="C166" s="386"/>
      <c r="D166" s="216"/>
      <c r="E166" s="387"/>
      <c r="F166" s="387"/>
      <c r="G166" s="407"/>
      <c r="H166" s="407"/>
      <c r="I166" s="407"/>
      <c r="J166" s="387"/>
      <c r="K166" s="387"/>
      <c r="L166" s="387"/>
      <c r="M166" s="535"/>
      <c r="N166" s="332"/>
    </row>
    <row r="167" spans="1:14" s="333" customFormat="1" x14ac:dyDescent="0.2">
      <c r="A167" s="334"/>
      <c r="B167" s="299"/>
      <c r="C167" s="300"/>
      <c r="D167" s="286" t="s">
        <v>330</v>
      </c>
      <c r="E167" s="287"/>
      <c r="F167" s="288">
        <f t="shared" ref="F167:L167" si="45">SUM(F168+F258+F263+F265+F268+F273+F302+F304+F314+F318+F332+F355+F364+F369+F415+F421+F457+F459+F461+F534+F546+F571+F577)</f>
        <v>2844.5999999999995</v>
      </c>
      <c r="G167" s="288">
        <f t="shared" si="45"/>
        <v>2621.0000000000005</v>
      </c>
      <c r="H167" s="287">
        <f t="shared" si="45"/>
        <v>2653.7000000000003</v>
      </c>
      <c r="I167" s="288">
        <f t="shared" si="45"/>
        <v>2763.1000000000004</v>
      </c>
      <c r="J167" s="288">
        <f>SUM(J168+J258+J263+J265+J268+J273+J302+J304+J314+J318+J332+J355+J364+J369+J415+J421+J457+J459+J461+J534+J546+J571+J577)</f>
        <v>3063.8</v>
      </c>
      <c r="K167" s="288">
        <f t="shared" si="45"/>
        <v>3065.9</v>
      </c>
      <c r="L167" s="288">
        <f t="shared" si="45"/>
        <v>3301.3999999999996</v>
      </c>
      <c r="M167" s="209"/>
      <c r="N167" s="332"/>
    </row>
    <row r="168" spans="1:14" s="333" customFormat="1" ht="15.75" x14ac:dyDescent="0.25">
      <c r="A168" s="362"/>
      <c r="B168" s="388" t="s">
        <v>46</v>
      </c>
      <c r="C168" s="300"/>
      <c r="D168" s="286" t="s">
        <v>48</v>
      </c>
      <c r="E168" s="303" t="s">
        <v>679</v>
      </c>
      <c r="F168" s="288">
        <f t="shared" ref="F168:L168" si="46">SUM(F169+F172+F175+F183+F199+F206+F213+F247+F256)</f>
        <v>1063.1999999999998</v>
      </c>
      <c r="G168" s="288">
        <f t="shared" si="46"/>
        <v>563.00000000000011</v>
      </c>
      <c r="H168" s="288">
        <f t="shared" si="46"/>
        <v>621.6</v>
      </c>
      <c r="I168" s="288">
        <f t="shared" si="46"/>
        <v>641.69999999999993</v>
      </c>
      <c r="J168" s="288">
        <f t="shared" si="46"/>
        <v>670.60000000000014</v>
      </c>
      <c r="K168" s="288">
        <f t="shared" si="46"/>
        <v>766.20000000000016</v>
      </c>
      <c r="L168" s="288">
        <f t="shared" si="46"/>
        <v>785.20000000000016</v>
      </c>
      <c r="M168" s="209"/>
      <c r="N168" s="332"/>
    </row>
    <row r="169" spans="1:14" s="333" customFormat="1" ht="15" customHeight="1" x14ac:dyDescent="0.2">
      <c r="A169" s="331"/>
      <c r="B169" s="214"/>
      <c r="C169" s="223"/>
      <c r="D169" s="224" t="s">
        <v>49</v>
      </c>
      <c r="E169" s="465"/>
      <c r="F169" s="206">
        <f t="shared" ref="F169:L169" si="47">SUM(F170:F171)</f>
        <v>320.39999999999998</v>
      </c>
      <c r="G169" s="206">
        <f t="shared" ref="G169" si="48">SUM(G170:G171)</f>
        <v>351.6</v>
      </c>
      <c r="H169" s="206">
        <f t="shared" ref="H169" si="49">SUM(H170:H171)</f>
        <v>371</v>
      </c>
      <c r="I169" s="206">
        <f t="shared" si="47"/>
        <v>371</v>
      </c>
      <c r="J169" s="227">
        <f t="shared" si="47"/>
        <v>404</v>
      </c>
      <c r="K169" s="227">
        <f t="shared" ref="K169" si="50">SUM(K170:K171)</f>
        <v>519.6</v>
      </c>
      <c r="L169" s="227">
        <f t="shared" si="47"/>
        <v>538.6</v>
      </c>
      <c r="M169" s="535"/>
      <c r="N169" s="332"/>
    </row>
    <row r="170" spans="1:14" s="333" customFormat="1" ht="15" customHeight="1" x14ac:dyDescent="0.2">
      <c r="A170" s="331"/>
      <c r="B170" s="214">
        <v>610</v>
      </c>
      <c r="C170" s="223"/>
      <c r="D170" s="216" t="s">
        <v>50</v>
      </c>
      <c r="E170" s="209"/>
      <c r="F170" s="226">
        <v>225.3</v>
      </c>
      <c r="G170" s="226">
        <v>251.8</v>
      </c>
      <c r="H170" s="226">
        <v>275</v>
      </c>
      <c r="I170" s="226">
        <v>275</v>
      </c>
      <c r="J170" s="226">
        <v>290</v>
      </c>
      <c r="K170" s="226">
        <v>301.60000000000002</v>
      </c>
      <c r="L170" s="226">
        <v>313.60000000000002</v>
      </c>
      <c r="M170" s="535"/>
      <c r="N170" s="332"/>
    </row>
    <row r="171" spans="1:14" s="333" customFormat="1" x14ac:dyDescent="0.2">
      <c r="A171" s="331"/>
      <c r="B171" s="214">
        <v>620</v>
      </c>
      <c r="C171" s="212"/>
      <c r="D171" s="216" t="s">
        <v>51</v>
      </c>
      <c r="E171" s="226"/>
      <c r="F171" s="226">
        <v>95.1</v>
      </c>
      <c r="G171" s="226">
        <v>99.8</v>
      </c>
      <c r="H171" s="226">
        <v>96</v>
      </c>
      <c r="I171" s="226">
        <v>96</v>
      </c>
      <c r="J171" s="226">
        <v>114</v>
      </c>
      <c r="K171" s="226">
        <v>218</v>
      </c>
      <c r="L171" s="226">
        <v>225</v>
      </c>
      <c r="M171" s="535"/>
      <c r="N171" s="332"/>
    </row>
    <row r="172" spans="1:14" s="333" customFormat="1" x14ac:dyDescent="0.2">
      <c r="A172" s="334"/>
      <c r="B172" s="214">
        <v>631</v>
      </c>
      <c r="C172" s="215"/>
      <c r="D172" s="224" t="s">
        <v>52</v>
      </c>
      <c r="E172" s="206"/>
      <c r="F172" s="206">
        <f t="shared" ref="F172:L172" si="51">SUM(F173:F174)</f>
        <v>1</v>
      </c>
      <c r="G172" s="206">
        <f t="shared" ref="G172" si="52">SUM(G173:G174)</f>
        <v>2.1</v>
      </c>
      <c r="H172" s="206">
        <f t="shared" ref="H172" si="53">SUM(H173:H174)</f>
        <v>4.0999999999999996</v>
      </c>
      <c r="I172" s="206">
        <f t="shared" si="51"/>
        <v>2</v>
      </c>
      <c r="J172" s="206">
        <f t="shared" si="51"/>
        <v>9</v>
      </c>
      <c r="K172" s="206">
        <f t="shared" ref="K172" si="54">SUM(K173:K174)</f>
        <v>2</v>
      </c>
      <c r="L172" s="206">
        <f t="shared" si="51"/>
        <v>2</v>
      </c>
      <c r="M172" s="535"/>
      <c r="N172" s="332"/>
    </row>
    <row r="173" spans="1:14" s="333" customFormat="1" x14ac:dyDescent="0.2">
      <c r="A173" s="334"/>
      <c r="B173" s="214"/>
      <c r="C173" s="215">
        <v>631001</v>
      </c>
      <c r="D173" s="216" t="s">
        <v>53</v>
      </c>
      <c r="E173" s="226"/>
      <c r="F173" s="226">
        <v>0.3</v>
      </c>
      <c r="G173" s="226">
        <v>1.5</v>
      </c>
      <c r="H173" s="225">
        <v>1.6</v>
      </c>
      <c r="I173" s="225">
        <v>1</v>
      </c>
      <c r="J173" s="548">
        <v>4.5</v>
      </c>
      <c r="K173" s="225">
        <v>1</v>
      </c>
      <c r="L173" s="225">
        <v>1</v>
      </c>
      <c r="M173" s="559" t="s">
        <v>1108</v>
      </c>
      <c r="N173" s="332"/>
    </row>
    <row r="174" spans="1:14" s="335" customFormat="1" x14ac:dyDescent="0.2">
      <c r="A174" s="331"/>
      <c r="B174" s="214"/>
      <c r="C174" s="215">
        <v>631002</v>
      </c>
      <c r="D174" s="216" t="s">
        <v>54</v>
      </c>
      <c r="E174" s="226"/>
      <c r="F174" s="226">
        <v>0.7</v>
      </c>
      <c r="G174" s="226">
        <v>0.6</v>
      </c>
      <c r="H174" s="225">
        <v>2.5</v>
      </c>
      <c r="I174" s="225">
        <v>1</v>
      </c>
      <c r="J174" s="548">
        <v>4.5</v>
      </c>
      <c r="K174" s="225">
        <v>1</v>
      </c>
      <c r="L174" s="225">
        <v>1</v>
      </c>
      <c r="M174" s="559" t="s">
        <v>1108</v>
      </c>
      <c r="N174" s="336"/>
    </row>
    <row r="175" spans="1:14" s="333" customFormat="1" x14ac:dyDescent="0.2">
      <c r="A175" s="334"/>
      <c r="B175" s="214">
        <v>632</v>
      </c>
      <c r="C175" s="215"/>
      <c r="D175" s="224" t="s">
        <v>55</v>
      </c>
      <c r="E175" s="206"/>
      <c r="F175" s="206">
        <f t="shared" ref="F175" si="55">SUM(F176:F182)</f>
        <v>48.9</v>
      </c>
      <c r="G175" s="206">
        <f>SUM(G176:G182)</f>
        <v>52.5</v>
      </c>
      <c r="H175" s="206">
        <f>SUM(H176:H182)</f>
        <v>56.099999999999994</v>
      </c>
      <c r="I175" s="206">
        <f>SUM(I176:I182)</f>
        <v>56.099999999999994</v>
      </c>
      <c r="J175" s="206">
        <f t="shared" ref="J175:L175" si="56">SUM(J176:J182)</f>
        <v>49.5</v>
      </c>
      <c r="K175" s="206">
        <f t="shared" ref="K175" si="57">SUM(K176:K182)</f>
        <v>51.5</v>
      </c>
      <c r="L175" s="206">
        <f t="shared" si="56"/>
        <v>51.5</v>
      </c>
      <c r="M175" s="535"/>
      <c r="N175" s="332"/>
    </row>
    <row r="176" spans="1:14" s="333" customFormat="1" x14ac:dyDescent="0.2">
      <c r="A176" s="334"/>
      <c r="B176" s="228"/>
      <c r="C176" s="215">
        <v>6320011</v>
      </c>
      <c r="D176" s="216" t="s">
        <v>56</v>
      </c>
      <c r="E176" s="226"/>
      <c r="F176" s="226">
        <v>10.6</v>
      </c>
      <c r="G176" s="226">
        <v>9.6</v>
      </c>
      <c r="H176" s="225">
        <v>12</v>
      </c>
      <c r="I176" s="225">
        <v>12</v>
      </c>
      <c r="J176" s="225">
        <v>10</v>
      </c>
      <c r="K176" s="225">
        <v>10</v>
      </c>
      <c r="L176" s="225">
        <v>10</v>
      </c>
      <c r="M176" s="535"/>
      <c r="N176" s="332"/>
    </row>
    <row r="177" spans="1:14" s="335" customFormat="1" x14ac:dyDescent="0.2">
      <c r="A177" s="331"/>
      <c r="B177" s="214"/>
      <c r="C177" s="215">
        <v>6320012</v>
      </c>
      <c r="D177" s="216" t="s">
        <v>57</v>
      </c>
      <c r="E177" s="226"/>
      <c r="F177" s="226">
        <v>20.9</v>
      </c>
      <c r="G177" s="226">
        <v>21.8</v>
      </c>
      <c r="H177" s="225">
        <v>22</v>
      </c>
      <c r="I177" s="225">
        <v>22</v>
      </c>
      <c r="J177" s="225">
        <v>18</v>
      </c>
      <c r="K177" s="225">
        <v>20</v>
      </c>
      <c r="L177" s="225">
        <v>20</v>
      </c>
      <c r="M177" s="228"/>
      <c r="N177" s="336"/>
    </row>
    <row r="178" spans="1:14" s="333" customFormat="1" x14ac:dyDescent="0.2">
      <c r="A178" s="334"/>
      <c r="B178" s="214"/>
      <c r="C178" s="215">
        <v>632002</v>
      </c>
      <c r="D178" s="216" t="s">
        <v>58</v>
      </c>
      <c r="E178" s="226"/>
      <c r="F178" s="226">
        <v>1.3</v>
      </c>
      <c r="G178" s="226">
        <v>2.4</v>
      </c>
      <c r="H178" s="225">
        <v>2.8</v>
      </c>
      <c r="I178" s="225">
        <v>2.8</v>
      </c>
      <c r="J178" s="225">
        <v>2</v>
      </c>
      <c r="K178" s="225">
        <v>2</v>
      </c>
      <c r="L178" s="225">
        <v>2</v>
      </c>
      <c r="M178" s="535"/>
      <c r="N178" s="332"/>
    </row>
    <row r="179" spans="1:14" s="333" customFormat="1" x14ac:dyDescent="0.2">
      <c r="A179" s="334"/>
      <c r="B179" s="214"/>
      <c r="C179" s="215">
        <v>632005</v>
      </c>
      <c r="D179" s="216" t="s">
        <v>59</v>
      </c>
      <c r="E179" s="226"/>
      <c r="F179" s="226">
        <v>7.8</v>
      </c>
      <c r="G179" s="226">
        <v>7.7</v>
      </c>
      <c r="H179" s="225">
        <v>7.3</v>
      </c>
      <c r="I179" s="225">
        <v>7.3</v>
      </c>
      <c r="J179" s="225">
        <v>7</v>
      </c>
      <c r="K179" s="225">
        <v>7</v>
      </c>
      <c r="L179" s="225">
        <v>7</v>
      </c>
      <c r="M179" s="535"/>
      <c r="N179" s="332"/>
    </row>
    <row r="180" spans="1:14" s="333" customFormat="1" x14ac:dyDescent="0.2">
      <c r="A180" s="334"/>
      <c r="B180" s="214"/>
      <c r="C180" s="215">
        <v>6320032</v>
      </c>
      <c r="D180" s="216" t="s">
        <v>60</v>
      </c>
      <c r="E180" s="226"/>
      <c r="F180" s="226">
        <v>1</v>
      </c>
      <c r="G180" s="226">
        <v>1</v>
      </c>
      <c r="H180" s="225">
        <v>1</v>
      </c>
      <c r="I180" s="225">
        <v>1</v>
      </c>
      <c r="J180" s="225">
        <v>1</v>
      </c>
      <c r="K180" s="225">
        <v>1</v>
      </c>
      <c r="L180" s="225">
        <v>1</v>
      </c>
      <c r="M180" s="535"/>
      <c r="N180" s="332"/>
    </row>
    <row r="181" spans="1:14" s="333" customFormat="1" x14ac:dyDescent="0.2">
      <c r="A181" s="334"/>
      <c r="B181" s="214"/>
      <c r="C181" s="215">
        <v>6320033</v>
      </c>
      <c r="D181" s="216" t="s">
        <v>61</v>
      </c>
      <c r="E181" s="226"/>
      <c r="F181" s="226">
        <v>7.1</v>
      </c>
      <c r="G181" s="226">
        <v>10</v>
      </c>
      <c r="H181" s="225">
        <v>11</v>
      </c>
      <c r="I181" s="225">
        <v>11</v>
      </c>
      <c r="J181" s="225">
        <v>11</v>
      </c>
      <c r="K181" s="225">
        <v>11</v>
      </c>
      <c r="L181" s="225">
        <v>11</v>
      </c>
      <c r="M181" s="535"/>
      <c r="N181" s="332"/>
    </row>
    <row r="182" spans="1:14" s="333" customFormat="1" x14ac:dyDescent="0.2">
      <c r="A182" s="334"/>
      <c r="B182" s="214"/>
      <c r="C182" s="215">
        <v>632004</v>
      </c>
      <c r="D182" s="216" t="s">
        <v>62</v>
      </c>
      <c r="E182" s="226"/>
      <c r="F182" s="226">
        <v>0.2</v>
      </c>
      <c r="G182" s="226">
        <v>0</v>
      </c>
      <c r="H182" s="225">
        <v>0</v>
      </c>
      <c r="I182" s="225">
        <v>0</v>
      </c>
      <c r="J182" s="225">
        <v>0.5</v>
      </c>
      <c r="K182" s="225">
        <v>0.5</v>
      </c>
      <c r="L182" s="225">
        <v>0.5</v>
      </c>
      <c r="M182" s="535"/>
      <c r="N182" s="332"/>
    </row>
    <row r="183" spans="1:14" s="333" customFormat="1" x14ac:dyDescent="0.2">
      <c r="A183" s="334"/>
      <c r="B183" s="214">
        <v>633</v>
      </c>
      <c r="C183" s="215"/>
      <c r="D183" s="224" t="s">
        <v>63</v>
      </c>
      <c r="E183" s="206"/>
      <c r="F183" s="206">
        <f t="shared" ref="F183:L183" si="58">SUM(F184:F198)</f>
        <v>17.3</v>
      </c>
      <c r="G183" s="206">
        <f t="shared" ref="G183" si="59">SUM(G184:G198)</f>
        <v>28</v>
      </c>
      <c r="H183" s="206">
        <f>SUM(H184:H198)</f>
        <v>39.200000000000003</v>
      </c>
      <c r="I183" s="206">
        <f t="shared" si="58"/>
        <v>61.7</v>
      </c>
      <c r="J183" s="206">
        <f t="shared" si="58"/>
        <v>53.2</v>
      </c>
      <c r="K183" s="206">
        <f t="shared" ref="K183" si="60">SUM(K184:K198)</f>
        <v>44.2</v>
      </c>
      <c r="L183" s="206">
        <f t="shared" si="58"/>
        <v>44.2</v>
      </c>
      <c r="M183" s="535"/>
      <c r="N183" s="332"/>
    </row>
    <row r="184" spans="1:14" s="333" customFormat="1" x14ac:dyDescent="0.2">
      <c r="A184" s="334"/>
      <c r="B184" s="214"/>
      <c r="C184" s="215">
        <v>633001</v>
      </c>
      <c r="D184" s="216" t="s">
        <v>64</v>
      </c>
      <c r="E184" s="226"/>
      <c r="F184" s="226">
        <v>0.3</v>
      </c>
      <c r="G184" s="226">
        <v>2</v>
      </c>
      <c r="H184" s="225">
        <v>5</v>
      </c>
      <c r="I184" s="225">
        <v>3.5</v>
      </c>
      <c r="J184" s="225">
        <v>3.5</v>
      </c>
      <c r="K184" s="225">
        <v>3.5</v>
      </c>
      <c r="L184" s="225">
        <v>3.5</v>
      </c>
      <c r="M184" s="409"/>
      <c r="N184" s="332"/>
    </row>
    <row r="185" spans="1:14" s="335" customFormat="1" x14ac:dyDescent="0.2">
      <c r="A185" s="331"/>
      <c r="B185" s="214"/>
      <c r="C185" s="215">
        <v>633002</v>
      </c>
      <c r="D185" s="216" t="s">
        <v>634</v>
      </c>
      <c r="E185" s="226"/>
      <c r="F185" s="226">
        <v>1</v>
      </c>
      <c r="G185" s="226">
        <v>0.3</v>
      </c>
      <c r="H185" s="225">
        <v>2</v>
      </c>
      <c r="I185" s="225">
        <v>10</v>
      </c>
      <c r="J185" s="225">
        <v>5</v>
      </c>
      <c r="K185" s="225">
        <v>1</v>
      </c>
      <c r="L185" s="225">
        <v>1</v>
      </c>
      <c r="M185" s="559"/>
      <c r="N185" s="336"/>
    </row>
    <row r="186" spans="1:14" s="335" customFormat="1" x14ac:dyDescent="0.2">
      <c r="A186" s="497"/>
      <c r="B186" s="214"/>
      <c r="C186" s="215">
        <v>633003</v>
      </c>
      <c r="D186" s="216" t="s">
        <v>1045</v>
      </c>
      <c r="E186" s="226"/>
      <c r="F186" s="226">
        <v>0</v>
      </c>
      <c r="G186" s="226">
        <v>0</v>
      </c>
      <c r="H186" s="225">
        <v>0</v>
      </c>
      <c r="I186" s="225">
        <v>1.5</v>
      </c>
      <c r="J186" s="225">
        <v>0</v>
      </c>
      <c r="K186" s="225">
        <v>0</v>
      </c>
      <c r="L186" s="225">
        <v>0</v>
      </c>
      <c r="M186" s="409"/>
      <c r="N186" s="336"/>
    </row>
    <row r="187" spans="1:14" s="333" customFormat="1" x14ac:dyDescent="0.2">
      <c r="A187" s="334"/>
      <c r="B187" s="214"/>
      <c r="C187" s="215">
        <v>633004</v>
      </c>
      <c r="D187" s="216" t="s">
        <v>66</v>
      </c>
      <c r="E187" s="226"/>
      <c r="F187" s="226">
        <v>0.6</v>
      </c>
      <c r="G187" s="226">
        <v>0.8</v>
      </c>
      <c r="H187" s="225">
        <v>2</v>
      </c>
      <c r="I187" s="225">
        <v>5</v>
      </c>
      <c r="J187" s="225">
        <v>2</v>
      </c>
      <c r="K187" s="225">
        <v>2</v>
      </c>
      <c r="L187" s="225">
        <v>2</v>
      </c>
      <c r="M187" s="409"/>
      <c r="N187" s="332"/>
    </row>
    <row r="188" spans="1:14" s="333" customFormat="1" x14ac:dyDescent="0.2">
      <c r="A188" s="334"/>
      <c r="B188" s="214"/>
      <c r="C188" s="215">
        <v>6330061</v>
      </c>
      <c r="D188" s="216" t="s">
        <v>190</v>
      </c>
      <c r="E188" s="226"/>
      <c r="F188" s="226">
        <v>3.6</v>
      </c>
      <c r="G188" s="226">
        <v>6.4</v>
      </c>
      <c r="H188" s="225">
        <v>6</v>
      </c>
      <c r="I188" s="225">
        <v>6</v>
      </c>
      <c r="J188" s="225">
        <v>6</v>
      </c>
      <c r="K188" s="225">
        <v>6</v>
      </c>
      <c r="L188" s="225">
        <v>6</v>
      </c>
      <c r="M188" s="535"/>
      <c r="N188" s="332"/>
    </row>
    <row r="189" spans="1:14" s="333" customFormat="1" x14ac:dyDescent="0.2">
      <c r="A189" s="334"/>
      <c r="B189" s="214"/>
      <c r="C189" s="215">
        <v>6330062</v>
      </c>
      <c r="D189" s="216" t="s">
        <v>67</v>
      </c>
      <c r="E189" s="226"/>
      <c r="F189" s="226">
        <v>0.2</v>
      </c>
      <c r="G189" s="226">
        <v>0.4</v>
      </c>
      <c r="H189" s="225">
        <v>2</v>
      </c>
      <c r="I189" s="225">
        <v>2</v>
      </c>
      <c r="J189" s="225">
        <v>0</v>
      </c>
      <c r="K189" s="225">
        <v>0</v>
      </c>
      <c r="L189" s="225">
        <v>0</v>
      </c>
      <c r="M189" s="535"/>
      <c r="N189" s="332"/>
    </row>
    <row r="190" spans="1:14" s="333" customFormat="1" x14ac:dyDescent="0.2">
      <c r="A190" s="334"/>
      <c r="B190" s="214"/>
      <c r="C190" s="215">
        <v>6330063</v>
      </c>
      <c r="D190" s="216" t="s">
        <v>68</v>
      </c>
      <c r="E190" s="226"/>
      <c r="F190" s="226">
        <v>1.4</v>
      </c>
      <c r="G190" s="226">
        <v>1.7</v>
      </c>
      <c r="H190" s="225">
        <v>2</v>
      </c>
      <c r="I190" s="225">
        <v>2</v>
      </c>
      <c r="J190" s="225">
        <v>1.5</v>
      </c>
      <c r="K190" s="225">
        <v>1.5</v>
      </c>
      <c r="L190" s="225">
        <v>1.5</v>
      </c>
      <c r="M190" s="535"/>
      <c r="N190" s="332"/>
    </row>
    <row r="191" spans="1:14" s="333" customFormat="1" x14ac:dyDescent="0.2">
      <c r="A191" s="334"/>
      <c r="B191" s="214"/>
      <c r="C191" s="215">
        <v>6330065</v>
      </c>
      <c r="D191" s="216" t="s">
        <v>780</v>
      </c>
      <c r="E191" s="226"/>
      <c r="F191" s="226">
        <v>0</v>
      </c>
      <c r="G191" s="226">
        <v>0.1</v>
      </c>
      <c r="H191" s="225">
        <v>0.5</v>
      </c>
      <c r="I191" s="225">
        <v>0.5</v>
      </c>
      <c r="J191" s="225">
        <v>0.5</v>
      </c>
      <c r="K191" s="225">
        <v>0.5</v>
      </c>
      <c r="L191" s="225">
        <v>0.5</v>
      </c>
      <c r="M191" s="535"/>
      <c r="N191" s="332"/>
    </row>
    <row r="192" spans="1:14" s="333" customFormat="1" x14ac:dyDescent="0.2">
      <c r="A192" s="334"/>
      <c r="B192" s="214"/>
      <c r="C192" s="215">
        <v>6330065</v>
      </c>
      <c r="D192" s="216" t="s">
        <v>134</v>
      </c>
      <c r="E192" s="226"/>
      <c r="F192" s="226">
        <v>2.7</v>
      </c>
      <c r="G192" s="226">
        <v>2.2000000000000002</v>
      </c>
      <c r="H192" s="225">
        <v>2</v>
      </c>
      <c r="I192" s="225">
        <v>7</v>
      </c>
      <c r="J192" s="225">
        <v>12</v>
      </c>
      <c r="K192" s="225">
        <v>7</v>
      </c>
      <c r="L192" s="225">
        <v>7</v>
      </c>
      <c r="M192" s="559"/>
      <c r="N192" s="332"/>
    </row>
    <row r="193" spans="1:14" s="333" customFormat="1" x14ac:dyDescent="0.2">
      <c r="A193" s="334"/>
      <c r="B193" s="214"/>
      <c r="C193" s="215">
        <v>6330066</v>
      </c>
      <c r="D193" s="216" t="s">
        <v>578</v>
      </c>
      <c r="E193" s="226"/>
      <c r="F193" s="226">
        <v>1.4</v>
      </c>
      <c r="G193" s="226">
        <v>2</v>
      </c>
      <c r="H193" s="225">
        <v>2</v>
      </c>
      <c r="I193" s="225">
        <v>2</v>
      </c>
      <c r="J193" s="225">
        <v>3</v>
      </c>
      <c r="K193" s="225">
        <v>3</v>
      </c>
      <c r="L193" s="225">
        <v>3</v>
      </c>
      <c r="M193" s="535"/>
      <c r="N193" s="332"/>
    </row>
    <row r="194" spans="1:14" s="333" customFormat="1" x14ac:dyDescent="0.2">
      <c r="A194" s="334"/>
      <c r="B194" s="214"/>
      <c r="C194" s="215">
        <v>6330067</v>
      </c>
      <c r="D194" s="216" t="s">
        <v>72</v>
      </c>
      <c r="E194" s="226"/>
      <c r="F194" s="226">
        <v>0.1</v>
      </c>
      <c r="G194" s="226">
        <v>0.1</v>
      </c>
      <c r="H194" s="225">
        <v>0.2</v>
      </c>
      <c r="I194" s="225">
        <v>0.2</v>
      </c>
      <c r="J194" s="225">
        <v>0.2</v>
      </c>
      <c r="K194" s="225">
        <v>0.2</v>
      </c>
      <c r="L194" s="225">
        <v>0.2</v>
      </c>
      <c r="M194" s="535"/>
      <c r="N194" s="332"/>
    </row>
    <row r="195" spans="1:14" s="333" customFormat="1" x14ac:dyDescent="0.2">
      <c r="A195" s="334"/>
      <c r="B195" s="214"/>
      <c r="C195" s="215">
        <v>6330068</v>
      </c>
      <c r="D195" s="216" t="s">
        <v>579</v>
      </c>
      <c r="E195" s="226"/>
      <c r="F195" s="226">
        <v>0</v>
      </c>
      <c r="G195" s="226">
        <v>0.2</v>
      </c>
      <c r="H195" s="225">
        <v>1</v>
      </c>
      <c r="I195" s="225">
        <v>6.5</v>
      </c>
      <c r="J195" s="225">
        <v>5</v>
      </c>
      <c r="K195" s="225">
        <v>5</v>
      </c>
      <c r="L195" s="225">
        <v>5</v>
      </c>
      <c r="M195" s="535"/>
      <c r="N195" s="332"/>
    </row>
    <row r="196" spans="1:14" s="333" customFormat="1" x14ac:dyDescent="0.2">
      <c r="A196" s="334"/>
      <c r="B196" s="214"/>
      <c r="C196" s="215">
        <v>633009</v>
      </c>
      <c r="D196" s="216" t="s">
        <v>73</v>
      </c>
      <c r="E196" s="226"/>
      <c r="F196" s="226">
        <v>1.5</v>
      </c>
      <c r="G196" s="226">
        <v>2.5</v>
      </c>
      <c r="H196" s="225">
        <v>2.5</v>
      </c>
      <c r="I196" s="225">
        <v>2.5</v>
      </c>
      <c r="J196" s="225">
        <v>2.5</v>
      </c>
      <c r="K196" s="225">
        <v>2.5</v>
      </c>
      <c r="L196" s="225">
        <v>2.5</v>
      </c>
      <c r="M196" s="535"/>
      <c r="N196" s="332"/>
    </row>
    <row r="197" spans="1:14" s="333" customFormat="1" x14ac:dyDescent="0.2">
      <c r="A197" s="334"/>
      <c r="B197" s="214"/>
      <c r="C197" s="215">
        <v>633013</v>
      </c>
      <c r="D197" s="216" t="s">
        <v>74</v>
      </c>
      <c r="E197" s="226"/>
      <c r="F197" s="226">
        <v>0</v>
      </c>
      <c r="G197" s="226">
        <v>1.6</v>
      </c>
      <c r="H197" s="225">
        <v>2</v>
      </c>
      <c r="I197" s="225">
        <v>3</v>
      </c>
      <c r="J197" s="225">
        <v>2</v>
      </c>
      <c r="K197" s="225">
        <v>2</v>
      </c>
      <c r="L197" s="225">
        <v>2</v>
      </c>
      <c r="M197" s="409"/>
      <c r="N197" s="332"/>
    </row>
    <row r="198" spans="1:14" s="333" customFormat="1" x14ac:dyDescent="0.2">
      <c r="A198" s="334"/>
      <c r="B198" s="214"/>
      <c r="C198" s="215">
        <v>633016</v>
      </c>
      <c r="D198" s="216" t="s">
        <v>75</v>
      </c>
      <c r="E198" s="226"/>
      <c r="F198" s="226">
        <v>4.5</v>
      </c>
      <c r="G198" s="226">
        <v>7.7</v>
      </c>
      <c r="H198" s="225">
        <v>10</v>
      </c>
      <c r="I198" s="225">
        <v>10</v>
      </c>
      <c r="J198" s="225">
        <v>10</v>
      </c>
      <c r="K198" s="225">
        <v>10</v>
      </c>
      <c r="L198" s="225">
        <v>10</v>
      </c>
      <c r="M198" s="535"/>
      <c r="N198" s="332"/>
    </row>
    <row r="199" spans="1:14" s="333" customFormat="1" x14ac:dyDescent="0.2">
      <c r="A199" s="334"/>
      <c r="B199" s="214">
        <v>634</v>
      </c>
      <c r="C199" s="215"/>
      <c r="D199" s="224" t="s">
        <v>76</v>
      </c>
      <c r="E199" s="227"/>
      <c r="F199" s="206">
        <f t="shared" ref="F199:L199" si="61">SUM(F200:F205)</f>
        <v>5.9</v>
      </c>
      <c r="G199" s="206">
        <f t="shared" ref="G199" si="62">SUM(G200:G205)</f>
        <v>12.100000000000001</v>
      </c>
      <c r="H199" s="206">
        <f t="shared" ref="H199" si="63">SUM(H200:H205)</f>
        <v>14.7</v>
      </c>
      <c r="I199" s="206">
        <f t="shared" si="61"/>
        <v>8.1999999999999993</v>
      </c>
      <c r="J199" s="227">
        <f t="shared" si="61"/>
        <v>8.6999999999999993</v>
      </c>
      <c r="K199" s="227">
        <f t="shared" ref="K199" si="64">SUM(K200:K205)</f>
        <v>8.6999999999999993</v>
      </c>
      <c r="L199" s="227">
        <f t="shared" si="61"/>
        <v>8.6999999999999993</v>
      </c>
      <c r="M199" s="535"/>
      <c r="N199" s="332"/>
    </row>
    <row r="200" spans="1:14" s="333" customFormat="1" x14ac:dyDescent="0.2">
      <c r="A200" s="334"/>
      <c r="B200" s="214"/>
      <c r="C200" s="215">
        <v>634001</v>
      </c>
      <c r="D200" s="216" t="s">
        <v>77</v>
      </c>
      <c r="E200" s="226"/>
      <c r="F200" s="226">
        <v>2.4</v>
      </c>
      <c r="G200" s="226">
        <v>2.9</v>
      </c>
      <c r="H200" s="225">
        <v>3.5</v>
      </c>
      <c r="I200" s="225">
        <v>2.5</v>
      </c>
      <c r="J200" s="225">
        <v>2.5</v>
      </c>
      <c r="K200" s="225">
        <v>2.5</v>
      </c>
      <c r="L200" s="225">
        <v>2.5</v>
      </c>
      <c r="M200" s="409"/>
      <c r="N200" s="332"/>
    </row>
    <row r="201" spans="1:14" s="333" customFormat="1" x14ac:dyDescent="0.2">
      <c r="A201" s="331"/>
      <c r="B201" s="214"/>
      <c r="C201" s="215">
        <v>6340021</v>
      </c>
      <c r="D201" s="216" t="s">
        <v>78</v>
      </c>
      <c r="E201" s="226"/>
      <c r="F201" s="226">
        <v>1.3</v>
      </c>
      <c r="G201" s="226">
        <v>1.4</v>
      </c>
      <c r="H201" s="225">
        <v>2</v>
      </c>
      <c r="I201" s="225">
        <v>1</v>
      </c>
      <c r="J201" s="225">
        <v>1</v>
      </c>
      <c r="K201" s="225">
        <v>1</v>
      </c>
      <c r="L201" s="225">
        <v>1</v>
      </c>
      <c r="M201" s="409"/>
      <c r="N201" s="332"/>
    </row>
    <row r="202" spans="1:14" s="333" customFormat="1" x14ac:dyDescent="0.2">
      <c r="A202" s="334"/>
      <c r="B202" s="214"/>
      <c r="C202" s="215">
        <v>6340022</v>
      </c>
      <c r="D202" s="216" t="s">
        <v>79</v>
      </c>
      <c r="E202" s="226"/>
      <c r="F202" s="226">
        <v>1.1000000000000001</v>
      </c>
      <c r="G202" s="226">
        <v>0.6</v>
      </c>
      <c r="H202" s="225">
        <v>1.5</v>
      </c>
      <c r="I202" s="225">
        <v>1</v>
      </c>
      <c r="J202" s="225">
        <v>1.5</v>
      </c>
      <c r="K202" s="225">
        <v>1.5</v>
      </c>
      <c r="L202" s="225">
        <v>1.5</v>
      </c>
      <c r="M202" s="409"/>
      <c r="N202" s="332"/>
    </row>
    <row r="203" spans="1:14" s="333" customFormat="1" x14ac:dyDescent="0.2">
      <c r="A203" s="334"/>
      <c r="B203" s="214"/>
      <c r="C203" s="215">
        <v>634003</v>
      </c>
      <c r="D203" s="216" t="s">
        <v>264</v>
      </c>
      <c r="E203" s="226"/>
      <c r="F203" s="226">
        <v>0.8</v>
      </c>
      <c r="G203" s="226">
        <v>1.2</v>
      </c>
      <c r="H203" s="225">
        <v>1.2</v>
      </c>
      <c r="I203" s="225">
        <v>1.2</v>
      </c>
      <c r="J203" s="225">
        <v>1.2</v>
      </c>
      <c r="K203" s="225">
        <v>1.2</v>
      </c>
      <c r="L203" s="225">
        <v>1.2</v>
      </c>
      <c r="M203" s="535"/>
      <c r="N203" s="332"/>
    </row>
    <row r="204" spans="1:14" s="333" customFormat="1" x14ac:dyDescent="0.2">
      <c r="A204" s="334"/>
      <c r="B204" s="214"/>
      <c r="C204" s="215">
        <v>634004</v>
      </c>
      <c r="D204" s="216" t="s">
        <v>80</v>
      </c>
      <c r="E204" s="206"/>
      <c r="F204" s="226">
        <v>0.2</v>
      </c>
      <c r="G204" s="226">
        <v>5.7</v>
      </c>
      <c r="H204" s="225">
        <v>6</v>
      </c>
      <c r="I204" s="225">
        <v>2</v>
      </c>
      <c r="J204" s="225">
        <v>2</v>
      </c>
      <c r="K204" s="225">
        <v>2</v>
      </c>
      <c r="L204" s="225">
        <v>2</v>
      </c>
      <c r="M204" s="409"/>
      <c r="N204" s="332"/>
    </row>
    <row r="205" spans="1:14" s="333" customFormat="1" x14ac:dyDescent="0.2">
      <c r="A205" s="334"/>
      <c r="B205" s="214"/>
      <c r="C205" s="215">
        <v>634005</v>
      </c>
      <c r="D205" s="216" t="s">
        <v>81</v>
      </c>
      <c r="E205" s="226"/>
      <c r="F205" s="226">
        <v>0.1</v>
      </c>
      <c r="G205" s="226">
        <v>0.3</v>
      </c>
      <c r="H205" s="225">
        <v>0.5</v>
      </c>
      <c r="I205" s="225">
        <v>0.5</v>
      </c>
      <c r="J205" s="225">
        <v>0.5</v>
      </c>
      <c r="K205" s="225">
        <v>0.5</v>
      </c>
      <c r="L205" s="225">
        <v>0.5</v>
      </c>
      <c r="M205" s="535"/>
      <c r="N205" s="332"/>
    </row>
    <row r="206" spans="1:14" s="333" customFormat="1" x14ac:dyDescent="0.2">
      <c r="A206" s="334"/>
      <c r="B206" s="214">
        <v>635</v>
      </c>
      <c r="C206" s="215"/>
      <c r="D206" s="224" t="s">
        <v>82</v>
      </c>
      <c r="E206" s="227"/>
      <c r="F206" s="206">
        <f t="shared" ref="F206" si="65">SUM(F207:F212)</f>
        <v>2.2000000000000002</v>
      </c>
      <c r="G206" s="206">
        <f>SUM(G207:G212)</f>
        <v>1.8000000000000003</v>
      </c>
      <c r="H206" s="206">
        <f>SUM(H207:H212)</f>
        <v>5.8</v>
      </c>
      <c r="I206" s="206">
        <f>SUM(I207:I212)</f>
        <v>4.8</v>
      </c>
      <c r="J206" s="227">
        <f t="shared" ref="J206:L206" si="66">SUM(J207:J212)</f>
        <v>7.2</v>
      </c>
      <c r="K206" s="227">
        <f t="shared" ref="K206" si="67">SUM(K207:K212)</f>
        <v>7.2</v>
      </c>
      <c r="L206" s="227">
        <f t="shared" si="66"/>
        <v>7.2</v>
      </c>
      <c r="M206" s="535"/>
      <c r="N206" s="332"/>
    </row>
    <row r="207" spans="1:14" s="333" customFormat="1" x14ac:dyDescent="0.2">
      <c r="A207" s="334"/>
      <c r="B207" s="214"/>
      <c r="C207" s="215">
        <v>635002</v>
      </c>
      <c r="D207" s="216" t="s">
        <v>83</v>
      </c>
      <c r="E207" s="226"/>
      <c r="F207" s="226">
        <v>0.6</v>
      </c>
      <c r="G207" s="226">
        <v>0.1</v>
      </c>
      <c r="H207" s="225">
        <v>1</v>
      </c>
      <c r="I207" s="225">
        <v>1</v>
      </c>
      <c r="J207" s="225">
        <v>1</v>
      </c>
      <c r="K207" s="225">
        <v>1</v>
      </c>
      <c r="L207" s="225">
        <v>1</v>
      </c>
      <c r="M207" s="535"/>
      <c r="N207" s="332"/>
    </row>
    <row r="208" spans="1:14" s="333" customFormat="1" x14ac:dyDescent="0.2">
      <c r="A208" s="331"/>
      <c r="B208" s="214"/>
      <c r="C208" s="215">
        <v>635003</v>
      </c>
      <c r="D208" s="216" t="s">
        <v>84</v>
      </c>
      <c r="E208" s="226"/>
      <c r="F208" s="226">
        <v>0</v>
      </c>
      <c r="G208" s="226">
        <v>0</v>
      </c>
      <c r="H208" s="225">
        <v>0.3</v>
      </c>
      <c r="I208" s="225">
        <v>0.3</v>
      </c>
      <c r="J208" s="225">
        <v>0.2</v>
      </c>
      <c r="K208" s="225">
        <v>0.2</v>
      </c>
      <c r="L208" s="225">
        <v>0.2</v>
      </c>
      <c r="M208" s="535"/>
      <c r="N208" s="332"/>
    </row>
    <row r="209" spans="1:14" s="333" customFormat="1" x14ac:dyDescent="0.2">
      <c r="A209" s="334"/>
      <c r="B209" s="214"/>
      <c r="C209" s="215">
        <v>6350041</v>
      </c>
      <c r="D209" s="216" t="s">
        <v>85</v>
      </c>
      <c r="E209" s="226"/>
      <c r="F209" s="226">
        <v>0.6</v>
      </c>
      <c r="G209" s="226">
        <v>0</v>
      </c>
      <c r="H209" s="225">
        <v>1</v>
      </c>
      <c r="I209" s="225">
        <v>1</v>
      </c>
      <c r="J209" s="225">
        <v>1</v>
      </c>
      <c r="K209" s="225">
        <v>1</v>
      </c>
      <c r="L209" s="225">
        <v>1</v>
      </c>
      <c r="M209" s="535"/>
      <c r="N209" s="332"/>
    </row>
    <row r="210" spans="1:14" s="333" customFormat="1" x14ac:dyDescent="0.2">
      <c r="A210" s="334"/>
      <c r="B210" s="214"/>
      <c r="C210" s="215">
        <v>6350044</v>
      </c>
      <c r="D210" s="216" t="s">
        <v>86</v>
      </c>
      <c r="E210" s="226"/>
      <c r="F210" s="226">
        <v>0.4</v>
      </c>
      <c r="G210" s="226">
        <v>1.5</v>
      </c>
      <c r="H210" s="225">
        <v>2</v>
      </c>
      <c r="I210" s="225">
        <v>1</v>
      </c>
      <c r="J210" s="225">
        <v>1.5</v>
      </c>
      <c r="K210" s="225">
        <v>1.5</v>
      </c>
      <c r="L210" s="225">
        <v>1.5</v>
      </c>
      <c r="M210" s="409"/>
      <c r="N210" s="332"/>
    </row>
    <row r="211" spans="1:14" s="333" customFormat="1" x14ac:dyDescent="0.2">
      <c r="A211" s="334"/>
      <c r="B211" s="214"/>
      <c r="C211" s="215">
        <v>635006</v>
      </c>
      <c r="D211" s="216" t="s">
        <v>87</v>
      </c>
      <c r="E211" s="226"/>
      <c r="F211" s="226">
        <v>0</v>
      </c>
      <c r="G211" s="226">
        <v>0.1</v>
      </c>
      <c r="H211" s="225">
        <v>1</v>
      </c>
      <c r="I211" s="225">
        <v>1</v>
      </c>
      <c r="J211" s="225">
        <v>3</v>
      </c>
      <c r="K211" s="225">
        <v>3</v>
      </c>
      <c r="L211" s="225">
        <v>3</v>
      </c>
      <c r="M211" s="535"/>
      <c r="N211" s="332"/>
    </row>
    <row r="212" spans="1:14" s="333" customFormat="1" x14ac:dyDescent="0.2">
      <c r="A212" s="334"/>
      <c r="B212" s="214"/>
      <c r="C212" s="215">
        <v>635009</v>
      </c>
      <c r="D212" s="216" t="s">
        <v>411</v>
      </c>
      <c r="E212" s="226"/>
      <c r="F212" s="226">
        <v>0.6</v>
      </c>
      <c r="G212" s="226">
        <v>0.1</v>
      </c>
      <c r="H212" s="225">
        <v>0.5</v>
      </c>
      <c r="I212" s="225">
        <v>0.5</v>
      </c>
      <c r="J212" s="225">
        <v>0.5</v>
      </c>
      <c r="K212" s="225">
        <v>0.5</v>
      </c>
      <c r="L212" s="225">
        <v>0.5</v>
      </c>
      <c r="M212" s="535"/>
      <c r="N212" s="332"/>
    </row>
    <row r="213" spans="1:14" s="333" customFormat="1" x14ac:dyDescent="0.2">
      <c r="A213" s="334"/>
      <c r="B213" s="214">
        <v>637</v>
      </c>
      <c r="C213" s="223"/>
      <c r="D213" s="224" t="s">
        <v>88</v>
      </c>
      <c r="E213" s="227"/>
      <c r="F213" s="206">
        <f t="shared" ref="F213:L213" si="68">SUM(F214:F246)</f>
        <v>141.29999999999998</v>
      </c>
      <c r="G213" s="206">
        <f t="shared" si="68"/>
        <v>105.79999999999997</v>
      </c>
      <c r="H213" s="206">
        <f t="shared" si="68"/>
        <v>112.8</v>
      </c>
      <c r="I213" s="206">
        <f t="shared" si="68"/>
        <v>119.6</v>
      </c>
      <c r="J213" s="206">
        <f t="shared" si="68"/>
        <v>121.4</v>
      </c>
      <c r="K213" s="206">
        <f t="shared" si="68"/>
        <v>115.4</v>
      </c>
      <c r="L213" s="206">
        <f t="shared" si="68"/>
        <v>115.4</v>
      </c>
      <c r="M213" s="535"/>
      <c r="N213" s="332"/>
    </row>
    <row r="214" spans="1:14" s="333" customFormat="1" x14ac:dyDescent="0.2">
      <c r="A214" s="334"/>
      <c r="B214" s="214"/>
      <c r="C214" s="215">
        <v>636002</v>
      </c>
      <c r="D214" s="216" t="s">
        <v>289</v>
      </c>
      <c r="E214" s="226"/>
      <c r="F214" s="226">
        <v>0.1</v>
      </c>
      <c r="G214" s="226">
        <v>0.1</v>
      </c>
      <c r="H214" s="225">
        <v>0.1</v>
      </c>
      <c r="I214" s="225">
        <v>0.1</v>
      </c>
      <c r="J214" s="225">
        <v>0.1</v>
      </c>
      <c r="K214" s="225">
        <v>0.1</v>
      </c>
      <c r="L214" s="225">
        <v>0.1</v>
      </c>
      <c r="M214" s="535"/>
      <c r="N214" s="332"/>
    </row>
    <row r="215" spans="1:14" s="333" customFormat="1" x14ac:dyDescent="0.2">
      <c r="A215" s="331"/>
      <c r="B215" s="214"/>
      <c r="C215" s="215">
        <v>637001</v>
      </c>
      <c r="D215" s="216" t="s">
        <v>89</v>
      </c>
      <c r="E215" s="226"/>
      <c r="F215" s="226">
        <v>1.5</v>
      </c>
      <c r="G215" s="226">
        <v>1.7</v>
      </c>
      <c r="H215" s="225">
        <v>2.5</v>
      </c>
      <c r="I215" s="225">
        <v>2.5</v>
      </c>
      <c r="J215" s="225">
        <v>2</v>
      </c>
      <c r="K215" s="225">
        <v>2</v>
      </c>
      <c r="L215" s="225">
        <v>2</v>
      </c>
      <c r="M215" s="535"/>
      <c r="N215" s="332"/>
    </row>
    <row r="216" spans="1:14" s="333" customFormat="1" x14ac:dyDescent="0.2">
      <c r="A216" s="331"/>
      <c r="B216" s="214"/>
      <c r="C216" s="215">
        <v>637002</v>
      </c>
      <c r="D216" s="216" t="s">
        <v>368</v>
      </c>
      <c r="E216" s="226"/>
      <c r="F216" s="226">
        <v>0</v>
      </c>
      <c r="G216" s="226">
        <v>0.1</v>
      </c>
      <c r="H216" s="225">
        <v>1</v>
      </c>
      <c r="I216" s="225">
        <v>1</v>
      </c>
      <c r="J216" s="225">
        <v>0</v>
      </c>
      <c r="K216" s="225">
        <v>0</v>
      </c>
      <c r="L216" s="225">
        <v>0</v>
      </c>
      <c r="M216" s="535"/>
      <c r="N216" s="332"/>
    </row>
    <row r="217" spans="1:14" s="333" customFormat="1" x14ac:dyDescent="0.2">
      <c r="A217" s="334"/>
      <c r="B217" s="214"/>
      <c r="C217" s="215">
        <v>637003</v>
      </c>
      <c r="D217" s="216" t="s">
        <v>580</v>
      </c>
      <c r="E217" s="226"/>
      <c r="F217" s="226">
        <v>0.3</v>
      </c>
      <c r="G217" s="226">
        <v>0.2</v>
      </c>
      <c r="H217" s="225">
        <v>1</v>
      </c>
      <c r="I217" s="225">
        <v>1</v>
      </c>
      <c r="J217" s="225">
        <v>3</v>
      </c>
      <c r="K217" s="225">
        <v>3</v>
      </c>
      <c r="L217" s="225">
        <v>3</v>
      </c>
      <c r="M217" s="535"/>
      <c r="N217" s="332"/>
    </row>
    <row r="218" spans="1:14" s="333" customFormat="1" x14ac:dyDescent="0.2">
      <c r="A218" s="334"/>
      <c r="B218" s="214"/>
      <c r="C218" s="215">
        <v>637004</v>
      </c>
      <c r="D218" s="216" t="s">
        <v>94</v>
      </c>
      <c r="E218" s="226"/>
      <c r="F218" s="226">
        <v>0.5</v>
      </c>
      <c r="G218" s="226">
        <v>0.2</v>
      </c>
      <c r="H218" s="225">
        <v>1</v>
      </c>
      <c r="I218" s="225">
        <v>1</v>
      </c>
      <c r="J218" s="225">
        <v>1</v>
      </c>
      <c r="K218" s="225">
        <v>1</v>
      </c>
      <c r="L218" s="225">
        <v>1</v>
      </c>
      <c r="M218" s="535"/>
      <c r="N218" s="332"/>
    </row>
    <row r="219" spans="1:14" s="333" customFormat="1" x14ac:dyDescent="0.2">
      <c r="A219" s="334"/>
      <c r="B219" s="214"/>
      <c r="C219" s="215">
        <v>6370041</v>
      </c>
      <c r="D219" s="216" t="s">
        <v>91</v>
      </c>
      <c r="E219" s="226"/>
      <c r="F219" s="226">
        <v>1.1000000000000001</v>
      </c>
      <c r="G219" s="226">
        <v>0.3</v>
      </c>
      <c r="H219" s="225">
        <v>1.3</v>
      </c>
      <c r="I219" s="225">
        <v>1.3</v>
      </c>
      <c r="J219" s="548">
        <v>2</v>
      </c>
      <c r="K219" s="225">
        <v>1</v>
      </c>
      <c r="L219" s="225">
        <v>1</v>
      </c>
      <c r="M219" s="559" t="s">
        <v>1108</v>
      </c>
      <c r="N219" s="332"/>
    </row>
    <row r="220" spans="1:14" s="333" customFormat="1" x14ac:dyDescent="0.2">
      <c r="A220" s="334"/>
      <c r="B220" s="218"/>
      <c r="C220" s="215">
        <v>63700410</v>
      </c>
      <c r="D220" s="216" t="s">
        <v>872</v>
      </c>
      <c r="E220" s="226"/>
      <c r="F220" s="226">
        <v>1.1000000000000001</v>
      </c>
      <c r="G220" s="226">
        <v>1.1000000000000001</v>
      </c>
      <c r="H220" s="225">
        <v>1.2</v>
      </c>
      <c r="I220" s="225">
        <v>1.2</v>
      </c>
      <c r="J220" s="225">
        <v>1.2</v>
      </c>
      <c r="K220" s="225">
        <v>1.2</v>
      </c>
      <c r="L220" s="225">
        <v>1.2</v>
      </c>
      <c r="M220" s="535"/>
      <c r="N220" s="332"/>
    </row>
    <row r="221" spans="1:14" s="333" customFormat="1" x14ac:dyDescent="0.2">
      <c r="A221" s="334"/>
      <c r="B221" s="214"/>
      <c r="C221" s="215">
        <v>6370046</v>
      </c>
      <c r="D221" s="216" t="s">
        <v>93</v>
      </c>
      <c r="E221" s="226"/>
      <c r="F221" s="226">
        <v>0</v>
      </c>
      <c r="G221" s="226">
        <v>0</v>
      </c>
      <c r="H221" s="225">
        <v>1</v>
      </c>
      <c r="I221" s="225">
        <v>1</v>
      </c>
      <c r="J221" s="225">
        <v>0.5</v>
      </c>
      <c r="K221" s="225">
        <v>0.5</v>
      </c>
      <c r="L221" s="225">
        <v>0.5</v>
      </c>
      <c r="M221" s="535"/>
      <c r="N221" s="332"/>
    </row>
    <row r="222" spans="1:14" s="333" customFormat="1" x14ac:dyDescent="0.2">
      <c r="A222" s="334"/>
      <c r="B222" s="214"/>
      <c r="C222" s="215">
        <v>6370048</v>
      </c>
      <c r="D222" s="216" t="s">
        <v>724</v>
      </c>
      <c r="E222" s="226"/>
      <c r="F222" s="226">
        <v>0.9</v>
      </c>
      <c r="G222" s="226">
        <v>5.4</v>
      </c>
      <c r="H222" s="225">
        <v>4.5</v>
      </c>
      <c r="I222" s="225">
        <v>5.5</v>
      </c>
      <c r="J222" s="225">
        <v>7</v>
      </c>
      <c r="K222" s="225">
        <v>7</v>
      </c>
      <c r="L222" s="225">
        <v>7</v>
      </c>
      <c r="M222" s="409"/>
      <c r="N222" s="332"/>
    </row>
    <row r="223" spans="1:14" s="333" customFormat="1" x14ac:dyDescent="0.2">
      <c r="A223" s="334"/>
      <c r="B223" s="214"/>
      <c r="C223" s="215">
        <v>6370054</v>
      </c>
      <c r="D223" s="216" t="s">
        <v>97</v>
      </c>
      <c r="E223" s="226"/>
      <c r="F223" s="226">
        <v>0</v>
      </c>
      <c r="G223" s="226">
        <v>0</v>
      </c>
      <c r="H223" s="225">
        <v>0</v>
      </c>
      <c r="I223" s="225">
        <v>0</v>
      </c>
      <c r="J223" s="225">
        <v>0</v>
      </c>
      <c r="K223" s="225">
        <v>0</v>
      </c>
      <c r="L223" s="225">
        <v>0</v>
      </c>
      <c r="M223" s="535"/>
      <c r="N223" s="332"/>
    </row>
    <row r="224" spans="1:14" s="333" customFormat="1" x14ac:dyDescent="0.2">
      <c r="A224" s="334"/>
      <c r="B224" s="214"/>
      <c r="C224" s="215">
        <v>6370056</v>
      </c>
      <c r="D224" s="216" t="s">
        <v>95</v>
      </c>
      <c r="E224" s="226"/>
      <c r="F224" s="226">
        <v>13.5</v>
      </c>
      <c r="G224" s="226">
        <v>13.5</v>
      </c>
      <c r="H224" s="225">
        <v>15</v>
      </c>
      <c r="I224" s="225">
        <v>15</v>
      </c>
      <c r="J224" s="225">
        <v>12</v>
      </c>
      <c r="K224" s="225">
        <v>12</v>
      </c>
      <c r="L224" s="225">
        <v>12</v>
      </c>
      <c r="M224" s="535"/>
      <c r="N224" s="332"/>
    </row>
    <row r="225" spans="1:14" s="333" customFormat="1" x14ac:dyDescent="0.2">
      <c r="A225" s="334"/>
      <c r="B225" s="214"/>
      <c r="C225" s="215">
        <v>6370056</v>
      </c>
      <c r="D225" s="216" t="s">
        <v>96</v>
      </c>
      <c r="E225" s="226"/>
      <c r="F225" s="226">
        <v>1.5</v>
      </c>
      <c r="G225" s="226">
        <v>2.4</v>
      </c>
      <c r="H225" s="225">
        <v>2.5</v>
      </c>
      <c r="I225" s="225">
        <v>2.5</v>
      </c>
      <c r="J225" s="225">
        <v>2.5</v>
      </c>
      <c r="K225" s="225">
        <v>2.5</v>
      </c>
      <c r="L225" s="225">
        <v>2.5</v>
      </c>
      <c r="M225" s="535"/>
      <c r="N225" s="332"/>
    </row>
    <row r="226" spans="1:14" s="333" customFormat="1" x14ac:dyDescent="0.2">
      <c r="A226" s="334"/>
      <c r="B226" s="214"/>
      <c r="C226" s="215">
        <v>6370056</v>
      </c>
      <c r="D226" s="216" t="s">
        <v>98</v>
      </c>
      <c r="E226" s="226"/>
      <c r="F226" s="226">
        <v>0.7</v>
      </c>
      <c r="G226" s="226">
        <v>0.6</v>
      </c>
      <c r="H226" s="225">
        <v>0.6</v>
      </c>
      <c r="I226" s="225">
        <v>0.6</v>
      </c>
      <c r="J226" s="225">
        <v>0.6</v>
      </c>
      <c r="K226" s="225">
        <v>0.6</v>
      </c>
      <c r="L226" s="225">
        <v>0.6</v>
      </c>
      <c r="M226" s="535"/>
      <c r="N226" s="332"/>
    </row>
    <row r="227" spans="1:14" s="333" customFormat="1" ht="12.75" customHeight="1" x14ac:dyDescent="0.2">
      <c r="A227" s="334"/>
      <c r="B227" s="214"/>
      <c r="C227" s="215">
        <v>6370056</v>
      </c>
      <c r="D227" s="216" t="s">
        <v>99</v>
      </c>
      <c r="E227" s="226"/>
      <c r="F227" s="226">
        <v>9.3000000000000007</v>
      </c>
      <c r="G227" s="226">
        <v>12.2</v>
      </c>
      <c r="H227" s="225">
        <v>7.5</v>
      </c>
      <c r="I227" s="225">
        <v>7.5</v>
      </c>
      <c r="J227" s="225">
        <v>11</v>
      </c>
      <c r="K227" s="225">
        <v>11</v>
      </c>
      <c r="L227" s="225">
        <v>11</v>
      </c>
      <c r="M227" s="535"/>
      <c r="N227" s="332"/>
    </row>
    <row r="228" spans="1:14" s="333" customFormat="1" x14ac:dyDescent="0.2">
      <c r="A228" s="334"/>
      <c r="B228" s="214"/>
      <c r="C228" s="215">
        <v>637004</v>
      </c>
      <c r="D228" s="216" t="s">
        <v>782</v>
      </c>
      <c r="E228" s="226"/>
      <c r="F228" s="226">
        <v>1.2</v>
      </c>
      <c r="G228" s="226">
        <v>1.3</v>
      </c>
      <c r="H228" s="225">
        <v>3</v>
      </c>
      <c r="I228" s="225">
        <v>3</v>
      </c>
      <c r="J228" s="548">
        <v>6</v>
      </c>
      <c r="K228" s="225">
        <v>1</v>
      </c>
      <c r="L228" s="225">
        <v>1</v>
      </c>
      <c r="M228" s="559" t="s">
        <v>1108</v>
      </c>
      <c r="N228" s="332"/>
    </row>
    <row r="229" spans="1:14" s="333" customFormat="1" x14ac:dyDescent="0.2">
      <c r="A229" s="334"/>
      <c r="B229" s="214"/>
      <c r="C229" s="215">
        <v>637006</v>
      </c>
      <c r="D229" s="216" t="s">
        <v>622</v>
      </c>
      <c r="E229" s="226"/>
      <c r="F229" s="226">
        <v>0</v>
      </c>
      <c r="G229" s="226">
        <v>0.4</v>
      </c>
      <c r="H229" s="225">
        <v>0</v>
      </c>
      <c r="I229" s="225">
        <v>0</v>
      </c>
      <c r="J229" s="225">
        <v>0</v>
      </c>
      <c r="K229" s="225">
        <v>0</v>
      </c>
      <c r="L229" s="225">
        <v>0</v>
      </c>
      <c r="M229" s="535"/>
      <c r="N229" s="332"/>
    </row>
    <row r="230" spans="1:14" s="333" customFormat="1" x14ac:dyDescent="0.2">
      <c r="A230" s="334"/>
      <c r="B230" s="214"/>
      <c r="C230" s="215">
        <v>637007</v>
      </c>
      <c r="D230" s="216" t="s">
        <v>941</v>
      </c>
      <c r="E230" s="226"/>
      <c r="F230" s="226">
        <v>0</v>
      </c>
      <c r="G230" s="226">
        <v>0</v>
      </c>
      <c r="H230" s="225">
        <v>1</v>
      </c>
      <c r="I230" s="225">
        <v>1</v>
      </c>
      <c r="J230" s="225">
        <v>1</v>
      </c>
      <c r="K230" s="225">
        <v>1</v>
      </c>
      <c r="L230" s="225">
        <v>1</v>
      </c>
      <c r="M230" s="535"/>
      <c r="N230" s="332"/>
    </row>
    <row r="231" spans="1:14" s="333" customFormat="1" x14ac:dyDescent="0.2">
      <c r="A231" s="334"/>
      <c r="B231" s="214"/>
      <c r="C231" s="215">
        <v>637011</v>
      </c>
      <c r="D231" s="216" t="s">
        <v>100</v>
      </c>
      <c r="E231" s="226"/>
      <c r="F231" s="226">
        <v>2</v>
      </c>
      <c r="G231" s="226">
        <v>4.3</v>
      </c>
      <c r="H231" s="225">
        <v>5</v>
      </c>
      <c r="I231" s="225">
        <v>5</v>
      </c>
      <c r="J231" s="225">
        <v>5</v>
      </c>
      <c r="K231" s="225">
        <v>5</v>
      </c>
      <c r="L231" s="225">
        <v>5</v>
      </c>
      <c r="M231" s="535"/>
      <c r="N231" s="332"/>
    </row>
    <row r="232" spans="1:14" s="333" customFormat="1" x14ac:dyDescent="0.2">
      <c r="A232" s="334"/>
      <c r="B232" s="214"/>
      <c r="C232" s="215">
        <v>637011</v>
      </c>
      <c r="D232" s="216" t="s">
        <v>652</v>
      </c>
      <c r="E232" s="226"/>
      <c r="F232" s="226">
        <v>0.3</v>
      </c>
      <c r="G232" s="226">
        <v>0.4</v>
      </c>
      <c r="H232" s="225">
        <v>0.4</v>
      </c>
      <c r="I232" s="225">
        <v>0.4</v>
      </c>
      <c r="J232" s="225">
        <v>0.5</v>
      </c>
      <c r="K232" s="225">
        <v>0.5</v>
      </c>
      <c r="L232" s="225">
        <v>0.5</v>
      </c>
      <c r="M232" s="535"/>
      <c r="N232" s="332"/>
    </row>
    <row r="233" spans="1:14" s="333" customFormat="1" x14ac:dyDescent="0.2">
      <c r="A233" s="334"/>
      <c r="B233" s="214"/>
      <c r="C233" s="215">
        <v>637012</v>
      </c>
      <c r="D233" s="216" t="s">
        <v>296</v>
      </c>
      <c r="E233" s="206"/>
      <c r="F233" s="226">
        <v>4.8</v>
      </c>
      <c r="G233" s="226">
        <v>3.9</v>
      </c>
      <c r="H233" s="225">
        <v>5</v>
      </c>
      <c r="I233" s="225">
        <v>5</v>
      </c>
      <c r="J233" s="225">
        <v>5</v>
      </c>
      <c r="K233" s="225">
        <v>5</v>
      </c>
      <c r="L233" s="225">
        <v>5</v>
      </c>
      <c r="M233" s="535"/>
      <c r="N233" s="332"/>
    </row>
    <row r="234" spans="1:14" s="333" customFormat="1" x14ac:dyDescent="0.2">
      <c r="A234" s="334"/>
      <c r="B234" s="214"/>
      <c r="C234" s="215">
        <v>637012</v>
      </c>
      <c r="D234" s="216" t="s">
        <v>781</v>
      </c>
      <c r="E234" s="206"/>
      <c r="F234" s="226">
        <v>30.7</v>
      </c>
      <c r="G234" s="226">
        <v>0.2</v>
      </c>
      <c r="H234" s="225">
        <v>0</v>
      </c>
      <c r="I234" s="225">
        <v>0</v>
      </c>
      <c r="J234" s="225">
        <v>0</v>
      </c>
      <c r="K234" s="225">
        <v>0</v>
      </c>
      <c r="L234" s="225">
        <v>0</v>
      </c>
      <c r="M234" s="535"/>
      <c r="N234" s="332"/>
    </row>
    <row r="235" spans="1:14" s="333" customFormat="1" x14ac:dyDescent="0.2">
      <c r="A235" s="334"/>
      <c r="B235" s="214"/>
      <c r="C235" s="215">
        <v>637014</v>
      </c>
      <c r="D235" s="216" t="s">
        <v>101</v>
      </c>
      <c r="E235" s="226"/>
      <c r="F235" s="226">
        <v>29.3</v>
      </c>
      <c r="G235" s="226">
        <v>12.2</v>
      </c>
      <c r="H235" s="225">
        <v>11</v>
      </c>
      <c r="I235" s="225">
        <v>12</v>
      </c>
      <c r="J235" s="225">
        <v>12</v>
      </c>
      <c r="K235" s="225">
        <v>12</v>
      </c>
      <c r="L235" s="225">
        <v>12</v>
      </c>
      <c r="M235" s="409"/>
      <c r="N235" s="332"/>
    </row>
    <row r="236" spans="1:14" s="333" customFormat="1" x14ac:dyDescent="0.2">
      <c r="A236" s="334"/>
      <c r="B236" s="214"/>
      <c r="C236" s="215">
        <v>637015</v>
      </c>
      <c r="D236" s="216" t="s">
        <v>102</v>
      </c>
      <c r="E236" s="226"/>
      <c r="F236" s="226">
        <v>3.1</v>
      </c>
      <c r="G236" s="226">
        <v>2.9</v>
      </c>
      <c r="H236" s="225">
        <v>4</v>
      </c>
      <c r="I236" s="225">
        <v>4</v>
      </c>
      <c r="J236" s="225">
        <v>4</v>
      </c>
      <c r="K236" s="225">
        <v>4</v>
      </c>
      <c r="L236" s="225">
        <v>4</v>
      </c>
      <c r="M236" s="535"/>
      <c r="N236" s="332"/>
    </row>
    <row r="237" spans="1:14" s="333" customFormat="1" x14ac:dyDescent="0.2">
      <c r="A237" s="334"/>
      <c r="B237" s="214"/>
      <c r="C237" s="215">
        <v>637016</v>
      </c>
      <c r="D237" s="216" t="s">
        <v>103</v>
      </c>
      <c r="E237" s="226"/>
      <c r="F237" s="226">
        <v>2.1</v>
      </c>
      <c r="G237" s="226">
        <v>2.7</v>
      </c>
      <c r="H237" s="225">
        <v>2.5</v>
      </c>
      <c r="I237" s="225">
        <v>2.5</v>
      </c>
      <c r="J237" s="225">
        <v>2.5</v>
      </c>
      <c r="K237" s="225">
        <v>2.5</v>
      </c>
      <c r="L237" s="225">
        <v>2.5</v>
      </c>
      <c r="M237" s="535"/>
      <c r="N237" s="332"/>
    </row>
    <row r="238" spans="1:14" s="333" customFormat="1" x14ac:dyDescent="0.2">
      <c r="A238" s="334"/>
      <c r="B238" s="214"/>
      <c r="C238" s="215">
        <v>637017</v>
      </c>
      <c r="D238" s="216" t="s">
        <v>300</v>
      </c>
      <c r="E238" s="226"/>
      <c r="F238" s="226">
        <v>1.2</v>
      </c>
      <c r="G238" s="226">
        <v>0.8</v>
      </c>
      <c r="H238" s="225">
        <v>1</v>
      </c>
      <c r="I238" s="225">
        <v>1</v>
      </c>
      <c r="J238" s="225">
        <v>1</v>
      </c>
      <c r="K238" s="225">
        <v>1</v>
      </c>
      <c r="L238" s="225">
        <v>1</v>
      </c>
      <c r="M238" s="535"/>
      <c r="N238" s="332"/>
    </row>
    <row r="239" spans="1:14" s="333" customFormat="1" x14ac:dyDescent="0.2">
      <c r="A239" s="334"/>
      <c r="B239" s="218"/>
      <c r="C239" s="215">
        <v>637018</v>
      </c>
      <c r="D239" s="216" t="s">
        <v>428</v>
      </c>
      <c r="E239" s="206"/>
      <c r="F239" s="226">
        <v>0.6</v>
      </c>
      <c r="G239" s="226">
        <v>0</v>
      </c>
      <c r="H239" s="225">
        <v>1</v>
      </c>
      <c r="I239" s="225">
        <v>1</v>
      </c>
      <c r="J239" s="225">
        <v>0.5</v>
      </c>
      <c r="K239" s="225">
        <v>0.5</v>
      </c>
      <c r="L239" s="225">
        <v>0.5</v>
      </c>
      <c r="M239" s="535"/>
      <c r="N239" s="332"/>
    </row>
    <row r="240" spans="1:14" s="333" customFormat="1" x14ac:dyDescent="0.2">
      <c r="A240" s="334"/>
      <c r="B240" s="214"/>
      <c r="C240" s="215">
        <v>637023</v>
      </c>
      <c r="D240" s="216" t="s">
        <v>291</v>
      </c>
      <c r="E240" s="206"/>
      <c r="F240" s="226">
        <v>0.2</v>
      </c>
      <c r="G240" s="226">
        <v>0.6</v>
      </c>
      <c r="H240" s="225">
        <v>0</v>
      </c>
      <c r="I240" s="225">
        <v>0</v>
      </c>
      <c r="J240" s="225">
        <v>0</v>
      </c>
      <c r="K240" s="225">
        <v>0</v>
      </c>
      <c r="L240" s="225">
        <v>0</v>
      </c>
      <c r="M240" s="535"/>
      <c r="N240" s="332"/>
    </row>
    <row r="241" spans="1:14" s="333" customFormat="1" x14ac:dyDescent="0.2">
      <c r="A241" s="334"/>
      <c r="B241" s="214"/>
      <c r="C241" s="215">
        <v>637026</v>
      </c>
      <c r="D241" s="216" t="s">
        <v>104</v>
      </c>
      <c r="E241" s="226"/>
      <c r="F241" s="226">
        <v>26.7</v>
      </c>
      <c r="G241" s="226">
        <v>26.8</v>
      </c>
      <c r="H241" s="226">
        <v>27</v>
      </c>
      <c r="I241" s="226">
        <v>27</v>
      </c>
      <c r="J241" s="226">
        <v>28</v>
      </c>
      <c r="K241" s="226">
        <v>28</v>
      </c>
      <c r="L241" s="226">
        <v>28</v>
      </c>
      <c r="M241" s="535"/>
      <c r="N241" s="332"/>
    </row>
    <row r="242" spans="1:14" s="333" customFormat="1" x14ac:dyDescent="0.2">
      <c r="A242" s="334"/>
      <c r="B242" s="214"/>
      <c r="C242" s="215">
        <v>637027</v>
      </c>
      <c r="D242" s="216" t="s">
        <v>105</v>
      </c>
      <c r="E242" s="226"/>
      <c r="F242" s="226">
        <v>5.5</v>
      </c>
      <c r="G242" s="226">
        <v>6.5</v>
      </c>
      <c r="H242" s="226">
        <v>7</v>
      </c>
      <c r="I242" s="226">
        <v>7</v>
      </c>
      <c r="J242" s="226">
        <v>8</v>
      </c>
      <c r="K242" s="226">
        <v>8</v>
      </c>
      <c r="L242" s="226">
        <v>8</v>
      </c>
      <c r="M242" s="535"/>
      <c r="N242" s="332"/>
    </row>
    <row r="243" spans="1:14" s="333" customFormat="1" x14ac:dyDescent="0.2">
      <c r="A243" s="334"/>
      <c r="B243" s="214"/>
      <c r="C243" s="215">
        <v>637031</v>
      </c>
      <c r="D243" s="216" t="s">
        <v>564</v>
      </c>
      <c r="E243" s="226"/>
      <c r="F243" s="226">
        <v>0</v>
      </c>
      <c r="G243" s="226">
        <v>0</v>
      </c>
      <c r="H243" s="225">
        <v>1</v>
      </c>
      <c r="I243" s="225">
        <v>1</v>
      </c>
      <c r="J243" s="225">
        <v>1</v>
      </c>
      <c r="K243" s="225">
        <v>1</v>
      </c>
      <c r="L243" s="225">
        <v>1</v>
      </c>
      <c r="M243" s="535"/>
      <c r="N243" s="332"/>
    </row>
    <row r="244" spans="1:14" s="333" customFormat="1" x14ac:dyDescent="0.2">
      <c r="A244" s="334"/>
      <c r="B244" s="214"/>
      <c r="C244" s="215">
        <v>637035</v>
      </c>
      <c r="D244" s="216" t="s">
        <v>783</v>
      </c>
      <c r="E244" s="226"/>
      <c r="F244" s="226">
        <v>1.7</v>
      </c>
      <c r="G244" s="226">
        <v>3.8</v>
      </c>
      <c r="H244" s="225">
        <v>3</v>
      </c>
      <c r="I244" s="225">
        <v>5</v>
      </c>
      <c r="J244" s="225">
        <v>0</v>
      </c>
      <c r="K244" s="225">
        <v>0</v>
      </c>
      <c r="L244" s="225">
        <v>0</v>
      </c>
      <c r="M244" s="535"/>
      <c r="N244" s="332"/>
    </row>
    <row r="245" spans="1:14" s="333" customFormat="1" x14ac:dyDescent="0.2">
      <c r="A245" s="334"/>
      <c r="B245" s="214"/>
      <c r="C245" s="215">
        <v>637035</v>
      </c>
      <c r="D245" s="216" t="s">
        <v>784</v>
      </c>
      <c r="E245" s="226"/>
      <c r="F245" s="226">
        <v>1.1000000000000001</v>
      </c>
      <c r="G245" s="226">
        <v>0.9</v>
      </c>
      <c r="H245" s="225">
        <v>1.2</v>
      </c>
      <c r="I245" s="225">
        <v>4</v>
      </c>
      <c r="J245" s="225">
        <v>4</v>
      </c>
      <c r="K245" s="225">
        <v>4</v>
      </c>
      <c r="L245" s="225">
        <v>4</v>
      </c>
      <c r="M245" s="409"/>
      <c r="N245" s="332"/>
    </row>
    <row r="246" spans="1:14" s="333" customFormat="1" x14ac:dyDescent="0.2">
      <c r="A246" s="334"/>
      <c r="B246" s="214"/>
      <c r="C246" s="215">
        <v>637037</v>
      </c>
      <c r="D246" s="216" t="s">
        <v>785</v>
      </c>
      <c r="E246" s="225"/>
      <c r="F246" s="226">
        <v>0.3</v>
      </c>
      <c r="G246" s="226">
        <v>0.3</v>
      </c>
      <c r="H246" s="225">
        <v>0.5</v>
      </c>
      <c r="I246" s="225">
        <v>0.5</v>
      </c>
      <c r="J246" s="225">
        <v>0</v>
      </c>
      <c r="K246" s="225">
        <v>0</v>
      </c>
      <c r="L246" s="225">
        <v>0</v>
      </c>
      <c r="M246" s="535"/>
      <c r="N246" s="332"/>
    </row>
    <row r="247" spans="1:14" s="333" customFormat="1" x14ac:dyDescent="0.2">
      <c r="A247" s="334"/>
      <c r="B247" s="214">
        <v>640</v>
      </c>
      <c r="C247" s="223"/>
      <c r="D247" s="224" t="s">
        <v>107</v>
      </c>
      <c r="E247" s="227"/>
      <c r="F247" s="206">
        <f t="shared" ref="F247:L247" si="69">SUM(F248:F255)</f>
        <v>13.7</v>
      </c>
      <c r="G247" s="206">
        <f t="shared" ref="G247" si="70">SUM(G248:G255)</f>
        <v>5.5</v>
      </c>
      <c r="H247" s="206">
        <f t="shared" ref="H247" si="71">SUM(H248:H255)</f>
        <v>17.899999999999999</v>
      </c>
      <c r="I247" s="206">
        <f t="shared" si="69"/>
        <v>18.299999999999997</v>
      </c>
      <c r="J247" s="227">
        <f t="shared" si="69"/>
        <v>17.600000000000001</v>
      </c>
      <c r="K247" s="227">
        <f t="shared" ref="K247" si="72">SUM(K248:K255)</f>
        <v>17.600000000000001</v>
      </c>
      <c r="L247" s="227">
        <f t="shared" si="69"/>
        <v>17.600000000000001</v>
      </c>
      <c r="M247" s="535"/>
      <c r="N247" s="332"/>
    </row>
    <row r="248" spans="1:14" s="333" customFormat="1" x14ac:dyDescent="0.2">
      <c r="A248" s="334"/>
      <c r="B248" s="209"/>
      <c r="C248" s="215">
        <v>641009</v>
      </c>
      <c r="D248" s="216" t="s">
        <v>635</v>
      </c>
      <c r="E248" s="225"/>
      <c r="F248" s="226">
        <v>0</v>
      </c>
      <c r="G248" s="226">
        <v>0</v>
      </c>
      <c r="H248" s="225">
        <v>0.1</v>
      </c>
      <c r="I248" s="225">
        <v>0.1</v>
      </c>
      <c r="J248" s="225">
        <v>0.1</v>
      </c>
      <c r="K248" s="225">
        <v>0.1</v>
      </c>
      <c r="L248" s="225">
        <v>0.1</v>
      </c>
      <c r="M248" s="535"/>
      <c r="N248" s="332"/>
    </row>
    <row r="249" spans="1:14" s="333" customFormat="1" x14ac:dyDescent="0.2">
      <c r="A249" s="334"/>
      <c r="B249" s="214"/>
      <c r="C249" s="215">
        <v>649003</v>
      </c>
      <c r="D249" s="216" t="s">
        <v>998</v>
      </c>
      <c r="E249" s="226"/>
      <c r="F249" s="226">
        <v>1.9</v>
      </c>
      <c r="G249" s="226">
        <v>0.7</v>
      </c>
      <c r="H249" s="225">
        <v>1</v>
      </c>
      <c r="I249" s="225">
        <v>1</v>
      </c>
      <c r="J249" s="225">
        <v>1</v>
      </c>
      <c r="K249" s="225">
        <v>1</v>
      </c>
      <c r="L249" s="225">
        <v>1</v>
      </c>
      <c r="M249" s="535"/>
      <c r="N249" s="332"/>
    </row>
    <row r="250" spans="1:14" s="333" customFormat="1" x14ac:dyDescent="0.2">
      <c r="A250" s="331"/>
      <c r="B250" s="214"/>
      <c r="C250" s="215">
        <v>642002</v>
      </c>
      <c r="D250" s="216" t="s">
        <v>108</v>
      </c>
      <c r="E250" s="226"/>
      <c r="F250" s="226">
        <v>0.2</v>
      </c>
      <c r="G250" s="226">
        <v>0</v>
      </c>
      <c r="H250" s="225">
        <v>1.5</v>
      </c>
      <c r="I250" s="225">
        <v>1.5</v>
      </c>
      <c r="J250" s="225">
        <v>1</v>
      </c>
      <c r="K250" s="225">
        <v>1</v>
      </c>
      <c r="L250" s="225">
        <v>1</v>
      </c>
      <c r="M250" s="535"/>
      <c r="N250" s="332"/>
    </row>
    <row r="251" spans="1:14" s="333" customFormat="1" x14ac:dyDescent="0.2">
      <c r="A251" s="334"/>
      <c r="B251" s="214"/>
      <c r="C251" s="215">
        <v>642002</v>
      </c>
      <c r="D251" s="216" t="s">
        <v>653</v>
      </c>
      <c r="E251" s="226"/>
      <c r="F251" s="226">
        <v>0.3</v>
      </c>
      <c r="G251" s="226">
        <v>0</v>
      </c>
      <c r="H251" s="225">
        <v>0.3</v>
      </c>
      <c r="I251" s="225">
        <v>0.5</v>
      </c>
      <c r="J251" s="225">
        <v>0.5</v>
      </c>
      <c r="K251" s="225">
        <v>0.5</v>
      </c>
      <c r="L251" s="225">
        <v>0.5</v>
      </c>
      <c r="M251" s="409"/>
      <c r="N251" s="332"/>
    </row>
    <row r="252" spans="1:14" s="333" customFormat="1" x14ac:dyDescent="0.2">
      <c r="A252" s="334"/>
      <c r="B252" s="214"/>
      <c r="C252" s="215">
        <v>642006</v>
      </c>
      <c r="D252" s="216" t="s">
        <v>109</v>
      </c>
      <c r="E252" s="226"/>
      <c r="F252" s="226">
        <v>1.6</v>
      </c>
      <c r="G252" s="226">
        <v>1.3</v>
      </c>
      <c r="H252" s="225">
        <v>10</v>
      </c>
      <c r="I252" s="225">
        <v>10.199999999999999</v>
      </c>
      <c r="J252" s="225">
        <v>10</v>
      </c>
      <c r="K252" s="225">
        <v>10</v>
      </c>
      <c r="L252" s="225">
        <v>10</v>
      </c>
      <c r="M252" s="535"/>
      <c r="N252" s="332"/>
    </row>
    <row r="253" spans="1:14" s="333" customFormat="1" x14ac:dyDescent="0.2">
      <c r="A253" s="334"/>
      <c r="B253" s="214"/>
      <c r="C253" s="215">
        <v>642012</v>
      </c>
      <c r="D253" s="216" t="s">
        <v>110</v>
      </c>
      <c r="E253" s="226"/>
      <c r="F253" s="226">
        <v>8.6999999999999993</v>
      </c>
      <c r="G253" s="226">
        <v>1.8</v>
      </c>
      <c r="H253" s="226">
        <v>3</v>
      </c>
      <c r="I253" s="226">
        <v>3</v>
      </c>
      <c r="J253" s="226">
        <v>3</v>
      </c>
      <c r="K253" s="226">
        <v>3</v>
      </c>
      <c r="L253" s="226">
        <v>3</v>
      </c>
      <c r="M253" s="535"/>
      <c r="N253" s="332"/>
    </row>
    <row r="254" spans="1:14" s="333" customFormat="1" x14ac:dyDescent="0.2">
      <c r="A254" s="334"/>
      <c r="B254" s="214"/>
      <c r="C254" s="215">
        <v>642013</v>
      </c>
      <c r="D254" s="216" t="s">
        <v>287</v>
      </c>
      <c r="E254" s="226"/>
      <c r="F254" s="389">
        <v>0</v>
      </c>
      <c r="G254" s="226">
        <v>0.6</v>
      </c>
      <c r="H254" s="226">
        <v>0</v>
      </c>
      <c r="I254" s="226">
        <v>0</v>
      </c>
      <c r="J254" s="389">
        <v>0</v>
      </c>
      <c r="K254" s="389">
        <v>0</v>
      </c>
      <c r="L254" s="389">
        <v>0</v>
      </c>
      <c r="M254" s="535"/>
      <c r="N254" s="332"/>
    </row>
    <row r="255" spans="1:14" s="333" customFormat="1" x14ac:dyDescent="0.2">
      <c r="A255" s="334"/>
      <c r="B255" s="214"/>
      <c r="C255" s="215"/>
      <c r="D255" s="216" t="s">
        <v>111</v>
      </c>
      <c r="E255" s="226"/>
      <c r="F255" s="226">
        <v>1</v>
      </c>
      <c r="G255" s="226">
        <v>1.1000000000000001</v>
      </c>
      <c r="H255" s="225">
        <v>2</v>
      </c>
      <c r="I255" s="225">
        <v>2</v>
      </c>
      <c r="J255" s="225">
        <v>2</v>
      </c>
      <c r="K255" s="225">
        <v>2</v>
      </c>
      <c r="L255" s="225">
        <v>2</v>
      </c>
      <c r="M255" s="535"/>
      <c r="N255" s="332"/>
    </row>
    <row r="256" spans="1:14" s="333" customFormat="1" x14ac:dyDescent="0.2">
      <c r="A256" s="334"/>
      <c r="B256" s="214">
        <v>651</v>
      </c>
      <c r="C256" s="215"/>
      <c r="D256" s="224" t="s">
        <v>654</v>
      </c>
      <c r="E256" s="227"/>
      <c r="F256" s="206">
        <f>F257</f>
        <v>512.5</v>
      </c>
      <c r="G256" s="206">
        <f>G257</f>
        <v>3.6</v>
      </c>
      <c r="H256" s="206">
        <f>H257</f>
        <v>0</v>
      </c>
      <c r="I256" s="206">
        <f>I257</f>
        <v>0</v>
      </c>
      <c r="J256" s="227">
        <f t="shared" ref="J256:L256" si="73">J257</f>
        <v>0</v>
      </c>
      <c r="K256" s="227">
        <f t="shared" si="73"/>
        <v>0</v>
      </c>
      <c r="L256" s="227">
        <f t="shared" si="73"/>
        <v>0</v>
      </c>
      <c r="M256" s="535"/>
      <c r="N256" s="332"/>
    </row>
    <row r="257" spans="1:14" s="333" customFormat="1" x14ac:dyDescent="0.2">
      <c r="A257" s="334"/>
      <c r="B257" s="214"/>
      <c r="C257" s="215">
        <v>651004</v>
      </c>
      <c r="D257" s="216" t="s">
        <v>786</v>
      </c>
      <c r="E257" s="225"/>
      <c r="F257" s="390">
        <v>512.5</v>
      </c>
      <c r="G257" s="225">
        <v>3.6</v>
      </c>
      <c r="H257" s="225">
        <v>0</v>
      </c>
      <c r="I257" s="225">
        <v>0</v>
      </c>
      <c r="J257" s="225">
        <v>0</v>
      </c>
      <c r="K257" s="225">
        <v>0</v>
      </c>
      <c r="L257" s="225">
        <v>0</v>
      </c>
      <c r="M257" s="535"/>
      <c r="N257" s="332"/>
    </row>
    <row r="258" spans="1:14" s="228" customFormat="1" x14ac:dyDescent="0.2">
      <c r="A258" s="207"/>
      <c r="B258" s="299"/>
      <c r="C258" s="302"/>
      <c r="D258" s="286" t="s">
        <v>691</v>
      </c>
      <c r="E258" s="303" t="s">
        <v>680</v>
      </c>
      <c r="F258" s="315">
        <f t="shared" ref="F258:L258" si="74">SUM(F259:F262)</f>
        <v>26.3</v>
      </c>
      <c r="G258" s="287">
        <f t="shared" ref="G258" si="75">SUM(G259:G262)</f>
        <v>27.9</v>
      </c>
      <c r="H258" s="287">
        <f t="shared" ref="H258" si="76">SUM(H259:H262)</f>
        <v>35.200000000000003</v>
      </c>
      <c r="I258" s="287">
        <f t="shared" si="74"/>
        <v>35.200000000000003</v>
      </c>
      <c r="J258" s="287">
        <f t="shared" si="74"/>
        <v>43.300000000000004</v>
      </c>
      <c r="K258" s="287">
        <f t="shared" ref="K258" si="77">SUM(K259:K262)</f>
        <v>45.7</v>
      </c>
      <c r="L258" s="287">
        <f t="shared" si="74"/>
        <v>52.7</v>
      </c>
      <c r="N258" s="259"/>
    </row>
    <row r="259" spans="1:14" s="333" customFormat="1" x14ac:dyDescent="0.2">
      <c r="A259" s="334"/>
      <c r="B259" s="214">
        <v>610</v>
      </c>
      <c r="C259" s="215"/>
      <c r="D259" s="216" t="s">
        <v>115</v>
      </c>
      <c r="E259" s="391"/>
      <c r="F259" s="226">
        <v>16</v>
      </c>
      <c r="G259" s="226">
        <v>16.899999999999999</v>
      </c>
      <c r="H259" s="226">
        <v>22.2</v>
      </c>
      <c r="I259" s="226">
        <v>22.2</v>
      </c>
      <c r="J259" s="226">
        <v>28.2</v>
      </c>
      <c r="K259" s="226">
        <v>30</v>
      </c>
      <c r="L259" s="226">
        <v>35</v>
      </c>
      <c r="M259" s="535"/>
      <c r="N259" s="332"/>
    </row>
    <row r="260" spans="1:14" s="333" customFormat="1" x14ac:dyDescent="0.2">
      <c r="A260" s="331"/>
      <c r="B260" s="214">
        <v>620</v>
      </c>
      <c r="C260" s="215"/>
      <c r="D260" s="216" t="s">
        <v>116</v>
      </c>
      <c r="E260" s="391"/>
      <c r="F260" s="226">
        <v>5.8</v>
      </c>
      <c r="G260" s="226">
        <v>6</v>
      </c>
      <c r="H260" s="226">
        <v>7.8</v>
      </c>
      <c r="I260" s="226">
        <v>7.8</v>
      </c>
      <c r="J260" s="226">
        <v>9.9</v>
      </c>
      <c r="K260" s="226">
        <v>10.5</v>
      </c>
      <c r="L260" s="226">
        <v>12.5</v>
      </c>
      <c r="M260" s="535"/>
      <c r="N260" s="332"/>
    </row>
    <row r="261" spans="1:14" s="333" customFormat="1" x14ac:dyDescent="0.2">
      <c r="A261" s="334"/>
      <c r="B261" s="214">
        <v>630</v>
      </c>
      <c r="C261" s="215"/>
      <c r="D261" s="216" t="s">
        <v>117</v>
      </c>
      <c r="E261" s="391"/>
      <c r="F261" s="226">
        <v>4.5</v>
      </c>
      <c r="G261" s="226">
        <v>4.9000000000000004</v>
      </c>
      <c r="H261" s="225">
        <v>5</v>
      </c>
      <c r="I261" s="225">
        <v>5</v>
      </c>
      <c r="J261" s="225">
        <v>5</v>
      </c>
      <c r="K261" s="225">
        <v>5</v>
      </c>
      <c r="L261" s="225">
        <v>5</v>
      </c>
      <c r="M261" s="535"/>
      <c r="N261" s="332"/>
    </row>
    <row r="262" spans="1:14" s="333" customFormat="1" x14ac:dyDescent="0.2">
      <c r="A262" s="334"/>
      <c r="B262" s="214">
        <v>642</v>
      </c>
      <c r="C262" s="215"/>
      <c r="D262" s="216" t="s">
        <v>111</v>
      </c>
      <c r="E262" s="391"/>
      <c r="F262" s="226">
        <v>0</v>
      </c>
      <c r="G262" s="226">
        <v>0.1</v>
      </c>
      <c r="H262" s="226">
        <v>0.2</v>
      </c>
      <c r="I262" s="226">
        <v>0.2</v>
      </c>
      <c r="J262" s="226">
        <v>0.2</v>
      </c>
      <c r="K262" s="226">
        <v>0.2</v>
      </c>
      <c r="L262" s="226">
        <v>0.2</v>
      </c>
      <c r="M262" s="535"/>
      <c r="N262" s="332"/>
    </row>
    <row r="263" spans="1:14" x14ac:dyDescent="0.2">
      <c r="A263" s="210"/>
      <c r="B263" s="299"/>
      <c r="C263" s="302"/>
      <c r="D263" s="286" t="s">
        <v>692</v>
      </c>
      <c r="E263" s="303" t="s">
        <v>681</v>
      </c>
      <c r="F263" s="288">
        <f t="shared" ref="F263:L263" si="78">SUM(F264)</f>
        <v>4.5</v>
      </c>
      <c r="G263" s="288">
        <f t="shared" si="78"/>
        <v>6.6</v>
      </c>
      <c r="H263" s="288">
        <f>SUM(H264)</f>
        <v>8</v>
      </c>
      <c r="I263" s="288">
        <f t="shared" si="78"/>
        <v>8</v>
      </c>
      <c r="J263" s="288">
        <f t="shared" si="78"/>
        <v>8</v>
      </c>
      <c r="K263" s="288">
        <f t="shared" si="78"/>
        <v>8</v>
      </c>
      <c r="L263" s="288">
        <f t="shared" si="78"/>
        <v>8</v>
      </c>
      <c r="M263" s="209"/>
    </row>
    <row r="264" spans="1:14" s="333" customFormat="1" x14ac:dyDescent="0.2">
      <c r="A264" s="334"/>
      <c r="B264" s="512" t="s">
        <v>787</v>
      </c>
      <c r="C264" s="223"/>
      <c r="D264" s="216" t="s">
        <v>120</v>
      </c>
      <c r="E264" s="391"/>
      <c r="F264" s="226">
        <v>4.5</v>
      </c>
      <c r="G264" s="226">
        <v>6.6</v>
      </c>
      <c r="H264" s="225">
        <v>8</v>
      </c>
      <c r="I264" s="225">
        <v>8</v>
      </c>
      <c r="J264" s="225">
        <v>8</v>
      </c>
      <c r="K264" s="225">
        <v>8</v>
      </c>
      <c r="L264" s="225">
        <v>8</v>
      </c>
      <c r="M264" s="535"/>
      <c r="N264" s="332"/>
    </row>
    <row r="265" spans="1:14" x14ac:dyDescent="0.2">
      <c r="A265" s="207"/>
      <c r="B265" s="299"/>
      <c r="C265" s="302"/>
      <c r="D265" s="286" t="s">
        <v>122</v>
      </c>
      <c r="E265" s="303" t="s">
        <v>682</v>
      </c>
      <c r="F265" s="288">
        <f t="shared" ref="F265:L265" si="79">SUM(F266:F267)</f>
        <v>29.5</v>
      </c>
      <c r="G265" s="288">
        <f t="shared" ref="G265" si="80">SUM(G266:G267)</f>
        <v>32.6</v>
      </c>
      <c r="H265" s="288">
        <f t="shared" ref="H265" si="81">SUM(H266:H267)</f>
        <v>24.5</v>
      </c>
      <c r="I265" s="288">
        <f t="shared" si="79"/>
        <v>24.5</v>
      </c>
      <c r="J265" s="288">
        <f t="shared" si="79"/>
        <v>24</v>
      </c>
      <c r="K265" s="288">
        <f t="shared" ref="K265" si="82">SUM(K266:K267)</f>
        <v>21.8</v>
      </c>
      <c r="L265" s="288">
        <f t="shared" si="79"/>
        <v>19.5</v>
      </c>
      <c r="M265" s="209"/>
    </row>
    <row r="266" spans="1:14" s="333" customFormat="1" x14ac:dyDescent="0.2">
      <c r="A266" s="334"/>
      <c r="B266" s="214"/>
      <c r="C266" s="215">
        <v>651</v>
      </c>
      <c r="D266" s="216" t="s">
        <v>123</v>
      </c>
      <c r="E266" s="391"/>
      <c r="F266" s="226">
        <v>26.8</v>
      </c>
      <c r="G266" s="226">
        <v>28.9</v>
      </c>
      <c r="H266" s="226">
        <v>23</v>
      </c>
      <c r="I266" s="226">
        <v>23</v>
      </c>
      <c r="J266" s="226">
        <v>22</v>
      </c>
      <c r="K266" s="226">
        <v>20</v>
      </c>
      <c r="L266" s="226">
        <v>18</v>
      </c>
      <c r="M266" s="535"/>
      <c r="N266" s="332"/>
    </row>
    <row r="267" spans="1:14" s="333" customFormat="1" x14ac:dyDescent="0.2">
      <c r="A267" s="331"/>
      <c r="B267" s="214"/>
      <c r="C267" s="215">
        <v>653001</v>
      </c>
      <c r="D267" s="216" t="s">
        <v>283</v>
      </c>
      <c r="E267" s="256"/>
      <c r="F267" s="226">
        <v>2.7</v>
      </c>
      <c r="G267" s="226">
        <v>3.7</v>
      </c>
      <c r="H267" s="226">
        <v>1.5</v>
      </c>
      <c r="I267" s="226">
        <v>1.5</v>
      </c>
      <c r="J267" s="226">
        <v>2</v>
      </c>
      <c r="K267" s="226">
        <v>1.8</v>
      </c>
      <c r="L267" s="226">
        <v>1.5</v>
      </c>
      <c r="M267" s="535"/>
      <c r="N267" s="332"/>
    </row>
    <row r="268" spans="1:14" x14ac:dyDescent="0.2">
      <c r="A268" s="210"/>
      <c r="B268" s="299"/>
      <c r="C268" s="302"/>
      <c r="D268" s="286" t="s">
        <v>693</v>
      </c>
      <c r="E268" s="303" t="s">
        <v>683</v>
      </c>
      <c r="F268" s="288">
        <f t="shared" ref="F268" si="83">SUM(F269:F272)</f>
        <v>4.4000000000000004</v>
      </c>
      <c r="G268" s="288">
        <f>SUM(G269:G272)</f>
        <v>5.0999999999999996</v>
      </c>
      <c r="H268" s="288">
        <f>SUM(H269:H272)</f>
        <v>7.5</v>
      </c>
      <c r="I268" s="288">
        <f>SUM(I269:I272)</f>
        <v>7.5</v>
      </c>
      <c r="J268" s="288">
        <f t="shared" ref="J268:L268" si="84">SUM(J269:J272)</f>
        <v>14.1</v>
      </c>
      <c r="K268" s="288">
        <f t="shared" ref="K268" si="85">SUM(K269:K272)</f>
        <v>7.5</v>
      </c>
      <c r="L268" s="288">
        <f t="shared" si="84"/>
        <v>7.5</v>
      </c>
      <c r="M268" s="209"/>
    </row>
    <row r="269" spans="1:14" s="333" customFormat="1" x14ac:dyDescent="0.2">
      <c r="A269" s="334"/>
      <c r="B269" s="214"/>
      <c r="C269" s="223"/>
      <c r="D269" s="216" t="s">
        <v>967</v>
      </c>
      <c r="E269" s="391"/>
      <c r="F269" s="226">
        <v>0</v>
      </c>
      <c r="G269" s="226">
        <v>0.3</v>
      </c>
      <c r="H269" s="226">
        <v>2.4</v>
      </c>
      <c r="I269" s="226">
        <v>2.4</v>
      </c>
      <c r="J269" s="558">
        <v>6</v>
      </c>
      <c r="K269" s="226">
        <v>2.4</v>
      </c>
      <c r="L269" s="226">
        <v>2.4</v>
      </c>
      <c r="M269" s="559" t="s">
        <v>1108</v>
      </c>
      <c r="N269" s="332"/>
    </row>
    <row r="270" spans="1:14" s="499" customFormat="1" x14ac:dyDescent="0.2">
      <c r="A270" s="490"/>
      <c r="B270" s="214"/>
      <c r="C270" s="215">
        <v>641001</v>
      </c>
      <c r="D270" s="216" t="s">
        <v>1123</v>
      </c>
      <c r="E270" s="391"/>
      <c r="F270" s="226">
        <v>0</v>
      </c>
      <c r="G270" s="226">
        <v>0</v>
      </c>
      <c r="H270" s="226">
        <v>0</v>
      </c>
      <c r="I270" s="226">
        <v>0</v>
      </c>
      <c r="J270" s="558">
        <v>3</v>
      </c>
      <c r="K270" s="226">
        <v>0</v>
      </c>
      <c r="L270" s="226">
        <v>0</v>
      </c>
      <c r="M270" s="559" t="s">
        <v>1108</v>
      </c>
      <c r="N270" s="498"/>
    </row>
    <row r="271" spans="1:14" s="333" customFormat="1" x14ac:dyDescent="0.2">
      <c r="A271" s="331"/>
      <c r="B271" s="214"/>
      <c r="C271" s="215" t="s">
        <v>582</v>
      </c>
      <c r="D271" s="216" t="s">
        <v>292</v>
      </c>
      <c r="E271" s="391"/>
      <c r="F271" s="226">
        <v>0</v>
      </c>
      <c r="G271" s="226">
        <v>0</v>
      </c>
      <c r="H271" s="226">
        <v>0</v>
      </c>
      <c r="I271" s="226">
        <v>0</v>
      </c>
      <c r="J271" s="226">
        <v>0</v>
      </c>
      <c r="K271" s="226">
        <v>0</v>
      </c>
      <c r="L271" s="226">
        <v>0</v>
      </c>
      <c r="M271" s="535"/>
      <c r="N271" s="332"/>
    </row>
    <row r="272" spans="1:14" s="333" customFormat="1" x14ac:dyDescent="0.2">
      <c r="A272" s="334"/>
      <c r="B272" s="214"/>
      <c r="C272" s="215" t="s">
        <v>583</v>
      </c>
      <c r="D272" s="216" t="s">
        <v>271</v>
      </c>
      <c r="E272" s="391"/>
      <c r="F272" s="226">
        <v>4.4000000000000004</v>
      </c>
      <c r="G272" s="226">
        <v>4.8</v>
      </c>
      <c r="H272" s="226">
        <v>5.0999999999999996</v>
      </c>
      <c r="I272" s="226">
        <v>5.0999999999999996</v>
      </c>
      <c r="J272" s="226">
        <v>5.0999999999999996</v>
      </c>
      <c r="K272" s="226">
        <v>5.0999999999999996</v>
      </c>
      <c r="L272" s="226">
        <v>5.0999999999999996</v>
      </c>
      <c r="M272" s="535"/>
      <c r="N272" s="332"/>
    </row>
    <row r="273" spans="1:14" x14ac:dyDescent="0.2">
      <c r="A273" s="210"/>
      <c r="B273" s="299"/>
      <c r="C273" s="302" t="s">
        <v>581</v>
      </c>
      <c r="D273" s="286" t="s">
        <v>690</v>
      </c>
      <c r="E273" s="303" t="s">
        <v>684</v>
      </c>
      <c r="F273" s="288">
        <f t="shared" ref="F273:L273" si="86">SUM(F274+F275+F276)</f>
        <v>159.29999999999998</v>
      </c>
      <c r="G273" s="287">
        <f t="shared" ref="G273" si="87">SUM(G274+G275+G276)</f>
        <v>155.10000000000002</v>
      </c>
      <c r="H273" s="287">
        <f t="shared" ref="H273" si="88">SUM(H274+H275+H276)</f>
        <v>172.89999999999998</v>
      </c>
      <c r="I273" s="287">
        <f t="shared" si="86"/>
        <v>178.20000000000002</v>
      </c>
      <c r="J273" s="287">
        <f t="shared" si="86"/>
        <v>203.70000000000002</v>
      </c>
      <c r="K273" s="287">
        <f t="shared" ref="K273" si="89">SUM(K274+K275+K276)</f>
        <v>310.8</v>
      </c>
      <c r="L273" s="287">
        <f t="shared" si="86"/>
        <v>321.7</v>
      </c>
      <c r="M273" s="209"/>
    </row>
    <row r="274" spans="1:14" s="333" customFormat="1" x14ac:dyDescent="0.2">
      <c r="A274" s="334"/>
      <c r="B274" s="214">
        <v>610</v>
      </c>
      <c r="C274" s="215">
        <v>610</v>
      </c>
      <c r="D274" s="216" t="s">
        <v>115</v>
      </c>
      <c r="E274" s="226"/>
      <c r="F274" s="226">
        <v>101</v>
      </c>
      <c r="G274" s="225">
        <v>103.7</v>
      </c>
      <c r="H274" s="225">
        <v>112</v>
      </c>
      <c r="I274" s="225">
        <v>112.8</v>
      </c>
      <c r="J274" s="226">
        <v>128</v>
      </c>
      <c r="K274" s="226">
        <v>208</v>
      </c>
      <c r="L274" s="226">
        <v>216</v>
      </c>
      <c r="M274" s="409"/>
      <c r="N274" s="332"/>
    </row>
    <row r="275" spans="1:14" s="333" customFormat="1" x14ac:dyDescent="0.2">
      <c r="A275" s="331"/>
      <c r="B275" s="214">
        <v>620</v>
      </c>
      <c r="C275" s="215">
        <v>620</v>
      </c>
      <c r="D275" s="216" t="s">
        <v>116</v>
      </c>
      <c r="E275" s="226"/>
      <c r="F275" s="226">
        <v>38.1</v>
      </c>
      <c r="G275" s="225">
        <v>36.6</v>
      </c>
      <c r="H275" s="225">
        <v>39.200000000000003</v>
      </c>
      <c r="I275" s="225">
        <v>39.6</v>
      </c>
      <c r="J275" s="226">
        <v>45</v>
      </c>
      <c r="K275" s="226">
        <v>72.599999999999994</v>
      </c>
      <c r="L275" s="226">
        <v>75.5</v>
      </c>
      <c r="M275" s="409"/>
      <c r="N275" s="332"/>
    </row>
    <row r="276" spans="1:14" x14ac:dyDescent="0.2">
      <c r="A276" s="210"/>
      <c r="B276" s="214">
        <v>630</v>
      </c>
      <c r="C276" s="215"/>
      <c r="D276" s="224" t="s">
        <v>117</v>
      </c>
      <c r="E276" s="227"/>
      <c r="F276" s="206">
        <f t="shared" ref="F276:L276" si="90">SUM(F277:F301)</f>
        <v>20.199999999999996</v>
      </c>
      <c r="G276" s="206">
        <f t="shared" si="90"/>
        <v>14.799999999999999</v>
      </c>
      <c r="H276" s="227">
        <f>SUM(H277:H300)</f>
        <v>21.7</v>
      </c>
      <c r="I276" s="206">
        <f t="shared" si="90"/>
        <v>25.800000000000004</v>
      </c>
      <c r="J276" s="206">
        <f t="shared" si="90"/>
        <v>30.700000000000006</v>
      </c>
      <c r="K276" s="206">
        <f t="shared" ref="K276" si="91">SUM(K277:K301)</f>
        <v>30.200000000000006</v>
      </c>
      <c r="L276" s="206">
        <f t="shared" si="90"/>
        <v>30.200000000000006</v>
      </c>
      <c r="M276" s="535"/>
    </row>
    <row r="277" spans="1:14" s="333" customFormat="1" x14ac:dyDescent="0.2">
      <c r="A277" s="334"/>
      <c r="B277" s="214"/>
      <c r="C277" s="215">
        <v>631001</v>
      </c>
      <c r="D277" s="216" t="s">
        <v>129</v>
      </c>
      <c r="E277" s="226"/>
      <c r="F277" s="226">
        <v>0.5</v>
      </c>
      <c r="G277" s="225">
        <v>0.6</v>
      </c>
      <c r="H277" s="225">
        <v>0.7</v>
      </c>
      <c r="I277" s="225">
        <v>1.5</v>
      </c>
      <c r="J277" s="226">
        <v>1.5</v>
      </c>
      <c r="K277" s="226">
        <v>1.5</v>
      </c>
      <c r="L277" s="226">
        <v>1.5</v>
      </c>
      <c r="M277" s="409"/>
      <c r="N277" s="332"/>
    </row>
    <row r="278" spans="1:14" s="333" customFormat="1" x14ac:dyDescent="0.2">
      <c r="A278" s="334"/>
      <c r="B278" s="214"/>
      <c r="C278" s="215">
        <v>632005</v>
      </c>
      <c r="D278" s="216" t="s">
        <v>130</v>
      </c>
      <c r="E278" s="226"/>
      <c r="F278" s="226">
        <v>0.6</v>
      </c>
      <c r="G278" s="225">
        <v>0.5</v>
      </c>
      <c r="H278" s="225">
        <v>1.5</v>
      </c>
      <c r="I278" s="225">
        <v>1.5</v>
      </c>
      <c r="J278" s="226">
        <v>1.5</v>
      </c>
      <c r="K278" s="226">
        <v>1.5</v>
      </c>
      <c r="L278" s="226">
        <v>1.5</v>
      </c>
      <c r="M278" s="535"/>
      <c r="N278" s="332"/>
    </row>
    <row r="279" spans="1:14" s="333" customFormat="1" x14ac:dyDescent="0.2">
      <c r="A279" s="334"/>
      <c r="B279" s="214"/>
      <c r="C279" s="215">
        <v>633001</v>
      </c>
      <c r="D279" s="216" t="s">
        <v>64</v>
      </c>
      <c r="E279" s="226"/>
      <c r="F279" s="226">
        <v>0</v>
      </c>
      <c r="G279" s="225">
        <v>0</v>
      </c>
      <c r="H279" s="225">
        <v>0.5</v>
      </c>
      <c r="I279" s="225">
        <v>0.5</v>
      </c>
      <c r="J279" s="226">
        <v>0.5</v>
      </c>
      <c r="K279" s="226">
        <v>0.5</v>
      </c>
      <c r="L279" s="226">
        <v>0.5</v>
      </c>
      <c r="M279" s="535"/>
      <c r="N279" s="332"/>
    </row>
    <row r="280" spans="1:14" s="333" customFormat="1" x14ac:dyDescent="0.2">
      <c r="A280" s="334"/>
      <c r="B280" s="214"/>
      <c r="C280" s="215">
        <v>633002</v>
      </c>
      <c r="D280" s="216" t="s">
        <v>132</v>
      </c>
      <c r="E280" s="226"/>
      <c r="F280" s="226">
        <v>0</v>
      </c>
      <c r="G280" s="225">
        <v>0</v>
      </c>
      <c r="H280" s="225">
        <v>0.6</v>
      </c>
      <c r="I280" s="225">
        <v>0.6</v>
      </c>
      <c r="J280" s="226">
        <v>0.6</v>
      </c>
      <c r="K280" s="226">
        <v>0.6</v>
      </c>
      <c r="L280" s="226">
        <v>0.6</v>
      </c>
      <c r="M280" s="535"/>
      <c r="N280" s="332"/>
    </row>
    <row r="281" spans="1:14" s="333" customFormat="1" x14ac:dyDescent="0.2">
      <c r="A281" s="334"/>
      <c r="B281" s="214"/>
      <c r="C281" s="215">
        <v>6330061</v>
      </c>
      <c r="D281" s="216" t="s">
        <v>431</v>
      </c>
      <c r="E281" s="226"/>
      <c r="F281" s="226">
        <v>0</v>
      </c>
      <c r="G281" s="225">
        <v>0</v>
      </c>
      <c r="H281" s="225">
        <v>0.5</v>
      </c>
      <c r="I281" s="225">
        <v>0.5</v>
      </c>
      <c r="J281" s="226">
        <v>0.5</v>
      </c>
      <c r="K281" s="226">
        <v>0.5</v>
      </c>
      <c r="L281" s="226">
        <v>0.5</v>
      </c>
      <c r="M281" s="535"/>
      <c r="N281" s="332"/>
    </row>
    <row r="282" spans="1:14" s="333" customFormat="1" x14ac:dyDescent="0.2">
      <c r="A282" s="334"/>
      <c r="B282" s="214"/>
      <c r="C282" s="215">
        <v>6330063</v>
      </c>
      <c r="D282" s="216" t="s">
        <v>133</v>
      </c>
      <c r="E282" s="226"/>
      <c r="F282" s="226">
        <v>0.1</v>
      </c>
      <c r="G282" s="225">
        <v>0.2</v>
      </c>
      <c r="H282" s="225">
        <v>0.2</v>
      </c>
      <c r="I282" s="225">
        <v>0.2</v>
      </c>
      <c r="J282" s="226">
        <v>0.3</v>
      </c>
      <c r="K282" s="226">
        <v>0.3</v>
      </c>
      <c r="L282" s="226">
        <v>0.3</v>
      </c>
      <c r="M282" s="535"/>
      <c r="N282" s="332"/>
    </row>
    <row r="283" spans="1:14" s="333" customFormat="1" x14ac:dyDescent="0.2">
      <c r="A283" s="334"/>
      <c r="B283" s="214"/>
      <c r="C283" s="215">
        <v>6330065</v>
      </c>
      <c r="D283" s="216" t="s">
        <v>134</v>
      </c>
      <c r="E283" s="226"/>
      <c r="F283" s="226">
        <v>0</v>
      </c>
      <c r="G283" s="225">
        <v>0.1</v>
      </c>
      <c r="H283" s="225">
        <v>0.8</v>
      </c>
      <c r="I283" s="225">
        <v>0.8</v>
      </c>
      <c r="J283" s="226">
        <v>2</v>
      </c>
      <c r="K283" s="226">
        <v>2</v>
      </c>
      <c r="L283" s="226">
        <v>2</v>
      </c>
      <c r="M283" s="535"/>
      <c r="N283" s="332"/>
    </row>
    <row r="284" spans="1:14" s="333" customFormat="1" x14ac:dyDescent="0.2">
      <c r="A284" s="334"/>
      <c r="B284" s="214"/>
      <c r="C284" s="215">
        <v>6330066</v>
      </c>
      <c r="D284" s="216" t="s">
        <v>135</v>
      </c>
      <c r="E284" s="226"/>
      <c r="F284" s="226">
        <v>0.1</v>
      </c>
      <c r="G284" s="225">
        <v>0.1</v>
      </c>
      <c r="H284" s="225">
        <v>0.3</v>
      </c>
      <c r="I284" s="225">
        <v>0.3</v>
      </c>
      <c r="J284" s="226">
        <v>0.3</v>
      </c>
      <c r="K284" s="226">
        <v>0.3</v>
      </c>
      <c r="L284" s="226">
        <v>0.3</v>
      </c>
      <c r="M284" s="535"/>
      <c r="N284" s="332"/>
    </row>
    <row r="285" spans="1:14" s="333" customFormat="1" x14ac:dyDescent="0.2">
      <c r="A285" s="334"/>
      <c r="B285" s="214"/>
      <c r="C285" s="215">
        <v>633010</v>
      </c>
      <c r="D285" s="216" t="s">
        <v>136</v>
      </c>
      <c r="E285" s="226"/>
      <c r="F285" s="226">
        <v>2.2000000000000002</v>
      </c>
      <c r="G285" s="225">
        <v>1.4</v>
      </c>
      <c r="H285" s="225">
        <v>2</v>
      </c>
      <c r="I285" s="225">
        <v>2</v>
      </c>
      <c r="J285" s="226">
        <v>3.5</v>
      </c>
      <c r="K285" s="226">
        <v>3.5</v>
      </c>
      <c r="L285" s="226">
        <v>3.5</v>
      </c>
      <c r="M285" s="535"/>
      <c r="N285" s="332"/>
    </row>
    <row r="286" spans="1:14" s="333" customFormat="1" x14ac:dyDescent="0.2">
      <c r="A286" s="334"/>
      <c r="B286" s="214"/>
      <c r="C286" s="215">
        <v>633013</v>
      </c>
      <c r="D286" s="216" t="s">
        <v>636</v>
      </c>
      <c r="E286" s="226"/>
      <c r="F286" s="226">
        <v>0</v>
      </c>
      <c r="G286" s="225">
        <v>0</v>
      </c>
      <c r="H286" s="225">
        <v>0</v>
      </c>
      <c r="I286" s="225">
        <v>0</v>
      </c>
      <c r="J286" s="558">
        <v>0.5</v>
      </c>
      <c r="K286" s="226">
        <v>0</v>
      </c>
      <c r="L286" s="226">
        <v>0</v>
      </c>
      <c r="M286" s="559" t="s">
        <v>1108</v>
      </c>
      <c r="N286" s="332"/>
    </row>
    <row r="287" spans="1:14" s="333" customFormat="1" x14ac:dyDescent="0.2">
      <c r="A287" s="334"/>
      <c r="B287" s="214"/>
      <c r="C287" s="215">
        <v>634001</v>
      </c>
      <c r="D287" s="216" t="s">
        <v>137</v>
      </c>
      <c r="E287" s="226"/>
      <c r="F287" s="226">
        <v>2.2000000000000002</v>
      </c>
      <c r="G287" s="225">
        <v>2</v>
      </c>
      <c r="H287" s="225">
        <v>3</v>
      </c>
      <c r="I287" s="225">
        <v>3</v>
      </c>
      <c r="J287" s="226">
        <v>3</v>
      </c>
      <c r="K287" s="226">
        <v>3</v>
      </c>
      <c r="L287" s="226">
        <v>3</v>
      </c>
      <c r="M287" s="535"/>
      <c r="N287" s="332"/>
    </row>
    <row r="288" spans="1:14" s="333" customFormat="1" x14ac:dyDescent="0.2">
      <c r="A288" s="334"/>
      <c r="B288" s="214"/>
      <c r="C288" s="215">
        <v>634002</v>
      </c>
      <c r="D288" s="216" t="s">
        <v>78</v>
      </c>
      <c r="E288" s="226"/>
      <c r="F288" s="226">
        <v>0.1</v>
      </c>
      <c r="G288" s="225">
        <v>0.1</v>
      </c>
      <c r="H288" s="225">
        <v>1</v>
      </c>
      <c r="I288" s="225">
        <v>1</v>
      </c>
      <c r="J288" s="226">
        <v>1</v>
      </c>
      <c r="K288" s="226">
        <v>1</v>
      </c>
      <c r="L288" s="226">
        <v>1</v>
      </c>
      <c r="M288" s="535"/>
      <c r="N288" s="332"/>
    </row>
    <row r="289" spans="1:14" s="333" customFormat="1" x14ac:dyDescent="0.2">
      <c r="A289" s="334"/>
      <c r="B289" s="214"/>
      <c r="C289" s="215">
        <v>634002</v>
      </c>
      <c r="D289" s="216" t="s">
        <v>79</v>
      </c>
      <c r="E289" s="226"/>
      <c r="F289" s="226">
        <v>0.1</v>
      </c>
      <c r="G289" s="225">
        <v>0.6</v>
      </c>
      <c r="H289" s="225">
        <v>0.8</v>
      </c>
      <c r="I289" s="225">
        <v>0.8</v>
      </c>
      <c r="J289" s="226">
        <v>1.5</v>
      </c>
      <c r="K289" s="226">
        <v>1.5</v>
      </c>
      <c r="L289" s="226">
        <v>1.5</v>
      </c>
      <c r="M289" s="535"/>
      <c r="N289" s="332"/>
    </row>
    <row r="290" spans="1:14" s="333" customFormat="1" x14ac:dyDescent="0.2">
      <c r="A290" s="334"/>
      <c r="B290" s="214"/>
      <c r="C290" s="215">
        <v>634003</v>
      </c>
      <c r="D290" s="216" t="s">
        <v>264</v>
      </c>
      <c r="E290" s="226"/>
      <c r="F290" s="226">
        <v>0.2</v>
      </c>
      <c r="G290" s="225">
        <v>0.5</v>
      </c>
      <c r="H290" s="225">
        <v>0.5</v>
      </c>
      <c r="I290" s="225">
        <v>0.8</v>
      </c>
      <c r="J290" s="226">
        <v>0.8</v>
      </c>
      <c r="K290" s="226">
        <v>0.8</v>
      </c>
      <c r="L290" s="226">
        <v>0.8</v>
      </c>
      <c r="M290" s="535"/>
      <c r="N290" s="332"/>
    </row>
    <row r="291" spans="1:14" s="333" customFormat="1" x14ac:dyDescent="0.2">
      <c r="A291" s="334"/>
      <c r="B291" s="214"/>
      <c r="C291" s="215">
        <v>635002</v>
      </c>
      <c r="D291" s="216" t="s">
        <v>138</v>
      </c>
      <c r="E291" s="226"/>
      <c r="F291" s="226">
        <v>0.3</v>
      </c>
      <c r="G291" s="225">
        <v>0.1</v>
      </c>
      <c r="H291" s="225">
        <v>0.2</v>
      </c>
      <c r="I291" s="225">
        <v>2.1</v>
      </c>
      <c r="J291" s="226">
        <v>2.1</v>
      </c>
      <c r="K291" s="226">
        <v>2.1</v>
      </c>
      <c r="L291" s="226">
        <v>2.1</v>
      </c>
      <c r="M291" s="535"/>
      <c r="N291" s="332"/>
    </row>
    <row r="292" spans="1:14" s="333" customFormat="1" x14ac:dyDescent="0.2">
      <c r="A292" s="334"/>
      <c r="B292" s="214"/>
      <c r="C292" s="215">
        <v>637001</v>
      </c>
      <c r="D292" s="216" t="s">
        <v>89</v>
      </c>
      <c r="E292" s="226"/>
      <c r="F292" s="226">
        <v>0.5</v>
      </c>
      <c r="G292" s="225">
        <v>0.2</v>
      </c>
      <c r="H292" s="225">
        <v>0.5</v>
      </c>
      <c r="I292" s="225">
        <v>0.5</v>
      </c>
      <c r="J292" s="226">
        <v>1.5</v>
      </c>
      <c r="K292" s="226">
        <v>1.5</v>
      </c>
      <c r="L292" s="226">
        <v>1.5</v>
      </c>
      <c r="M292" s="209"/>
      <c r="N292" s="332"/>
    </row>
    <row r="293" spans="1:14" s="333" customFormat="1" x14ac:dyDescent="0.2">
      <c r="A293" s="334"/>
      <c r="B293" s="214"/>
      <c r="C293" s="215">
        <v>637004</v>
      </c>
      <c r="D293" s="216" t="s">
        <v>432</v>
      </c>
      <c r="E293" s="226"/>
      <c r="F293" s="226">
        <v>0</v>
      </c>
      <c r="G293" s="225">
        <v>0</v>
      </c>
      <c r="H293" s="225">
        <v>0.1</v>
      </c>
      <c r="I293" s="225">
        <v>0.1</v>
      </c>
      <c r="J293" s="226">
        <v>0.1</v>
      </c>
      <c r="K293" s="226">
        <v>0.1</v>
      </c>
      <c r="L293" s="226">
        <v>0.1</v>
      </c>
      <c r="M293" s="535"/>
      <c r="N293" s="332"/>
    </row>
    <row r="294" spans="1:14" s="333" customFormat="1" x14ac:dyDescent="0.2">
      <c r="A294" s="334"/>
      <c r="B294" s="214"/>
      <c r="C294" s="215">
        <v>637006</v>
      </c>
      <c r="D294" s="216" t="s">
        <v>622</v>
      </c>
      <c r="E294" s="226"/>
      <c r="F294" s="226">
        <v>0.1</v>
      </c>
      <c r="G294" s="225">
        <v>0.4</v>
      </c>
      <c r="H294" s="225">
        <v>0.2</v>
      </c>
      <c r="I294" s="225">
        <v>0.2</v>
      </c>
      <c r="J294" s="226">
        <v>0.3</v>
      </c>
      <c r="K294" s="226">
        <v>0.3</v>
      </c>
      <c r="L294" s="226">
        <v>0.3</v>
      </c>
      <c r="M294" s="535"/>
      <c r="N294" s="332"/>
    </row>
    <row r="295" spans="1:14" s="333" customFormat="1" x14ac:dyDescent="0.2">
      <c r="A295" s="334"/>
      <c r="B295" s="214"/>
      <c r="C295" s="215">
        <v>637014</v>
      </c>
      <c r="D295" s="216" t="s">
        <v>101</v>
      </c>
      <c r="E295" s="226"/>
      <c r="F295" s="226">
        <v>5.5</v>
      </c>
      <c r="G295" s="225">
        <v>5.7</v>
      </c>
      <c r="H295" s="225">
        <v>5.9</v>
      </c>
      <c r="I295" s="225">
        <v>5.9</v>
      </c>
      <c r="J295" s="226">
        <v>5.9</v>
      </c>
      <c r="K295" s="226">
        <v>5.9</v>
      </c>
      <c r="L295" s="226">
        <v>5.9</v>
      </c>
      <c r="M295" s="535"/>
      <c r="N295" s="332"/>
    </row>
    <row r="296" spans="1:14" s="333" customFormat="1" x14ac:dyDescent="0.2">
      <c r="A296" s="334"/>
      <c r="B296" s="214"/>
      <c r="C296" s="215">
        <v>637016</v>
      </c>
      <c r="D296" s="216" t="s">
        <v>103</v>
      </c>
      <c r="E296" s="226"/>
      <c r="F296" s="226">
        <v>1.1000000000000001</v>
      </c>
      <c r="G296" s="225">
        <v>1.1000000000000001</v>
      </c>
      <c r="H296" s="225">
        <v>1.3</v>
      </c>
      <c r="I296" s="225">
        <v>1.3</v>
      </c>
      <c r="J296" s="226">
        <v>1.3</v>
      </c>
      <c r="K296" s="226">
        <v>1.3</v>
      </c>
      <c r="L296" s="226">
        <v>1.3</v>
      </c>
      <c r="M296" s="535"/>
      <c r="N296" s="332"/>
    </row>
    <row r="297" spans="1:14" s="499" customFormat="1" x14ac:dyDescent="0.2">
      <c r="A297" s="490"/>
      <c r="B297" s="214"/>
      <c r="C297" s="215">
        <v>637035</v>
      </c>
      <c r="D297" s="216" t="s">
        <v>783</v>
      </c>
      <c r="E297" s="226"/>
      <c r="F297" s="226">
        <v>0</v>
      </c>
      <c r="G297" s="225">
        <v>0</v>
      </c>
      <c r="H297" s="225">
        <v>0</v>
      </c>
      <c r="I297" s="225">
        <v>0.9</v>
      </c>
      <c r="J297" s="226">
        <v>0.6</v>
      </c>
      <c r="K297" s="226">
        <v>0.6</v>
      </c>
      <c r="L297" s="226">
        <v>0.6</v>
      </c>
      <c r="M297" s="535"/>
      <c r="N297" s="498"/>
    </row>
    <row r="298" spans="1:14" s="333" customFormat="1" x14ac:dyDescent="0.2">
      <c r="A298" s="334"/>
      <c r="B298" s="214"/>
      <c r="C298" s="215">
        <v>642006</v>
      </c>
      <c r="D298" s="216" t="s">
        <v>922</v>
      </c>
      <c r="E298" s="226"/>
      <c r="F298" s="226">
        <v>0.1</v>
      </c>
      <c r="G298" s="225">
        <v>0.7</v>
      </c>
      <c r="H298" s="225">
        <v>0.1</v>
      </c>
      <c r="I298" s="225">
        <v>0.1</v>
      </c>
      <c r="J298" s="226">
        <v>0.2</v>
      </c>
      <c r="K298" s="226">
        <v>0.2</v>
      </c>
      <c r="L298" s="226">
        <v>0.2</v>
      </c>
      <c r="M298" s="535"/>
      <c r="N298" s="332"/>
    </row>
    <row r="299" spans="1:14" s="333" customFormat="1" x14ac:dyDescent="0.2">
      <c r="A299" s="334"/>
      <c r="B299" s="214"/>
      <c r="C299" s="215">
        <v>642012</v>
      </c>
      <c r="D299" s="216" t="s">
        <v>110</v>
      </c>
      <c r="E299" s="226"/>
      <c r="F299" s="226">
        <v>5.6</v>
      </c>
      <c r="G299" s="225">
        <v>0</v>
      </c>
      <c r="H299" s="225">
        <v>0</v>
      </c>
      <c r="I299" s="225">
        <v>0</v>
      </c>
      <c r="J299" s="226">
        <v>0</v>
      </c>
      <c r="K299" s="226">
        <v>0</v>
      </c>
      <c r="L299" s="226">
        <v>0</v>
      </c>
      <c r="M299" s="535"/>
      <c r="N299" s="332"/>
    </row>
    <row r="300" spans="1:14" s="333" customFormat="1" x14ac:dyDescent="0.2">
      <c r="A300" s="334"/>
      <c r="B300" s="214"/>
      <c r="C300" s="215">
        <v>642015</v>
      </c>
      <c r="D300" s="216" t="s">
        <v>515</v>
      </c>
      <c r="E300" s="226"/>
      <c r="F300" s="226">
        <v>0.9</v>
      </c>
      <c r="G300" s="225">
        <v>0.5</v>
      </c>
      <c r="H300" s="225">
        <v>1</v>
      </c>
      <c r="I300" s="225">
        <v>1</v>
      </c>
      <c r="J300" s="226">
        <v>1</v>
      </c>
      <c r="K300" s="226">
        <v>1</v>
      </c>
      <c r="L300" s="226">
        <v>1</v>
      </c>
      <c r="M300" s="535"/>
      <c r="N300" s="332"/>
    </row>
    <row r="301" spans="1:14" s="499" customFormat="1" x14ac:dyDescent="0.2">
      <c r="A301" s="490"/>
      <c r="B301" s="214"/>
      <c r="C301" s="215">
        <v>651004</v>
      </c>
      <c r="D301" s="216" t="s">
        <v>985</v>
      </c>
      <c r="E301" s="226"/>
      <c r="F301" s="226">
        <v>0</v>
      </c>
      <c r="G301" s="225">
        <v>0</v>
      </c>
      <c r="H301" s="225">
        <v>0</v>
      </c>
      <c r="I301" s="225">
        <v>0.2</v>
      </c>
      <c r="J301" s="225">
        <v>0.2</v>
      </c>
      <c r="K301" s="225">
        <v>0.2</v>
      </c>
      <c r="L301" s="225">
        <v>0.2</v>
      </c>
      <c r="M301" s="535"/>
      <c r="N301" s="498"/>
    </row>
    <row r="302" spans="1:14" x14ac:dyDescent="0.2">
      <c r="A302" s="210"/>
      <c r="B302" s="299"/>
      <c r="C302" s="300"/>
      <c r="D302" s="286" t="s">
        <v>140</v>
      </c>
      <c r="E302" s="303" t="s">
        <v>685</v>
      </c>
      <c r="F302" s="288">
        <f>SUM(F303)</f>
        <v>1</v>
      </c>
      <c r="G302" s="287">
        <f>SUM(G303)</f>
        <v>1</v>
      </c>
      <c r="H302" s="287">
        <f>SUM(H303)</f>
        <v>1</v>
      </c>
      <c r="I302" s="287">
        <f>SUM(I303)</f>
        <v>1</v>
      </c>
      <c r="J302" s="287">
        <f t="shared" ref="J302:L302" si="92">SUM(J303)</f>
        <v>1</v>
      </c>
      <c r="K302" s="287">
        <f t="shared" si="92"/>
        <v>1</v>
      </c>
      <c r="L302" s="287">
        <f t="shared" si="92"/>
        <v>1</v>
      </c>
      <c r="M302" s="209"/>
    </row>
    <row r="303" spans="1:14" s="333" customFormat="1" x14ac:dyDescent="0.2">
      <c r="A303" s="334"/>
      <c r="B303" s="214"/>
      <c r="C303" s="215">
        <v>637005</v>
      </c>
      <c r="D303" s="216" t="s">
        <v>141</v>
      </c>
      <c r="E303" s="391"/>
      <c r="F303" s="226">
        <v>1</v>
      </c>
      <c r="G303" s="225">
        <v>1</v>
      </c>
      <c r="H303" s="225">
        <v>1</v>
      </c>
      <c r="I303" s="225">
        <v>1</v>
      </c>
      <c r="J303" s="226">
        <v>1</v>
      </c>
      <c r="K303" s="226">
        <v>1</v>
      </c>
      <c r="L303" s="226">
        <v>1</v>
      </c>
      <c r="M303" s="535"/>
      <c r="N303" s="332"/>
    </row>
    <row r="304" spans="1:14" x14ac:dyDescent="0.2">
      <c r="A304" s="207"/>
      <c r="B304" s="299"/>
      <c r="C304" s="300"/>
      <c r="D304" s="286" t="s">
        <v>143</v>
      </c>
      <c r="E304" s="303" t="s">
        <v>686</v>
      </c>
      <c r="F304" s="317">
        <f t="shared" ref="F304:L304" si="93">SUM(F305+ F310)</f>
        <v>145.89999999999998</v>
      </c>
      <c r="G304" s="301">
        <f t="shared" ref="G304" si="94">SUM(G305+ G310)</f>
        <v>226.2</v>
      </c>
      <c r="H304" s="301">
        <f t="shared" ref="H304" si="95">SUM(H305+ H310)</f>
        <v>119</v>
      </c>
      <c r="I304" s="301">
        <f t="shared" si="93"/>
        <v>195.8</v>
      </c>
      <c r="J304" s="301">
        <f t="shared" si="93"/>
        <v>168.8</v>
      </c>
      <c r="K304" s="301">
        <f t="shared" ref="K304" si="96">SUM(K305+ K310)</f>
        <v>168.8</v>
      </c>
      <c r="L304" s="301">
        <f t="shared" si="93"/>
        <v>168.8</v>
      </c>
      <c r="M304" s="209"/>
    </row>
    <row r="305" spans="1:14" x14ac:dyDescent="0.2">
      <c r="A305" s="210"/>
      <c r="B305" s="214"/>
      <c r="C305" s="223"/>
      <c r="D305" s="224" t="s">
        <v>144</v>
      </c>
      <c r="E305" s="257"/>
      <c r="F305" s="206">
        <f t="shared" ref="F305:L305" si="97">SUM(F306:F309)</f>
        <v>55.5</v>
      </c>
      <c r="G305" s="227">
        <f t="shared" ref="G305" si="98">SUM(G306:G309)</f>
        <v>95.799999999999983</v>
      </c>
      <c r="H305" s="227">
        <f t="shared" ref="H305" si="99">SUM(H306:H309)</f>
        <v>81.8</v>
      </c>
      <c r="I305" s="227">
        <f t="shared" si="97"/>
        <v>81.8</v>
      </c>
      <c r="J305" s="227">
        <f t="shared" si="97"/>
        <v>54.8</v>
      </c>
      <c r="K305" s="227">
        <f t="shared" ref="K305" si="100">SUM(K306:K309)</f>
        <v>54.8</v>
      </c>
      <c r="L305" s="227">
        <f t="shared" si="97"/>
        <v>54.8</v>
      </c>
      <c r="M305" s="535"/>
    </row>
    <row r="306" spans="1:14" s="333" customFormat="1" x14ac:dyDescent="0.2">
      <c r="A306" s="331"/>
      <c r="B306" s="214">
        <v>610</v>
      </c>
      <c r="C306" s="215"/>
      <c r="D306" s="216" t="s">
        <v>115</v>
      </c>
      <c r="E306" s="391"/>
      <c r="F306" s="226">
        <v>18.899999999999999</v>
      </c>
      <c r="G306" s="225">
        <v>35</v>
      </c>
      <c r="H306" s="225">
        <v>28</v>
      </c>
      <c r="I306" s="225">
        <v>28</v>
      </c>
      <c r="J306" s="226">
        <v>25</v>
      </c>
      <c r="K306" s="226">
        <v>25</v>
      </c>
      <c r="L306" s="226">
        <v>25</v>
      </c>
      <c r="M306" s="535"/>
      <c r="N306" s="332"/>
    </row>
    <row r="307" spans="1:14" s="333" customFormat="1" x14ac:dyDescent="0.2">
      <c r="A307" s="331"/>
      <c r="B307" s="214">
        <v>620</v>
      </c>
      <c r="C307" s="215"/>
      <c r="D307" s="216" t="s">
        <v>116</v>
      </c>
      <c r="E307" s="391"/>
      <c r="F307" s="226">
        <v>6.5</v>
      </c>
      <c r="G307" s="225">
        <v>11.3</v>
      </c>
      <c r="H307" s="225">
        <v>9.8000000000000007</v>
      </c>
      <c r="I307" s="225">
        <v>9.8000000000000007</v>
      </c>
      <c r="J307" s="226">
        <v>8.8000000000000007</v>
      </c>
      <c r="K307" s="226">
        <v>8.8000000000000007</v>
      </c>
      <c r="L307" s="226">
        <v>8.8000000000000007</v>
      </c>
      <c r="M307" s="535"/>
      <c r="N307" s="332"/>
    </row>
    <row r="308" spans="1:14" s="333" customFormat="1" x14ac:dyDescent="0.2">
      <c r="A308" s="334"/>
      <c r="B308" s="214">
        <v>630</v>
      </c>
      <c r="C308" s="215"/>
      <c r="D308" s="216" t="s">
        <v>117</v>
      </c>
      <c r="E308" s="256"/>
      <c r="F308" s="226">
        <v>27.9</v>
      </c>
      <c r="G308" s="225">
        <v>46.4</v>
      </c>
      <c r="H308" s="225">
        <v>41</v>
      </c>
      <c r="I308" s="225">
        <v>41</v>
      </c>
      <c r="J308" s="226">
        <v>20</v>
      </c>
      <c r="K308" s="226">
        <v>20</v>
      </c>
      <c r="L308" s="226">
        <v>20</v>
      </c>
      <c r="M308" s="535"/>
      <c r="N308" s="332"/>
    </row>
    <row r="309" spans="1:14" s="333" customFormat="1" x14ac:dyDescent="0.2">
      <c r="A309" s="334"/>
      <c r="B309" s="214"/>
      <c r="C309" s="215">
        <v>637014</v>
      </c>
      <c r="D309" s="216" t="s">
        <v>101</v>
      </c>
      <c r="E309" s="256"/>
      <c r="F309" s="226">
        <v>2.2000000000000002</v>
      </c>
      <c r="G309" s="225">
        <v>3.1</v>
      </c>
      <c r="H309" s="225">
        <v>3</v>
      </c>
      <c r="I309" s="225">
        <v>3</v>
      </c>
      <c r="J309" s="226">
        <v>1</v>
      </c>
      <c r="K309" s="226">
        <v>1</v>
      </c>
      <c r="L309" s="226">
        <v>1</v>
      </c>
      <c r="M309" s="535"/>
      <c r="N309" s="332"/>
    </row>
    <row r="310" spans="1:14" x14ac:dyDescent="0.2">
      <c r="A310" s="210"/>
      <c r="B310" s="214"/>
      <c r="C310" s="215"/>
      <c r="D310" s="224" t="s">
        <v>753</v>
      </c>
      <c r="E310" s="257"/>
      <c r="F310" s="206">
        <f t="shared" ref="F310:L310" si="101">SUM(F311:F313)</f>
        <v>90.399999999999991</v>
      </c>
      <c r="G310" s="227">
        <f t="shared" si="101"/>
        <v>130.4</v>
      </c>
      <c r="H310" s="227">
        <f>SUM(H311:H313)</f>
        <v>37.200000000000003</v>
      </c>
      <c r="I310" s="227">
        <f t="shared" si="101"/>
        <v>114</v>
      </c>
      <c r="J310" s="227">
        <f t="shared" si="101"/>
        <v>114</v>
      </c>
      <c r="K310" s="227">
        <f t="shared" ref="K310" si="102">SUM(K311:K313)</f>
        <v>114</v>
      </c>
      <c r="L310" s="227">
        <f t="shared" si="101"/>
        <v>114</v>
      </c>
      <c r="M310" s="535"/>
    </row>
    <row r="311" spans="1:14" s="333" customFormat="1" x14ac:dyDescent="0.2">
      <c r="A311" s="334"/>
      <c r="B311" s="214">
        <v>610</v>
      </c>
      <c r="C311" s="215"/>
      <c r="D311" s="216" t="s">
        <v>115</v>
      </c>
      <c r="E311" s="391"/>
      <c r="F311" s="390">
        <v>65.3</v>
      </c>
      <c r="G311" s="225">
        <v>92.2</v>
      </c>
      <c r="H311" s="225">
        <v>27.5</v>
      </c>
      <c r="I311" s="225">
        <v>83</v>
      </c>
      <c r="J311" s="226">
        <v>83</v>
      </c>
      <c r="K311" s="226">
        <v>83</v>
      </c>
      <c r="L311" s="226">
        <v>83</v>
      </c>
      <c r="M311" s="535"/>
      <c r="N311" s="332"/>
    </row>
    <row r="312" spans="1:14" s="333" customFormat="1" x14ac:dyDescent="0.2">
      <c r="A312" s="334"/>
      <c r="B312" s="214">
        <v>620</v>
      </c>
      <c r="C312" s="215"/>
      <c r="D312" s="216" t="s">
        <v>116</v>
      </c>
      <c r="E312" s="391"/>
      <c r="F312" s="390">
        <v>22.9</v>
      </c>
      <c r="G312" s="225">
        <v>34.5</v>
      </c>
      <c r="H312" s="225">
        <v>7.7</v>
      </c>
      <c r="I312" s="225">
        <v>29</v>
      </c>
      <c r="J312" s="226">
        <v>29</v>
      </c>
      <c r="K312" s="226">
        <v>29</v>
      </c>
      <c r="L312" s="226">
        <v>29</v>
      </c>
      <c r="M312" s="535"/>
      <c r="N312" s="332"/>
    </row>
    <row r="313" spans="1:14" s="333" customFormat="1" x14ac:dyDescent="0.2">
      <c r="A313" s="334"/>
      <c r="B313" s="214">
        <v>630</v>
      </c>
      <c r="C313" s="215"/>
      <c r="D313" s="216" t="s">
        <v>117</v>
      </c>
      <c r="E313" s="391"/>
      <c r="F313" s="226">
        <v>2.2000000000000002</v>
      </c>
      <c r="G313" s="225">
        <v>3.7</v>
      </c>
      <c r="H313" s="225">
        <v>2</v>
      </c>
      <c r="I313" s="225">
        <v>2</v>
      </c>
      <c r="J313" s="226">
        <v>2</v>
      </c>
      <c r="K313" s="226">
        <v>2</v>
      </c>
      <c r="L313" s="226">
        <v>2</v>
      </c>
      <c r="M313" s="535"/>
      <c r="N313" s="332"/>
    </row>
    <row r="314" spans="1:14" x14ac:dyDescent="0.2">
      <c r="A314" s="210"/>
      <c r="B314" s="299"/>
      <c r="C314" s="300"/>
      <c r="D314" s="286" t="s">
        <v>689</v>
      </c>
      <c r="E314" s="303" t="s">
        <v>687</v>
      </c>
      <c r="F314" s="288">
        <f t="shared" ref="F314:L314" si="103">SUM(F315:F317)</f>
        <v>28.4</v>
      </c>
      <c r="G314" s="288">
        <f t="shared" ref="G314" si="104">SUM(G315:G317)</f>
        <v>30.7</v>
      </c>
      <c r="H314" s="288">
        <f t="shared" ref="H314" si="105">SUM(H315:H317)</f>
        <v>41</v>
      </c>
      <c r="I314" s="288">
        <f t="shared" si="103"/>
        <v>52</v>
      </c>
      <c r="J314" s="288">
        <f t="shared" si="103"/>
        <v>41.9</v>
      </c>
      <c r="K314" s="288">
        <f t="shared" ref="K314" si="106">SUM(K315:K317)</f>
        <v>42</v>
      </c>
      <c r="L314" s="288">
        <f t="shared" si="103"/>
        <v>43.5</v>
      </c>
      <c r="M314" s="209"/>
    </row>
    <row r="315" spans="1:14" s="333" customFormat="1" x14ac:dyDescent="0.2">
      <c r="A315" s="334"/>
      <c r="B315" s="214">
        <v>610</v>
      </c>
      <c r="C315" s="215"/>
      <c r="D315" s="216" t="s">
        <v>115</v>
      </c>
      <c r="E315" s="226"/>
      <c r="F315" s="226">
        <v>15.1</v>
      </c>
      <c r="G315" s="225">
        <v>19.2</v>
      </c>
      <c r="H315" s="225">
        <v>25.2</v>
      </c>
      <c r="I315" s="225">
        <v>33.200000000000003</v>
      </c>
      <c r="J315" s="226">
        <v>25.9</v>
      </c>
      <c r="K315" s="226">
        <v>26</v>
      </c>
      <c r="L315" s="226">
        <v>27</v>
      </c>
      <c r="M315" s="535"/>
      <c r="N315" s="332"/>
    </row>
    <row r="316" spans="1:14" s="333" customFormat="1" x14ac:dyDescent="0.2">
      <c r="A316" s="331"/>
      <c r="B316" s="214">
        <v>620</v>
      </c>
      <c r="C316" s="215"/>
      <c r="D316" s="216" t="s">
        <v>116</v>
      </c>
      <c r="E316" s="226"/>
      <c r="F316" s="226">
        <v>5.3</v>
      </c>
      <c r="G316" s="225">
        <v>6.7</v>
      </c>
      <c r="H316" s="225">
        <v>8.8000000000000007</v>
      </c>
      <c r="I316" s="225">
        <v>11.8</v>
      </c>
      <c r="J316" s="226">
        <v>9</v>
      </c>
      <c r="K316" s="226">
        <v>9</v>
      </c>
      <c r="L316" s="226">
        <v>9.5</v>
      </c>
      <c r="M316" s="535"/>
      <c r="N316" s="332"/>
    </row>
    <row r="317" spans="1:14" s="333" customFormat="1" x14ac:dyDescent="0.2">
      <c r="A317" s="334"/>
      <c r="B317" s="214">
        <v>630</v>
      </c>
      <c r="C317" s="215"/>
      <c r="D317" s="216" t="s">
        <v>117</v>
      </c>
      <c r="E317" s="226"/>
      <c r="F317" s="226">
        <v>8</v>
      </c>
      <c r="G317" s="225">
        <v>4.8</v>
      </c>
      <c r="H317" s="225">
        <v>7</v>
      </c>
      <c r="I317" s="225">
        <v>7</v>
      </c>
      <c r="J317" s="226">
        <v>7</v>
      </c>
      <c r="K317" s="226">
        <v>7</v>
      </c>
      <c r="L317" s="226">
        <v>7</v>
      </c>
      <c r="M317" s="535"/>
      <c r="N317" s="332"/>
    </row>
    <row r="318" spans="1:14" x14ac:dyDescent="0.2">
      <c r="A318" s="210"/>
      <c r="B318" s="299"/>
      <c r="C318" s="302"/>
      <c r="D318" s="286" t="s">
        <v>688</v>
      </c>
      <c r="E318" s="303" t="s">
        <v>694</v>
      </c>
      <c r="F318" s="288">
        <f t="shared" ref="F318:L318" si="107">SUM(F319:F321)</f>
        <v>10</v>
      </c>
      <c r="G318" s="287">
        <f t="shared" ref="G318" si="108">SUM(G319:G321)</f>
        <v>29.599999999999998</v>
      </c>
      <c r="H318" s="287">
        <f t="shared" ref="H318" si="109">SUM(H319:H321)</f>
        <v>40.500000000000007</v>
      </c>
      <c r="I318" s="287">
        <f t="shared" si="107"/>
        <v>73.5</v>
      </c>
      <c r="J318" s="287">
        <f t="shared" si="107"/>
        <v>45.900000000000006</v>
      </c>
      <c r="K318" s="287">
        <f t="shared" ref="K318" si="110">SUM(K319:K321)</f>
        <v>69</v>
      </c>
      <c r="L318" s="287">
        <f t="shared" si="107"/>
        <v>69</v>
      </c>
      <c r="M318" s="209"/>
    </row>
    <row r="319" spans="1:14" s="333" customFormat="1" x14ac:dyDescent="0.2">
      <c r="A319" s="334"/>
      <c r="B319" s="214">
        <v>610</v>
      </c>
      <c r="C319" s="215"/>
      <c r="D319" s="216" t="s">
        <v>115</v>
      </c>
      <c r="E319" s="225"/>
      <c r="F319" s="226">
        <v>0.2</v>
      </c>
      <c r="G319" s="225">
        <v>0.4</v>
      </c>
      <c r="H319" s="225">
        <v>0.4</v>
      </c>
      <c r="I319" s="225">
        <v>0.4</v>
      </c>
      <c r="J319" s="225">
        <v>0.4</v>
      </c>
      <c r="K319" s="225">
        <v>0.5</v>
      </c>
      <c r="L319" s="225">
        <v>0.5</v>
      </c>
      <c r="M319" s="535"/>
      <c r="N319" s="332"/>
    </row>
    <row r="320" spans="1:14" s="333" customFormat="1" x14ac:dyDescent="0.2">
      <c r="A320" s="331"/>
      <c r="B320" s="214">
        <v>620</v>
      </c>
      <c r="C320" s="215"/>
      <c r="D320" s="216" t="s">
        <v>116</v>
      </c>
      <c r="E320" s="225"/>
      <c r="F320" s="226">
        <v>0.1</v>
      </c>
      <c r="G320" s="225">
        <v>0.1</v>
      </c>
      <c r="H320" s="225">
        <v>0.1</v>
      </c>
      <c r="I320" s="225">
        <v>0.1</v>
      </c>
      <c r="J320" s="225">
        <v>0.1</v>
      </c>
      <c r="K320" s="225">
        <v>0.1</v>
      </c>
      <c r="L320" s="225">
        <v>0.1</v>
      </c>
      <c r="M320" s="535"/>
      <c r="N320" s="332"/>
    </row>
    <row r="321" spans="1:14" x14ac:dyDescent="0.2">
      <c r="A321" s="210"/>
      <c r="B321" s="214">
        <v>630</v>
      </c>
      <c r="C321" s="215"/>
      <c r="D321" s="224" t="s">
        <v>117</v>
      </c>
      <c r="E321" s="225"/>
      <c r="F321" s="206">
        <f t="shared" ref="F321:L321" si="111">SUM(F322:F331)</f>
        <v>9.6999999999999993</v>
      </c>
      <c r="G321" s="227">
        <f t="shared" ref="G321" si="112">SUM(G322:G331)</f>
        <v>29.099999999999998</v>
      </c>
      <c r="H321" s="227">
        <f t="shared" ref="H321" si="113">SUM(H322:H331)</f>
        <v>40.000000000000007</v>
      </c>
      <c r="I321" s="227">
        <f t="shared" si="111"/>
        <v>73</v>
      </c>
      <c r="J321" s="227">
        <f t="shared" si="111"/>
        <v>45.400000000000006</v>
      </c>
      <c r="K321" s="227">
        <f t="shared" ref="K321" si="114">SUM(K322:K331)</f>
        <v>68.400000000000006</v>
      </c>
      <c r="L321" s="227">
        <f t="shared" si="111"/>
        <v>68.400000000000006</v>
      </c>
      <c r="M321" s="535"/>
    </row>
    <row r="322" spans="1:14" s="333" customFormat="1" x14ac:dyDescent="0.2">
      <c r="A322" s="331"/>
      <c r="B322" s="218"/>
      <c r="C322" s="215">
        <v>633004</v>
      </c>
      <c r="D322" s="216" t="s">
        <v>637</v>
      </c>
      <c r="E322" s="391"/>
      <c r="F322" s="226">
        <v>0</v>
      </c>
      <c r="G322" s="225">
        <v>0</v>
      </c>
      <c r="H322" s="225">
        <v>0.2</v>
      </c>
      <c r="I322" s="225">
        <v>0.2</v>
      </c>
      <c r="J322" s="226">
        <v>0.2</v>
      </c>
      <c r="K322" s="226">
        <v>0.2</v>
      </c>
      <c r="L322" s="226">
        <v>0.2</v>
      </c>
      <c r="M322" s="535"/>
      <c r="N322" s="332"/>
    </row>
    <row r="323" spans="1:14" s="333" customFormat="1" x14ac:dyDescent="0.2">
      <c r="A323" s="334"/>
      <c r="B323" s="214"/>
      <c r="C323" s="215">
        <v>633006</v>
      </c>
      <c r="D323" s="216" t="s">
        <v>134</v>
      </c>
      <c r="E323" s="391"/>
      <c r="F323" s="226">
        <v>1.6</v>
      </c>
      <c r="G323" s="225">
        <v>2</v>
      </c>
      <c r="H323" s="225">
        <v>12</v>
      </c>
      <c r="I323" s="225">
        <v>15</v>
      </c>
      <c r="J323" s="226">
        <v>10</v>
      </c>
      <c r="K323" s="226">
        <v>15</v>
      </c>
      <c r="L323" s="226">
        <v>15</v>
      </c>
      <c r="M323" s="535"/>
      <c r="N323" s="332"/>
    </row>
    <row r="324" spans="1:14" s="333" customFormat="1" x14ac:dyDescent="0.2">
      <c r="A324" s="334"/>
      <c r="B324" s="214"/>
      <c r="C324" s="215">
        <v>634004</v>
      </c>
      <c r="D324" s="216" t="s">
        <v>80</v>
      </c>
      <c r="E324" s="391"/>
      <c r="F324" s="226">
        <v>0</v>
      </c>
      <c r="G324" s="225">
        <v>0</v>
      </c>
      <c r="H324" s="225">
        <v>0.5</v>
      </c>
      <c r="I324" s="225">
        <v>0.5</v>
      </c>
      <c r="J324" s="226">
        <v>0.5</v>
      </c>
      <c r="K324" s="226">
        <v>0.5</v>
      </c>
      <c r="L324" s="226">
        <v>0.5</v>
      </c>
      <c r="M324" s="535"/>
      <c r="N324" s="332"/>
    </row>
    <row r="325" spans="1:14" s="333" customFormat="1" x14ac:dyDescent="0.2">
      <c r="A325" s="334"/>
      <c r="B325" s="214"/>
      <c r="C325" s="215">
        <v>635006</v>
      </c>
      <c r="D325" s="216" t="s">
        <v>150</v>
      </c>
      <c r="E325" s="256"/>
      <c r="F325" s="226">
        <v>7.8</v>
      </c>
      <c r="G325" s="225">
        <v>20</v>
      </c>
      <c r="H325" s="225">
        <v>25</v>
      </c>
      <c r="I325" s="225">
        <v>55</v>
      </c>
      <c r="J325" s="558">
        <v>32</v>
      </c>
      <c r="K325" s="226">
        <v>50</v>
      </c>
      <c r="L325" s="226">
        <v>50</v>
      </c>
      <c r="M325" s="559" t="s">
        <v>1108</v>
      </c>
      <c r="N325" s="466"/>
    </row>
    <row r="326" spans="1:14" s="333" customFormat="1" x14ac:dyDescent="0.2">
      <c r="A326" s="334"/>
      <c r="B326" s="214"/>
      <c r="C326" s="215">
        <v>636001</v>
      </c>
      <c r="D326" s="216" t="s">
        <v>757</v>
      </c>
      <c r="E326" s="391"/>
      <c r="F326" s="226">
        <v>0</v>
      </c>
      <c r="G326" s="225">
        <v>0</v>
      </c>
      <c r="H326" s="225">
        <v>0.2</v>
      </c>
      <c r="I326" s="225">
        <v>0.2</v>
      </c>
      <c r="J326" s="226">
        <v>0.2</v>
      </c>
      <c r="K326" s="226">
        <v>0.2</v>
      </c>
      <c r="L326" s="226">
        <v>0.2</v>
      </c>
      <c r="M326" s="535"/>
      <c r="N326" s="332"/>
    </row>
    <row r="327" spans="1:14" s="333" customFormat="1" x14ac:dyDescent="0.2">
      <c r="A327" s="334"/>
      <c r="B327" s="214"/>
      <c r="C327" s="215">
        <v>636002</v>
      </c>
      <c r="D327" s="216" t="s">
        <v>602</v>
      </c>
      <c r="E327" s="391"/>
      <c r="F327" s="226">
        <v>0</v>
      </c>
      <c r="G327" s="225">
        <v>0</v>
      </c>
      <c r="H327" s="225">
        <v>0.4</v>
      </c>
      <c r="I327" s="225">
        <v>0.4</v>
      </c>
      <c r="J327" s="226">
        <v>0.4</v>
      </c>
      <c r="K327" s="226">
        <v>0.4</v>
      </c>
      <c r="L327" s="226">
        <v>0.4</v>
      </c>
      <c r="M327" s="535"/>
      <c r="N327" s="332"/>
    </row>
    <row r="328" spans="1:14" s="333" customFormat="1" x14ac:dyDescent="0.2">
      <c r="A328" s="334"/>
      <c r="B328" s="214"/>
      <c r="C328" s="215">
        <v>637004</v>
      </c>
      <c r="D328" s="216" t="s">
        <v>591</v>
      </c>
      <c r="E328" s="391"/>
      <c r="F328" s="226">
        <v>0</v>
      </c>
      <c r="G328" s="225">
        <v>0</v>
      </c>
      <c r="H328" s="225">
        <v>0.1</v>
      </c>
      <c r="I328" s="225">
        <v>0.1</v>
      </c>
      <c r="J328" s="226">
        <v>0.1</v>
      </c>
      <c r="K328" s="226">
        <v>0.1</v>
      </c>
      <c r="L328" s="226">
        <v>0.1</v>
      </c>
      <c r="M328" s="535"/>
      <c r="N328" s="332"/>
    </row>
    <row r="329" spans="1:14" s="333" customFormat="1" x14ac:dyDescent="0.2">
      <c r="A329" s="334"/>
      <c r="B329" s="214"/>
      <c r="C329" s="215">
        <v>637011</v>
      </c>
      <c r="D329" s="216" t="s">
        <v>433</v>
      </c>
      <c r="E329" s="391"/>
      <c r="F329" s="226">
        <v>0.1</v>
      </c>
      <c r="G329" s="225">
        <v>5.9</v>
      </c>
      <c r="H329" s="225">
        <v>0.5</v>
      </c>
      <c r="I329" s="225">
        <v>0.5</v>
      </c>
      <c r="J329" s="226">
        <v>0.5</v>
      </c>
      <c r="K329" s="226">
        <v>0.5</v>
      </c>
      <c r="L329" s="226">
        <v>0.5</v>
      </c>
      <c r="M329" s="535"/>
      <c r="N329" s="332"/>
    </row>
    <row r="330" spans="1:14" s="333" customFormat="1" x14ac:dyDescent="0.2">
      <c r="A330" s="334"/>
      <c r="B330" s="214"/>
      <c r="C330" s="215">
        <v>637027</v>
      </c>
      <c r="D330" s="216" t="s">
        <v>603</v>
      </c>
      <c r="E330" s="391"/>
      <c r="F330" s="226">
        <v>0</v>
      </c>
      <c r="G330" s="225">
        <v>0.5</v>
      </c>
      <c r="H330" s="225">
        <v>0.5</v>
      </c>
      <c r="I330" s="225">
        <v>0.5</v>
      </c>
      <c r="J330" s="226">
        <v>0.5</v>
      </c>
      <c r="K330" s="226">
        <v>0.5</v>
      </c>
      <c r="L330" s="226">
        <v>0.5</v>
      </c>
      <c r="M330" s="535"/>
      <c r="N330" s="332"/>
    </row>
    <row r="331" spans="1:14" s="333" customFormat="1" x14ac:dyDescent="0.2">
      <c r="A331" s="334"/>
      <c r="B331" s="214"/>
      <c r="C331" s="215">
        <v>644001</v>
      </c>
      <c r="D331" s="216" t="s">
        <v>151</v>
      </c>
      <c r="E331" s="391"/>
      <c r="F331" s="226">
        <v>0.2</v>
      </c>
      <c r="G331" s="225">
        <v>0.7</v>
      </c>
      <c r="H331" s="225">
        <v>0.6</v>
      </c>
      <c r="I331" s="225">
        <v>0.6</v>
      </c>
      <c r="J331" s="226">
        <v>1</v>
      </c>
      <c r="K331" s="226">
        <v>1</v>
      </c>
      <c r="L331" s="226">
        <v>1</v>
      </c>
      <c r="M331" s="535"/>
      <c r="N331" s="332"/>
    </row>
    <row r="332" spans="1:14" x14ac:dyDescent="0.2">
      <c r="A332" s="210"/>
      <c r="B332" s="303"/>
      <c r="C332" s="300"/>
      <c r="D332" s="286" t="s">
        <v>727</v>
      </c>
      <c r="E332" s="303" t="s">
        <v>730</v>
      </c>
      <c r="F332" s="287">
        <f t="shared" ref="F332:L332" si="115">SUM(F333:F354)</f>
        <v>234.9</v>
      </c>
      <c r="G332" s="287">
        <f t="shared" ref="G332" si="116">SUM(G333:G354)</f>
        <v>411.79999999999995</v>
      </c>
      <c r="H332" s="287">
        <f t="shared" ref="H332" si="117">SUM(H333:H354)</f>
        <v>217.7</v>
      </c>
      <c r="I332" s="287">
        <f t="shared" si="115"/>
        <v>222.59999999999997</v>
      </c>
      <c r="J332" s="287">
        <f t="shared" si="115"/>
        <v>428.9</v>
      </c>
      <c r="K332" s="287">
        <f t="shared" ref="K332" si="118">SUM(K333:K354)</f>
        <v>210.1</v>
      </c>
      <c r="L332" s="287">
        <f t="shared" si="115"/>
        <v>221.6</v>
      </c>
      <c r="M332" s="209"/>
    </row>
    <row r="333" spans="1:14" s="333" customFormat="1" x14ac:dyDescent="0.2">
      <c r="A333" s="334"/>
      <c r="B333" s="214"/>
      <c r="C333" s="215">
        <v>610</v>
      </c>
      <c r="D333" s="216" t="s">
        <v>115</v>
      </c>
      <c r="E333" s="391"/>
      <c r="F333" s="226">
        <v>15.1</v>
      </c>
      <c r="G333" s="225">
        <v>15.1</v>
      </c>
      <c r="H333" s="225">
        <v>18.2</v>
      </c>
      <c r="I333" s="225">
        <v>18.2</v>
      </c>
      <c r="J333" s="226">
        <v>11</v>
      </c>
      <c r="K333" s="226">
        <v>20</v>
      </c>
      <c r="L333" s="226">
        <v>21</v>
      </c>
      <c r="M333" s="559"/>
      <c r="N333" s="332"/>
    </row>
    <row r="334" spans="1:14" s="333" customFormat="1" x14ac:dyDescent="0.2">
      <c r="A334" s="331"/>
      <c r="B334" s="214"/>
      <c r="C334" s="215">
        <v>620</v>
      </c>
      <c r="D334" s="216" t="s">
        <v>51</v>
      </c>
      <c r="E334" s="391"/>
      <c r="F334" s="226">
        <v>5.5</v>
      </c>
      <c r="G334" s="225">
        <v>5.5</v>
      </c>
      <c r="H334" s="225">
        <v>6.4</v>
      </c>
      <c r="I334" s="225">
        <v>6.4</v>
      </c>
      <c r="J334" s="226">
        <v>4</v>
      </c>
      <c r="K334" s="226">
        <v>7</v>
      </c>
      <c r="L334" s="226">
        <v>7.5</v>
      </c>
      <c r="M334" s="559"/>
      <c r="N334" s="332"/>
    </row>
    <row r="335" spans="1:14" s="333" customFormat="1" x14ac:dyDescent="0.2">
      <c r="A335" s="334"/>
      <c r="B335" s="214"/>
      <c r="C335" s="215">
        <v>631001</v>
      </c>
      <c r="D335" s="216" t="s">
        <v>759</v>
      </c>
      <c r="E335" s="391"/>
      <c r="F335" s="226">
        <v>0.1</v>
      </c>
      <c r="G335" s="225">
        <v>0</v>
      </c>
      <c r="H335" s="225">
        <v>0.1</v>
      </c>
      <c r="I335" s="225">
        <v>0.1</v>
      </c>
      <c r="J335" s="226">
        <v>0.1</v>
      </c>
      <c r="K335" s="226">
        <v>0.1</v>
      </c>
      <c r="L335" s="226">
        <v>0.1</v>
      </c>
      <c r="M335" s="535"/>
      <c r="N335" s="332"/>
    </row>
    <row r="336" spans="1:14" s="333" customFormat="1" x14ac:dyDescent="0.2">
      <c r="A336" s="334"/>
      <c r="B336" s="214"/>
      <c r="C336" s="215">
        <v>6320035</v>
      </c>
      <c r="D336" s="216" t="s">
        <v>788</v>
      </c>
      <c r="E336" s="391"/>
      <c r="F336" s="226">
        <v>7.6</v>
      </c>
      <c r="G336" s="225">
        <v>7.1</v>
      </c>
      <c r="H336" s="225">
        <v>8</v>
      </c>
      <c r="I336" s="225">
        <v>8</v>
      </c>
      <c r="J336" s="226">
        <v>8</v>
      </c>
      <c r="K336" s="226">
        <v>8</v>
      </c>
      <c r="L336" s="226">
        <v>8</v>
      </c>
      <c r="M336" s="535"/>
      <c r="N336" s="332"/>
    </row>
    <row r="337" spans="1:14" s="333" customFormat="1" x14ac:dyDescent="0.2">
      <c r="A337" s="334"/>
      <c r="B337" s="214"/>
      <c r="C337" s="215">
        <v>633004</v>
      </c>
      <c r="D337" s="216" t="s">
        <v>678</v>
      </c>
      <c r="E337" s="391"/>
      <c r="F337" s="226">
        <v>0.5</v>
      </c>
      <c r="G337" s="225">
        <v>0</v>
      </c>
      <c r="H337" s="225">
        <v>0.5</v>
      </c>
      <c r="I337" s="225">
        <v>0.5</v>
      </c>
      <c r="J337" s="226">
        <v>0.5</v>
      </c>
      <c r="K337" s="226">
        <v>0.5</v>
      </c>
      <c r="L337" s="226">
        <v>0.5</v>
      </c>
      <c r="M337" s="535"/>
      <c r="N337" s="332"/>
    </row>
    <row r="338" spans="1:14" s="333" customFormat="1" x14ac:dyDescent="0.2">
      <c r="A338" s="334"/>
      <c r="B338" s="214"/>
      <c r="C338" s="215">
        <v>633006</v>
      </c>
      <c r="D338" s="216" t="s">
        <v>154</v>
      </c>
      <c r="E338" s="391"/>
      <c r="F338" s="226">
        <v>1.2</v>
      </c>
      <c r="G338" s="225">
        <v>1.8</v>
      </c>
      <c r="H338" s="225">
        <v>1</v>
      </c>
      <c r="I338" s="225">
        <v>1</v>
      </c>
      <c r="J338" s="226">
        <v>1</v>
      </c>
      <c r="K338" s="226">
        <v>1</v>
      </c>
      <c r="L338" s="226">
        <v>1</v>
      </c>
      <c r="M338" s="535"/>
      <c r="N338" s="332"/>
    </row>
    <row r="339" spans="1:14" s="499" customFormat="1" x14ac:dyDescent="0.2">
      <c r="A339" s="490"/>
      <c r="B339" s="214"/>
      <c r="C339" s="215">
        <v>633006</v>
      </c>
      <c r="D339" s="216" t="s">
        <v>1129</v>
      </c>
      <c r="E339" s="391"/>
      <c r="F339" s="226">
        <v>0</v>
      </c>
      <c r="G339" s="225">
        <v>0</v>
      </c>
      <c r="H339" s="225">
        <v>0</v>
      </c>
      <c r="I339" s="225">
        <v>0</v>
      </c>
      <c r="J339" s="558">
        <v>138</v>
      </c>
      <c r="K339" s="226">
        <v>0</v>
      </c>
      <c r="L339" s="226">
        <v>0</v>
      </c>
      <c r="M339" s="559" t="s">
        <v>1108</v>
      </c>
      <c r="N339" s="498"/>
    </row>
    <row r="340" spans="1:14" s="333" customFormat="1" x14ac:dyDescent="0.2">
      <c r="A340" s="334"/>
      <c r="B340" s="214"/>
      <c r="C340" s="215">
        <v>6330062</v>
      </c>
      <c r="D340" s="216" t="s">
        <v>545</v>
      </c>
      <c r="E340" s="391"/>
      <c r="F340" s="226">
        <v>0</v>
      </c>
      <c r="G340" s="225">
        <v>0</v>
      </c>
      <c r="H340" s="225">
        <v>0.1</v>
      </c>
      <c r="I340" s="225">
        <v>0.1</v>
      </c>
      <c r="J340" s="226">
        <v>0.1</v>
      </c>
      <c r="K340" s="226">
        <v>0.1</v>
      </c>
      <c r="L340" s="226">
        <v>0.1</v>
      </c>
      <c r="M340" s="535"/>
      <c r="N340" s="332"/>
    </row>
    <row r="341" spans="1:14" s="333" customFormat="1" x14ac:dyDescent="0.2">
      <c r="A341" s="334"/>
      <c r="B341" s="214"/>
      <c r="C341" s="215">
        <v>6330063</v>
      </c>
      <c r="D341" s="216" t="s">
        <v>628</v>
      </c>
      <c r="E341" s="391"/>
      <c r="F341" s="226">
        <v>0.1</v>
      </c>
      <c r="G341" s="225">
        <v>0</v>
      </c>
      <c r="H341" s="225">
        <v>0</v>
      </c>
      <c r="I341" s="225">
        <v>0</v>
      </c>
      <c r="J341" s="226">
        <v>7</v>
      </c>
      <c r="K341" s="226">
        <v>0</v>
      </c>
      <c r="L341" s="226">
        <v>0</v>
      </c>
      <c r="M341" s="535"/>
      <c r="N341" s="332"/>
    </row>
    <row r="342" spans="1:14" s="333" customFormat="1" x14ac:dyDescent="0.2">
      <c r="A342" s="334"/>
      <c r="B342" s="214"/>
      <c r="C342" s="215">
        <v>6330064</v>
      </c>
      <c r="D342" s="216" t="s">
        <v>134</v>
      </c>
      <c r="E342" s="391"/>
      <c r="F342" s="226">
        <v>0.1</v>
      </c>
      <c r="G342" s="225">
        <v>0.5</v>
      </c>
      <c r="H342" s="225">
        <v>0.5</v>
      </c>
      <c r="I342" s="225">
        <v>0.5</v>
      </c>
      <c r="J342" s="226">
        <v>0.5</v>
      </c>
      <c r="K342" s="226">
        <v>0.5</v>
      </c>
      <c r="L342" s="226">
        <v>0.5</v>
      </c>
      <c r="M342" s="535"/>
      <c r="N342" s="332"/>
    </row>
    <row r="343" spans="1:14" s="333" customFormat="1" x14ac:dyDescent="0.2">
      <c r="A343" s="334"/>
      <c r="B343" s="214"/>
      <c r="C343" s="215">
        <v>636001</v>
      </c>
      <c r="D343" s="216" t="s">
        <v>927</v>
      </c>
      <c r="E343" s="391"/>
      <c r="F343" s="226">
        <v>0</v>
      </c>
      <c r="G343" s="225">
        <v>11.5</v>
      </c>
      <c r="H343" s="225">
        <v>2</v>
      </c>
      <c r="I343" s="225">
        <v>2.8</v>
      </c>
      <c r="J343" s="226">
        <v>2.8</v>
      </c>
      <c r="K343" s="226">
        <v>2</v>
      </c>
      <c r="L343" s="226">
        <v>2</v>
      </c>
      <c r="M343" s="409"/>
      <c r="N343" s="466"/>
    </row>
    <row r="344" spans="1:14" s="333" customFormat="1" x14ac:dyDescent="0.2">
      <c r="A344" s="334"/>
      <c r="B344" s="214"/>
      <c r="C344" s="215">
        <v>637001</v>
      </c>
      <c r="D344" s="216" t="s">
        <v>89</v>
      </c>
      <c r="E344" s="391"/>
      <c r="F344" s="226">
        <v>0.1</v>
      </c>
      <c r="G344" s="225">
        <v>0</v>
      </c>
      <c r="H344" s="225">
        <v>1</v>
      </c>
      <c r="I344" s="225">
        <v>1</v>
      </c>
      <c r="J344" s="226">
        <v>0.5</v>
      </c>
      <c r="K344" s="226">
        <v>1</v>
      </c>
      <c r="L344" s="226">
        <v>1</v>
      </c>
      <c r="M344" s="535"/>
      <c r="N344" s="332"/>
    </row>
    <row r="345" spans="1:14" s="333" customFormat="1" x14ac:dyDescent="0.2">
      <c r="A345" s="334"/>
      <c r="B345" s="214"/>
      <c r="C345" s="215">
        <v>637004</v>
      </c>
      <c r="D345" s="216" t="s">
        <v>584</v>
      </c>
      <c r="E345" s="256"/>
      <c r="F345" s="226">
        <v>125.9</v>
      </c>
      <c r="G345" s="225">
        <v>159.9</v>
      </c>
      <c r="H345" s="225">
        <v>163.6</v>
      </c>
      <c r="I345" s="225">
        <v>167.7</v>
      </c>
      <c r="J345" s="226">
        <v>225</v>
      </c>
      <c r="K345" s="226">
        <v>163.6</v>
      </c>
      <c r="L345" s="226">
        <v>163.6</v>
      </c>
      <c r="M345" s="559"/>
      <c r="N345" s="332"/>
    </row>
    <row r="346" spans="1:14" s="333" customFormat="1" x14ac:dyDescent="0.2">
      <c r="A346" s="334"/>
      <c r="B346" s="214"/>
      <c r="C346" s="215">
        <v>637004</v>
      </c>
      <c r="D346" s="216" t="s">
        <v>728</v>
      </c>
      <c r="E346" s="391"/>
      <c r="F346" s="226">
        <v>25.6</v>
      </c>
      <c r="G346" s="225">
        <v>0</v>
      </c>
      <c r="H346" s="225">
        <v>0</v>
      </c>
      <c r="I346" s="225">
        <v>0</v>
      </c>
      <c r="J346" s="226">
        <v>0</v>
      </c>
      <c r="K346" s="226">
        <v>0</v>
      </c>
      <c r="L346" s="226">
        <v>0</v>
      </c>
      <c r="M346" s="535"/>
      <c r="N346" s="332"/>
    </row>
    <row r="347" spans="1:14" s="333" customFormat="1" x14ac:dyDescent="0.2">
      <c r="A347" s="334"/>
      <c r="B347" s="214"/>
      <c r="C347" s="215" t="s">
        <v>585</v>
      </c>
      <c r="D347" s="216" t="s">
        <v>729</v>
      </c>
      <c r="E347" s="391"/>
      <c r="F347" s="226">
        <v>6.9</v>
      </c>
      <c r="G347" s="225">
        <v>12.1</v>
      </c>
      <c r="H347" s="225">
        <v>15</v>
      </c>
      <c r="I347" s="225">
        <v>15</v>
      </c>
      <c r="J347" s="226">
        <v>5</v>
      </c>
      <c r="K347" s="226">
        <v>5</v>
      </c>
      <c r="L347" s="226">
        <v>15</v>
      </c>
      <c r="M347" s="535"/>
      <c r="N347" s="332"/>
    </row>
    <row r="348" spans="1:14" s="333" customFormat="1" x14ac:dyDescent="0.2">
      <c r="A348" s="334"/>
      <c r="B348" s="214"/>
      <c r="C348" s="215" t="s">
        <v>586</v>
      </c>
      <c r="D348" s="216" t="s">
        <v>529</v>
      </c>
      <c r="E348" s="391"/>
      <c r="F348" s="226">
        <v>45</v>
      </c>
      <c r="G348" s="225">
        <v>60</v>
      </c>
      <c r="H348" s="225">
        <v>0</v>
      </c>
      <c r="I348" s="225">
        <v>0</v>
      </c>
      <c r="J348" s="226">
        <v>24</v>
      </c>
      <c r="K348" s="226">
        <v>0</v>
      </c>
      <c r="L348" s="226">
        <v>0</v>
      </c>
      <c r="M348" s="535"/>
      <c r="N348" s="332"/>
    </row>
    <row r="349" spans="1:14" s="333" customFormat="1" x14ac:dyDescent="0.2">
      <c r="A349" s="334"/>
      <c r="B349" s="214"/>
      <c r="C349" s="215">
        <v>637005</v>
      </c>
      <c r="D349" s="216" t="s">
        <v>263</v>
      </c>
      <c r="E349" s="391"/>
      <c r="F349" s="226">
        <v>0</v>
      </c>
      <c r="G349" s="225">
        <v>23.4</v>
      </c>
      <c r="H349" s="225">
        <v>0</v>
      </c>
      <c r="I349" s="225">
        <v>0</v>
      </c>
      <c r="J349" s="226">
        <v>0</v>
      </c>
      <c r="K349" s="226">
        <v>0</v>
      </c>
      <c r="L349" s="226">
        <v>0</v>
      </c>
      <c r="M349" s="535"/>
      <c r="N349" s="332"/>
    </row>
    <row r="350" spans="1:14" s="333" customFormat="1" x14ac:dyDescent="0.2">
      <c r="A350" s="334"/>
      <c r="B350" s="214"/>
      <c r="C350" s="215">
        <v>6370129</v>
      </c>
      <c r="D350" s="216" t="s">
        <v>781</v>
      </c>
      <c r="E350" s="392"/>
      <c r="F350" s="226">
        <v>0</v>
      </c>
      <c r="G350" s="225">
        <v>8.1</v>
      </c>
      <c r="H350" s="225">
        <v>0</v>
      </c>
      <c r="I350" s="225">
        <v>0</v>
      </c>
      <c r="J350" s="225">
        <v>0</v>
      </c>
      <c r="K350" s="225">
        <v>0</v>
      </c>
      <c r="L350" s="225">
        <v>0</v>
      </c>
      <c r="M350" s="535"/>
      <c r="N350" s="466"/>
    </row>
    <row r="351" spans="1:14" s="333" customFormat="1" x14ac:dyDescent="0.2">
      <c r="A351" s="334"/>
      <c r="B351" s="214"/>
      <c r="C351" s="215">
        <v>637014</v>
      </c>
      <c r="D351" s="216" t="s">
        <v>551</v>
      </c>
      <c r="E351" s="392"/>
      <c r="F351" s="226">
        <v>1</v>
      </c>
      <c r="G351" s="225">
        <v>0.9</v>
      </c>
      <c r="H351" s="225">
        <v>1</v>
      </c>
      <c r="I351" s="225">
        <v>1</v>
      </c>
      <c r="J351" s="225">
        <v>1</v>
      </c>
      <c r="K351" s="225">
        <v>1</v>
      </c>
      <c r="L351" s="225">
        <v>1</v>
      </c>
      <c r="M351" s="535"/>
      <c r="N351" s="332"/>
    </row>
    <row r="352" spans="1:14" s="333" customFormat="1" x14ac:dyDescent="0.2">
      <c r="A352" s="334"/>
      <c r="B352" s="214"/>
      <c r="C352" s="215">
        <v>637016</v>
      </c>
      <c r="D352" s="216" t="s">
        <v>103</v>
      </c>
      <c r="E352" s="392"/>
      <c r="F352" s="226">
        <v>0.2</v>
      </c>
      <c r="G352" s="225">
        <v>0.2</v>
      </c>
      <c r="H352" s="225">
        <v>0.2</v>
      </c>
      <c r="I352" s="225">
        <v>0.2</v>
      </c>
      <c r="J352" s="225">
        <v>0.2</v>
      </c>
      <c r="K352" s="225">
        <v>0.2</v>
      </c>
      <c r="L352" s="225">
        <v>0.2</v>
      </c>
      <c r="M352" s="535"/>
      <c r="N352" s="332"/>
    </row>
    <row r="353" spans="1:14" s="333" customFormat="1" x14ac:dyDescent="0.2">
      <c r="A353" s="334"/>
      <c r="B353" s="214"/>
      <c r="C353" s="215">
        <v>642015</v>
      </c>
      <c r="D353" s="216" t="s">
        <v>111</v>
      </c>
      <c r="E353" s="392"/>
      <c r="F353" s="226">
        <v>0</v>
      </c>
      <c r="G353" s="225">
        <v>0.1</v>
      </c>
      <c r="H353" s="225">
        <v>0.1</v>
      </c>
      <c r="I353" s="225">
        <v>0.1</v>
      </c>
      <c r="J353" s="225">
        <v>0.2</v>
      </c>
      <c r="K353" s="225">
        <v>0.1</v>
      </c>
      <c r="L353" s="225">
        <v>0.1</v>
      </c>
      <c r="M353" s="535"/>
      <c r="N353" s="332"/>
    </row>
    <row r="354" spans="1:14" s="333" customFormat="1" x14ac:dyDescent="0.2">
      <c r="A354" s="334"/>
      <c r="B354" s="214"/>
      <c r="C354" s="215">
        <v>6510049</v>
      </c>
      <c r="D354" s="216" t="s">
        <v>926</v>
      </c>
      <c r="E354" s="392"/>
      <c r="F354" s="226">
        <v>0</v>
      </c>
      <c r="G354" s="225">
        <v>105.6</v>
      </c>
      <c r="H354" s="225">
        <v>0</v>
      </c>
      <c r="I354" s="225">
        <v>0</v>
      </c>
      <c r="J354" s="225">
        <v>0</v>
      </c>
      <c r="K354" s="225">
        <v>0</v>
      </c>
      <c r="L354" s="225">
        <v>0</v>
      </c>
      <c r="M354" s="535"/>
      <c r="N354" s="466"/>
    </row>
    <row r="355" spans="1:14" x14ac:dyDescent="0.2">
      <c r="A355" s="210"/>
      <c r="B355" s="299"/>
      <c r="C355" s="300"/>
      <c r="D355" s="286" t="s">
        <v>731</v>
      </c>
      <c r="E355" s="303" t="s">
        <v>1054</v>
      </c>
      <c r="F355" s="288">
        <f t="shared" ref="F355:L355" si="119">SUM(F356:F363)</f>
        <v>39.1</v>
      </c>
      <c r="G355" s="287">
        <f t="shared" si="119"/>
        <v>31.7</v>
      </c>
      <c r="H355" s="287">
        <f t="shared" si="119"/>
        <v>42.7</v>
      </c>
      <c r="I355" s="287">
        <f t="shared" si="119"/>
        <v>43.7</v>
      </c>
      <c r="J355" s="287">
        <f t="shared" si="119"/>
        <v>39.700000000000003</v>
      </c>
      <c r="K355" s="287">
        <f t="shared" si="119"/>
        <v>42.7</v>
      </c>
      <c r="L355" s="287">
        <f t="shared" si="119"/>
        <v>42.7</v>
      </c>
      <c r="M355" s="209"/>
    </row>
    <row r="356" spans="1:14" s="333" customFormat="1" x14ac:dyDescent="0.2">
      <c r="A356" s="334"/>
      <c r="B356" s="214"/>
      <c r="C356" s="215">
        <v>632001</v>
      </c>
      <c r="D356" s="216" t="s">
        <v>789</v>
      </c>
      <c r="E356" s="391"/>
      <c r="F356" s="226">
        <v>1.9</v>
      </c>
      <c r="G356" s="225">
        <v>1</v>
      </c>
      <c r="H356" s="225">
        <v>0.5</v>
      </c>
      <c r="I356" s="225">
        <v>1.5</v>
      </c>
      <c r="J356" s="226">
        <v>1.5</v>
      </c>
      <c r="K356" s="226">
        <v>0.5</v>
      </c>
      <c r="L356" s="226">
        <v>0.5</v>
      </c>
      <c r="M356" s="409"/>
      <c r="N356" s="332"/>
    </row>
    <row r="357" spans="1:14" s="333" customFormat="1" x14ac:dyDescent="0.2">
      <c r="A357" s="331"/>
      <c r="B357" s="214"/>
      <c r="C357" s="215">
        <v>632002</v>
      </c>
      <c r="D357" s="216" t="s">
        <v>790</v>
      </c>
      <c r="E357" s="391"/>
      <c r="F357" s="226">
        <v>35</v>
      </c>
      <c r="G357" s="225">
        <v>28.9</v>
      </c>
      <c r="H357" s="225">
        <v>36</v>
      </c>
      <c r="I357" s="225">
        <v>36</v>
      </c>
      <c r="J357" s="226">
        <v>33</v>
      </c>
      <c r="K357" s="226">
        <v>36</v>
      </c>
      <c r="L357" s="226">
        <v>36</v>
      </c>
      <c r="M357" s="535"/>
      <c r="N357" s="332"/>
    </row>
    <row r="358" spans="1:14" s="333" customFormat="1" x14ac:dyDescent="0.2">
      <c r="A358" s="334"/>
      <c r="B358" s="214"/>
      <c r="C358" s="215">
        <v>633006</v>
      </c>
      <c r="D358" s="216" t="s">
        <v>134</v>
      </c>
      <c r="E358" s="391"/>
      <c r="F358" s="226">
        <v>0</v>
      </c>
      <c r="G358" s="225">
        <v>0.2</v>
      </c>
      <c r="H358" s="225">
        <v>2</v>
      </c>
      <c r="I358" s="225">
        <v>2</v>
      </c>
      <c r="J358" s="558">
        <v>3</v>
      </c>
      <c r="K358" s="226">
        <v>2</v>
      </c>
      <c r="L358" s="226">
        <v>2</v>
      </c>
      <c r="M358" s="559" t="s">
        <v>1108</v>
      </c>
      <c r="N358" s="332"/>
    </row>
    <row r="359" spans="1:14" s="333" customFormat="1" x14ac:dyDescent="0.2">
      <c r="A359" s="334"/>
      <c r="B359" s="214"/>
      <c r="C359" s="215">
        <v>634001</v>
      </c>
      <c r="D359" s="216" t="s">
        <v>530</v>
      </c>
      <c r="E359" s="391"/>
      <c r="F359" s="226">
        <v>0</v>
      </c>
      <c r="G359" s="225">
        <v>0</v>
      </c>
      <c r="H359" s="225">
        <v>0.2</v>
      </c>
      <c r="I359" s="225">
        <v>0.2</v>
      </c>
      <c r="J359" s="226">
        <v>0.2</v>
      </c>
      <c r="K359" s="226">
        <v>0.2</v>
      </c>
      <c r="L359" s="226">
        <v>0.2</v>
      </c>
      <c r="M359" s="535"/>
      <c r="N359" s="332"/>
    </row>
    <row r="360" spans="1:14" s="333" customFormat="1" x14ac:dyDescent="0.2">
      <c r="A360" s="334"/>
      <c r="B360" s="214"/>
      <c r="C360" s="215">
        <v>63500614</v>
      </c>
      <c r="D360" s="216" t="s">
        <v>157</v>
      </c>
      <c r="E360" s="391"/>
      <c r="F360" s="226">
        <v>0.4</v>
      </c>
      <c r="G360" s="225">
        <v>0</v>
      </c>
      <c r="H360" s="225">
        <v>2</v>
      </c>
      <c r="I360" s="225">
        <v>2</v>
      </c>
      <c r="J360" s="226">
        <v>2</v>
      </c>
      <c r="K360" s="226">
        <v>2</v>
      </c>
      <c r="L360" s="226">
        <v>2</v>
      </c>
      <c r="M360" s="535"/>
      <c r="N360" s="332"/>
    </row>
    <row r="361" spans="1:14" s="333" customFormat="1" x14ac:dyDescent="0.2">
      <c r="A361" s="334"/>
      <c r="B361" s="214"/>
      <c r="C361" s="215">
        <v>637004</v>
      </c>
      <c r="D361" s="216" t="s">
        <v>587</v>
      </c>
      <c r="E361" s="391"/>
      <c r="F361" s="226">
        <v>1.6</v>
      </c>
      <c r="G361" s="225">
        <v>1.6</v>
      </c>
      <c r="H361" s="225">
        <v>2</v>
      </c>
      <c r="I361" s="225">
        <v>2</v>
      </c>
      <c r="J361" s="226">
        <v>0</v>
      </c>
      <c r="K361" s="226">
        <v>2</v>
      </c>
      <c r="L361" s="226">
        <v>2</v>
      </c>
      <c r="M361" s="535"/>
      <c r="N361" s="332"/>
    </row>
    <row r="362" spans="1:14" s="333" customFormat="1" x14ac:dyDescent="0.2">
      <c r="A362" s="334"/>
      <c r="B362" s="214"/>
      <c r="C362" s="215">
        <v>637011</v>
      </c>
      <c r="D362" s="216" t="s">
        <v>413</v>
      </c>
      <c r="E362" s="391"/>
      <c r="F362" s="226">
        <v>0.2</v>
      </c>
      <c r="G362" s="225">
        <v>0</v>
      </c>
      <c r="H362" s="225">
        <v>0</v>
      </c>
      <c r="I362" s="225">
        <v>0</v>
      </c>
      <c r="J362" s="226">
        <v>0</v>
      </c>
      <c r="K362" s="226">
        <v>0</v>
      </c>
      <c r="L362" s="226">
        <v>0</v>
      </c>
      <c r="M362" s="535"/>
      <c r="N362" s="332"/>
    </row>
    <row r="363" spans="1:14" s="333" customFormat="1" x14ac:dyDescent="0.2">
      <c r="A363" s="334"/>
      <c r="B363" s="214"/>
      <c r="C363" s="215">
        <v>637027</v>
      </c>
      <c r="D363" s="216" t="s">
        <v>655</v>
      </c>
      <c r="E363" s="392"/>
      <c r="F363" s="226">
        <v>0</v>
      </c>
      <c r="G363" s="225">
        <v>0</v>
      </c>
      <c r="H363" s="225">
        <v>0</v>
      </c>
      <c r="I363" s="225">
        <v>0</v>
      </c>
      <c r="J363" s="225">
        <v>0</v>
      </c>
      <c r="K363" s="225">
        <v>0</v>
      </c>
      <c r="L363" s="225">
        <v>0</v>
      </c>
      <c r="M363" s="535"/>
      <c r="N363" s="332"/>
    </row>
    <row r="364" spans="1:14" x14ac:dyDescent="0.2">
      <c r="A364" s="210"/>
      <c r="B364" s="299"/>
      <c r="C364" s="300"/>
      <c r="D364" s="286" t="s">
        <v>159</v>
      </c>
      <c r="E364" s="299" t="s">
        <v>697</v>
      </c>
      <c r="F364" s="288">
        <f t="shared" ref="F364:L364" si="120">SUM(F365:F368)</f>
        <v>1.2</v>
      </c>
      <c r="G364" s="287">
        <f t="shared" si="120"/>
        <v>0.7</v>
      </c>
      <c r="H364" s="287">
        <f t="shared" si="120"/>
        <v>1.2</v>
      </c>
      <c r="I364" s="287">
        <f t="shared" si="120"/>
        <v>1.2</v>
      </c>
      <c r="J364" s="287">
        <f t="shared" si="120"/>
        <v>1.5</v>
      </c>
      <c r="K364" s="287">
        <f t="shared" si="120"/>
        <v>1.7</v>
      </c>
      <c r="L364" s="287">
        <f t="shared" si="120"/>
        <v>1.7</v>
      </c>
      <c r="M364" s="209"/>
    </row>
    <row r="365" spans="1:14" s="333" customFormat="1" x14ac:dyDescent="0.2">
      <c r="A365" s="334"/>
      <c r="B365" s="218"/>
      <c r="C365" s="215">
        <v>632001</v>
      </c>
      <c r="D365" s="216" t="s">
        <v>791</v>
      </c>
      <c r="E365" s="392"/>
      <c r="F365" s="226">
        <v>0</v>
      </c>
      <c r="G365" s="225">
        <v>0</v>
      </c>
      <c r="H365" s="225">
        <v>0</v>
      </c>
      <c r="I365" s="225">
        <v>0</v>
      </c>
      <c r="J365" s="225">
        <v>0</v>
      </c>
      <c r="K365" s="225">
        <v>0.2</v>
      </c>
      <c r="L365" s="225">
        <v>0.2</v>
      </c>
      <c r="M365" s="535"/>
      <c r="N365" s="332"/>
    </row>
    <row r="366" spans="1:14" s="333" customFormat="1" x14ac:dyDescent="0.2">
      <c r="A366" s="331"/>
      <c r="B366" s="214"/>
      <c r="C366" s="215">
        <v>633006</v>
      </c>
      <c r="D366" s="216" t="s">
        <v>792</v>
      </c>
      <c r="E366" s="391"/>
      <c r="F366" s="226">
        <v>0</v>
      </c>
      <c r="G366" s="225">
        <v>0</v>
      </c>
      <c r="H366" s="225">
        <v>0</v>
      </c>
      <c r="I366" s="225">
        <v>0</v>
      </c>
      <c r="J366" s="226">
        <v>0</v>
      </c>
      <c r="K366" s="226">
        <v>0</v>
      </c>
      <c r="L366" s="226">
        <v>0</v>
      </c>
      <c r="M366" s="535"/>
      <c r="N366" s="332"/>
    </row>
    <row r="367" spans="1:14" s="333" customFormat="1" x14ac:dyDescent="0.2">
      <c r="A367" s="334"/>
      <c r="B367" s="214"/>
      <c r="C367" s="215">
        <v>63500610</v>
      </c>
      <c r="D367" s="216" t="s">
        <v>337</v>
      </c>
      <c r="E367" s="391"/>
      <c r="F367" s="226">
        <v>0</v>
      </c>
      <c r="G367" s="225">
        <v>0</v>
      </c>
      <c r="H367" s="225">
        <v>0</v>
      </c>
      <c r="I367" s="225">
        <v>0</v>
      </c>
      <c r="J367" s="226">
        <v>0</v>
      </c>
      <c r="K367" s="226">
        <v>0</v>
      </c>
      <c r="L367" s="226">
        <v>0</v>
      </c>
      <c r="M367" s="535"/>
      <c r="N367" s="332"/>
    </row>
    <row r="368" spans="1:14" s="333" customFormat="1" x14ac:dyDescent="0.2">
      <c r="A368" s="334" t="s">
        <v>442</v>
      </c>
      <c r="B368" s="214"/>
      <c r="C368" s="215">
        <v>637015</v>
      </c>
      <c r="D368" s="216" t="s">
        <v>418</v>
      </c>
      <c r="E368" s="391"/>
      <c r="F368" s="226">
        <v>1.2</v>
      </c>
      <c r="G368" s="225">
        <v>0.7</v>
      </c>
      <c r="H368" s="225">
        <v>1.2</v>
      </c>
      <c r="I368" s="225">
        <v>1.2</v>
      </c>
      <c r="J368" s="226">
        <v>1.5</v>
      </c>
      <c r="K368" s="226">
        <v>1.5</v>
      </c>
      <c r="L368" s="226">
        <v>1.5</v>
      </c>
      <c r="M368" s="535"/>
      <c r="N368" s="332"/>
    </row>
    <row r="369" spans="1:14" x14ac:dyDescent="0.2">
      <c r="A369" s="210"/>
      <c r="B369" s="299"/>
      <c r="C369" s="300"/>
      <c r="D369" s="286" t="s">
        <v>161</v>
      </c>
      <c r="E369" s="299" t="s">
        <v>698</v>
      </c>
      <c r="F369" s="288">
        <f t="shared" ref="F369:L369" si="121">SUM(F370:F372)</f>
        <v>153.1</v>
      </c>
      <c r="G369" s="287">
        <f t="shared" ref="G369" si="122">SUM(G370:G372)</f>
        <v>165</v>
      </c>
      <c r="H369" s="287">
        <f t="shared" ref="H369" si="123">SUM(H370:H372)</f>
        <v>277.10000000000002</v>
      </c>
      <c r="I369" s="287">
        <f t="shared" si="121"/>
        <v>242.89999999999998</v>
      </c>
      <c r="J369" s="287">
        <f t="shared" si="121"/>
        <v>360.59999999999997</v>
      </c>
      <c r="K369" s="287">
        <f t="shared" ref="K369" si="124">SUM(K370:K372)</f>
        <v>170.59999999999997</v>
      </c>
      <c r="L369" s="287">
        <f t="shared" si="121"/>
        <v>343.5</v>
      </c>
      <c r="M369" s="209"/>
    </row>
    <row r="370" spans="1:14" s="333" customFormat="1" x14ac:dyDescent="0.2">
      <c r="A370" s="334"/>
      <c r="B370" s="214">
        <v>610</v>
      </c>
      <c r="C370" s="215"/>
      <c r="D370" s="216" t="s">
        <v>115</v>
      </c>
      <c r="E370" s="391"/>
      <c r="F370" s="226">
        <v>70.099999999999994</v>
      </c>
      <c r="G370" s="225">
        <v>78.400000000000006</v>
      </c>
      <c r="H370" s="225">
        <v>110</v>
      </c>
      <c r="I370" s="225">
        <v>107.5</v>
      </c>
      <c r="J370" s="226">
        <v>140</v>
      </c>
      <c r="K370" s="226">
        <v>11</v>
      </c>
      <c r="L370" s="226">
        <v>151.5</v>
      </c>
      <c r="M370" s="535"/>
      <c r="N370" s="332"/>
    </row>
    <row r="371" spans="1:14" s="333" customFormat="1" x14ac:dyDescent="0.2">
      <c r="A371" s="331"/>
      <c r="B371" s="214">
        <v>620</v>
      </c>
      <c r="C371" s="215"/>
      <c r="D371" s="216" t="s">
        <v>116</v>
      </c>
      <c r="E371" s="391"/>
      <c r="F371" s="226">
        <v>24.9</v>
      </c>
      <c r="G371" s="225">
        <v>24.4</v>
      </c>
      <c r="H371" s="225">
        <v>38.4</v>
      </c>
      <c r="I371" s="225">
        <v>38.4</v>
      </c>
      <c r="J371" s="226">
        <v>64.599999999999994</v>
      </c>
      <c r="K371" s="226">
        <v>38.4</v>
      </c>
      <c r="L371" s="226">
        <v>67</v>
      </c>
      <c r="M371" s="535"/>
      <c r="N371" s="332"/>
    </row>
    <row r="372" spans="1:14" x14ac:dyDescent="0.2">
      <c r="A372" s="210"/>
      <c r="B372" s="214">
        <v>630</v>
      </c>
      <c r="C372" s="223"/>
      <c r="D372" s="224" t="s">
        <v>162</v>
      </c>
      <c r="E372" s="257"/>
      <c r="F372" s="206">
        <f t="shared" ref="F372:L372" si="125">SUM(F373:F414)</f>
        <v>58.1</v>
      </c>
      <c r="G372" s="227">
        <f t="shared" si="125"/>
        <v>62.2</v>
      </c>
      <c r="H372" s="227">
        <f>SUM(H373:H414)</f>
        <v>128.69999999999999</v>
      </c>
      <c r="I372" s="227">
        <f t="shared" si="125"/>
        <v>96.999999999999972</v>
      </c>
      <c r="J372" s="227">
        <f t="shared" si="125"/>
        <v>155.99999999999997</v>
      </c>
      <c r="K372" s="227">
        <f t="shared" ref="K372" si="126">SUM(K373:K414)</f>
        <v>121.19999999999997</v>
      </c>
      <c r="L372" s="227">
        <f t="shared" si="125"/>
        <v>124.99999999999997</v>
      </c>
      <c r="M372" s="535"/>
    </row>
    <row r="373" spans="1:14" s="333" customFormat="1" x14ac:dyDescent="0.2">
      <c r="A373" s="334"/>
      <c r="B373" s="218"/>
      <c r="C373" s="215">
        <v>631001</v>
      </c>
      <c r="D373" s="216" t="s">
        <v>129</v>
      </c>
      <c r="E373" s="391"/>
      <c r="F373" s="226">
        <v>0</v>
      </c>
      <c r="G373" s="225">
        <v>0.1</v>
      </c>
      <c r="H373" s="225">
        <v>0.5</v>
      </c>
      <c r="I373" s="225">
        <v>0.5</v>
      </c>
      <c r="J373" s="226">
        <v>0.5</v>
      </c>
      <c r="K373" s="226">
        <v>0.5</v>
      </c>
      <c r="L373" s="226">
        <v>0.5</v>
      </c>
      <c r="M373" s="535"/>
      <c r="N373" s="332"/>
    </row>
    <row r="374" spans="1:14" s="333" customFormat="1" x14ac:dyDescent="0.2">
      <c r="A374" s="331"/>
      <c r="B374" s="214"/>
      <c r="C374" s="215">
        <v>6320011</v>
      </c>
      <c r="D374" s="216" t="s">
        <v>793</v>
      </c>
      <c r="E374" s="391"/>
      <c r="F374" s="226">
        <v>0.7</v>
      </c>
      <c r="G374" s="225">
        <v>4.4000000000000004</v>
      </c>
      <c r="H374" s="225">
        <v>5</v>
      </c>
      <c r="I374" s="225">
        <v>5</v>
      </c>
      <c r="J374" s="226">
        <v>5</v>
      </c>
      <c r="K374" s="226">
        <v>5</v>
      </c>
      <c r="L374" s="226">
        <v>5</v>
      </c>
      <c r="M374" s="535"/>
      <c r="N374" s="332"/>
    </row>
    <row r="375" spans="1:14" s="333" customFormat="1" x14ac:dyDescent="0.2">
      <c r="A375" s="334"/>
      <c r="B375" s="214"/>
      <c r="C375" s="215">
        <v>6320013</v>
      </c>
      <c r="D375" s="216" t="s">
        <v>794</v>
      </c>
      <c r="E375" s="391"/>
      <c r="F375" s="226">
        <v>1.1000000000000001</v>
      </c>
      <c r="G375" s="225">
        <v>2.4</v>
      </c>
      <c r="H375" s="225">
        <v>3</v>
      </c>
      <c r="I375" s="225">
        <v>3</v>
      </c>
      <c r="J375" s="226">
        <v>3</v>
      </c>
      <c r="K375" s="226">
        <v>3</v>
      </c>
      <c r="L375" s="226">
        <v>3</v>
      </c>
      <c r="M375" s="535"/>
      <c r="N375" s="332"/>
    </row>
    <row r="376" spans="1:14" s="333" customFormat="1" x14ac:dyDescent="0.2">
      <c r="A376" s="334"/>
      <c r="B376" s="214"/>
      <c r="C376" s="215">
        <v>632002</v>
      </c>
      <c r="D376" s="216" t="s">
        <v>164</v>
      </c>
      <c r="E376" s="391"/>
      <c r="F376" s="226">
        <v>0.7</v>
      </c>
      <c r="G376" s="225">
        <v>1.4</v>
      </c>
      <c r="H376" s="225">
        <v>1.5</v>
      </c>
      <c r="I376" s="225">
        <v>1.5</v>
      </c>
      <c r="J376" s="226">
        <v>1.5</v>
      </c>
      <c r="K376" s="226">
        <v>1.5</v>
      </c>
      <c r="L376" s="226">
        <v>1.5</v>
      </c>
      <c r="M376" s="535"/>
      <c r="N376" s="332"/>
    </row>
    <row r="377" spans="1:14" s="333" customFormat="1" x14ac:dyDescent="0.2">
      <c r="A377" s="334"/>
      <c r="B377" s="214"/>
      <c r="C377" s="215">
        <v>632005</v>
      </c>
      <c r="D377" s="216" t="s">
        <v>130</v>
      </c>
      <c r="E377" s="391"/>
      <c r="F377" s="226">
        <v>0.6</v>
      </c>
      <c r="G377" s="225">
        <v>0.7</v>
      </c>
      <c r="H377" s="225">
        <v>0.7</v>
      </c>
      <c r="I377" s="225">
        <v>0.7</v>
      </c>
      <c r="J377" s="226">
        <v>0.7</v>
      </c>
      <c r="K377" s="226">
        <v>0.7</v>
      </c>
      <c r="L377" s="226">
        <v>0.7</v>
      </c>
      <c r="M377" s="535"/>
      <c r="N377" s="332"/>
    </row>
    <row r="378" spans="1:14" s="333" customFormat="1" x14ac:dyDescent="0.2">
      <c r="A378" s="334"/>
      <c r="B378" s="214"/>
      <c r="C378" s="215">
        <v>632004</v>
      </c>
      <c r="D378" s="216" t="s">
        <v>62</v>
      </c>
      <c r="E378" s="391"/>
      <c r="F378" s="226">
        <v>0.1</v>
      </c>
      <c r="G378" s="225">
        <v>0</v>
      </c>
      <c r="H378" s="225">
        <v>0.2</v>
      </c>
      <c r="I378" s="225">
        <v>0.2</v>
      </c>
      <c r="J378" s="226">
        <v>0.2</v>
      </c>
      <c r="K378" s="226">
        <v>0.2</v>
      </c>
      <c r="L378" s="226">
        <v>0.2</v>
      </c>
      <c r="M378" s="535"/>
      <c r="N378" s="332"/>
    </row>
    <row r="379" spans="1:14" s="499" customFormat="1" x14ac:dyDescent="0.2">
      <c r="A379" s="490"/>
      <c r="B379" s="214"/>
      <c r="C379" s="215">
        <v>633001</v>
      </c>
      <c r="D379" s="216" t="s">
        <v>64</v>
      </c>
      <c r="E379" s="391"/>
      <c r="F379" s="226">
        <v>0</v>
      </c>
      <c r="G379" s="225">
        <v>0</v>
      </c>
      <c r="H379" s="225">
        <v>0</v>
      </c>
      <c r="I379" s="225">
        <v>0</v>
      </c>
      <c r="J379" s="226">
        <v>1</v>
      </c>
      <c r="K379" s="226">
        <v>0</v>
      </c>
      <c r="L379" s="226">
        <v>0</v>
      </c>
      <c r="M379" s="559"/>
      <c r="N379" s="498"/>
    </row>
    <row r="380" spans="1:14" s="333" customFormat="1" x14ac:dyDescent="0.2">
      <c r="A380" s="334"/>
      <c r="B380" s="214"/>
      <c r="C380" s="215">
        <v>633002</v>
      </c>
      <c r="D380" s="216" t="s">
        <v>132</v>
      </c>
      <c r="E380" s="391"/>
      <c r="F380" s="226">
        <v>0</v>
      </c>
      <c r="G380" s="225">
        <v>0</v>
      </c>
      <c r="H380" s="225">
        <v>0.1</v>
      </c>
      <c r="I380" s="225">
        <v>0.1</v>
      </c>
      <c r="J380" s="226">
        <v>0.1</v>
      </c>
      <c r="K380" s="226">
        <v>0.1</v>
      </c>
      <c r="L380" s="226">
        <v>0.1</v>
      </c>
      <c r="M380" s="535"/>
      <c r="N380" s="332"/>
    </row>
    <row r="381" spans="1:14" s="333" customFormat="1" x14ac:dyDescent="0.2">
      <c r="A381" s="334"/>
      <c r="B381" s="214"/>
      <c r="C381" s="215">
        <v>633004</v>
      </c>
      <c r="D381" s="216" t="s">
        <v>588</v>
      </c>
      <c r="E381" s="391"/>
      <c r="F381" s="226">
        <v>0.7</v>
      </c>
      <c r="G381" s="225">
        <v>4.5999999999999996</v>
      </c>
      <c r="H381" s="225">
        <v>5</v>
      </c>
      <c r="I381" s="225">
        <v>9.6</v>
      </c>
      <c r="J381" s="558">
        <v>6</v>
      </c>
      <c r="K381" s="226">
        <v>10</v>
      </c>
      <c r="L381" s="226">
        <v>10</v>
      </c>
      <c r="M381" s="581" t="s">
        <v>1108</v>
      </c>
      <c r="N381" s="332"/>
    </row>
    <row r="382" spans="1:14" s="333" customFormat="1" x14ac:dyDescent="0.2">
      <c r="A382" s="334"/>
      <c r="B382" s="214"/>
      <c r="C382" s="215">
        <v>63300610</v>
      </c>
      <c r="D382" s="216" t="s">
        <v>590</v>
      </c>
      <c r="E382" s="391"/>
      <c r="F382" s="226">
        <v>0.8</v>
      </c>
      <c r="G382" s="225">
        <v>0</v>
      </c>
      <c r="H382" s="225">
        <v>5</v>
      </c>
      <c r="I382" s="225">
        <v>0.4</v>
      </c>
      <c r="J382" s="226">
        <v>5</v>
      </c>
      <c r="K382" s="226">
        <v>5</v>
      </c>
      <c r="L382" s="226">
        <v>5</v>
      </c>
      <c r="M382" s="409"/>
      <c r="N382" s="332"/>
    </row>
    <row r="383" spans="1:14" s="333" customFormat="1" x14ac:dyDescent="0.2">
      <c r="A383" s="334"/>
      <c r="B383" s="214"/>
      <c r="C383" s="215">
        <v>63300611</v>
      </c>
      <c r="D383" s="216" t="s">
        <v>950</v>
      </c>
      <c r="E383" s="391"/>
      <c r="F383" s="226">
        <v>0.9</v>
      </c>
      <c r="G383" s="225">
        <v>2.2000000000000002</v>
      </c>
      <c r="H383" s="225">
        <v>4</v>
      </c>
      <c r="I383" s="225">
        <v>2</v>
      </c>
      <c r="J383" s="226">
        <v>5</v>
      </c>
      <c r="K383" s="226">
        <v>5</v>
      </c>
      <c r="L383" s="226">
        <v>5</v>
      </c>
      <c r="M383" s="409"/>
      <c r="N383" s="332"/>
    </row>
    <row r="384" spans="1:14" s="333" customFormat="1" x14ac:dyDescent="0.2">
      <c r="A384" s="334"/>
      <c r="B384" s="214"/>
      <c r="C384" s="215">
        <v>633006</v>
      </c>
      <c r="D384" s="216" t="s">
        <v>966</v>
      </c>
      <c r="E384" s="391"/>
      <c r="F384" s="226">
        <v>0</v>
      </c>
      <c r="G384" s="225">
        <v>0</v>
      </c>
      <c r="H384" s="225">
        <v>4</v>
      </c>
      <c r="I384" s="225">
        <v>4</v>
      </c>
      <c r="J384" s="226">
        <v>4</v>
      </c>
      <c r="K384" s="226">
        <v>4</v>
      </c>
      <c r="L384" s="226">
        <v>4</v>
      </c>
      <c r="M384" s="535"/>
      <c r="N384" s="332"/>
    </row>
    <row r="385" spans="1:14" s="333" customFormat="1" x14ac:dyDescent="0.2">
      <c r="A385" s="334"/>
      <c r="B385" s="214"/>
      <c r="C385" s="215">
        <v>6330064</v>
      </c>
      <c r="D385" s="216" t="s">
        <v>339</v>
      </c>
      <c r="E385" s="391"/>
      <c r="F385" s="226">
        <v>0</v>
      </c>
      <c r="G385" s="225">
        <v>0</v>
      </c>
      <c r="H385" s="225">
        <v>1.5</v>
      </c>
      <c r="I385" s="225">
        <v>1.5</v>
      </c>
      <c r="J385" s="226">
        <v>2</v>
      </c>
      <c r="K385" s="226">
        <v>2</v>
      </c>
      <c r="L385" s="226">
        <v>2</v>
      </c>
      <c r="M385" s="535"/>
      <c r="N385" s="332"/>
    </row>
    <row r="386" spans="1:14" s="333" customFormat="1" x14ac:dyDescent="0.2">
      <c r="A386" s="334"/>
      <c r="B386" s="218"/>
      <c r="C386" s="215">
        <v>6330065</v>
      </c>
      <c r="D386" s="216" t="s">
        <v>134</v>
      </c>
      <c r="E386" s="391"/>
      <c r="F386" s="226">
        <v>7.3</v>
      </c>
      <c r="G386" s="225">
        <v>7.3</v>
      </c>
      <c r="H386" s="225">
        <v>10</v>
      </c>
      <c r="I386" s="225">
        <v>10</v>
      </c>
      <c r="J386" s="226">
        <v>10</v>
      </c>
      <c r="K386" s="226">
        <v>10</v>
      </c>
      <c r="L386" s="226">
        <v>10</v>
      </c>
      <c r="M386" s="535"/>
      <c r="N386" s="332"/>
    </row>
    <row r="387" spans="1:14" s="333" customFormat="1" x14ac:dyDescent="0.2">
      <c r="A387" s="334"/>
      <c r="B387" s="218"/>
      <c r="C387" s="215">
        <v>633010</v>
      </c>
      <c r="D387" s="216" t="s">
        <v>299</v>
      </c>
      <c r="E387" s="391"/>
      <c r="F387" s="226">
        <v>1.6</v>
      </c>
      <c r="G387" s="225">
        <v>0</v>
      </c>
      <c r="H387" s="225">
        <v>0.5</v>
      </c>
      <c r="I387" s="225">
        <v>0.5</v>
      </c>
      <c r="J387" s="226">
        <v>1</v>
      </c>
      <c r="K387" s="226">
        <v>1</v>
      </c>
      <c r="L387" s="226">
        <v>1</v>
      </c>
      <c r="M387" s="535"/>
      <c r="N387" s="332"/>
    </row>
    <row r="388" spans="1:14" s="333" customFormat="1" x14ac:dyDescent="0.2">
      <c r="A388" s="334"/>
      <c r="B388" s="218"/>
      <c r="C388" s="215">
        <v>634001</v>
      </c>
      <c r="D388" s="216" t="s">
        <v>137</v>
      </c>
      <c r="E388" s="391"/>
      <c r="F388" s="226">
        <v>8.4</v>
      </c>
      <c r="G388" s="225">
        <v>7.6</v>
      </c>
      <c r="H388" s="225">
        <v>16</v>
      </c>
      <c r="I388" s="225">
        <v>16</v>
      </c>
      <c r="J388" s="226">
        <v>16</v>
      </c>
      <c r="K388" s="226">
        <v>16</v>
      </c>
      <c r="L388" s="226">
        <v>16</v>
      </c>
      <c r="M388" s="535"/>
      <c r="N388" s="332"/>
    </row>
    <row r="389" spans="1:14" s="333" customFormat="1" x14ac:dyDescent="0.2">
      <c r="A389" s="334"/>
      <c r="B389" s="218"/>
      <c r="C389" s="215">
        <v>634002</v>
      </c>
      <c r="D389" s="216" t="s">
        <v>589</v>
      </c>
      <c r="E389" s="391"/>
      <c r="F389" s="226">
        <v>9.6</v>
      </c>
      <c r="G389" s="225">
        <v>8.3000000000000007</v>
      </c>
      <c r="H389" s="225">
        <v>10</v>
      </c>
      <c r="I389" s="225">
        <v>10</v>
      </c>
      <c r="J389" s="226">
        <v>10</v>
      </c>
      <c r="K389" s="226">
        <v>10</v>
      </c>
      <c r="L389" s="226">
        <v>10</v>
      </c>
      <c r="M389" s="535"/>
      <c r="N389" s="332"/>
    </row>
    <row r="390" spans="1:14" s="333" customFormat="1" x14ac:dyDescent="0.2">
      <c r="A390" s="334"/>
      <c r="B390" s="218"/>
      <c r="C390" s="215">
        <v>634003</v>
      </c>
      <c r="D390" s="216" t="s">
        <v>264</v>
      </c>
      <c r="E390" s="391"/>
      <c r="F390" s="226">
        <v>1.8</v>
      </c>
      <c r="G390" s="225">
        <v>2</v>
      </c>
      <c r="H390" s="225">
        <v>2.1</v>
      </c>
      <c r="I390" s="225">
        <v>2.1</v>
      </c>
      <c r="J390" s="226">
        <v>2.1</v>
      </c>
      <c r="K390" s="226">
        <v>2.1</v>
      </c>
      <c r="L390" s="226">
        <v>2.1</v>
      </c>
      <c r="M390" s="535"/>
      <c r="N390" s="332"/>
    </row>
    <row r="391" spans="1:14" s="333" customFormat="1" x14ac:dyDescent="0.2">
      <c r="A391" s="334"/>
      <c r="B391" s="218"/>
      <c r="C391" s="215">
        <v>634004</v>
      </c>
      <c r="D391" s="216" t="s">
        <v>80</v>
      </c>
      <c r="E391" s="391"/>
      <c r="F391" s="226">
        <v>0.1</v>
      </c>
      <c r="G391" s="225">
        <v>0.6</v>
      </c>
      <c r="H391" s="225">
        <v>0.3</v>
      </c>
      <c r="I391" s="225">
        <v>0.3</v>
      </c>
      <c r="J391" s="226">
        <v>0.3</v>
      </c>
      <c r="K391" s="226">
        <v>0.3</v>
      </c>
      <c r="L391" s="226">
        <v>0.3</v>
      </c>
      <c r="M391" s="535"/>
      <c r="N391" s="332"/>
    </row>
    <row r="392" spans="1:14" s="333" customFormat="1" x14ac:dyDescent="0.2">
      <c r="A392" s="334"/>
      <c r="B392" s="218"/>
      <c r="C392" s="215">
        <v>634005</v>
      </c>
      <c r="D392" s="216" t="s">
        <v>621</v>
      </c>
      <c r="E392" s="391"/>
      <c r="F392" s="226">
        <v>0.1</v>
      </c>
      <c r="G392" s="225">
        <v>0.1</v>
      </c>
      <c r="H392" s="225">
        <v>0.3</v>
      </c>
      <c r="I392" s="225">
        <v>0.3</v>
      </c>
      <c r="J392" s="226">
        <v>0.3</v>
      </c>
      <c r="K392" s="226">
        <v>0.3</v>
      </c>
      <c r="L392" s="226">
        <v>0.3</v>
      </c>
      <c r="M392" s="535"/>
      <c r="N392" s="332"/>
    </row>
    <row r="393" spans="1:14" s="333" customFormat="1" x14ac:dyDescent="0.2">
      <c r="A393" s="334"/>
      <c r="B393" s="218"/>
      <c r="C393" s="215">
        <v>635004</v>
      </c>
      <c r="D393" s="216" t="s">
        <v>362</v>
      </c>
      <c r="E393" s="391"/>
      <c r="F393" s="226">
        <v>1.1000000000000001</v>
      </c>
      <c r="G393" s="225">
        <v>1.2</v>
      </c>
      <c r="H393" s="225">
        <v>2</v>
      </c>
      <c r="I393" s="225">
        <v>5</v>
      </c>
      <c r="J393" s="226">
        <v>10</v>
      </c>
      <c r="K393" s="226">
        <v>10</v>
      </c>
      <c r="L393" s="226">
        <v>10</v>
      </c>
      <c r="M393" s="409"/>
      <c r="N393" s="332"/>
    </row>
    <row r="394" spans="1:14" s="333" customFormat="1" x14ac:dyDescent="0.2">
      <c r="A394" s="334"/>
      <c r="B394" s="218"/>
      <c r="C394" s="215">
        <v>63500611</v>
      </c>
      <c r="D394" s="216" t="s">
        <v>167</v>
      </c>
      <c r="E394" s="391"/>
      <c r="F394" s="226">
        <v>0.4</v>
      </c>
      <c r="G394" s="225">
        <v>0</v>
      </c>
      <c r="H394" s="225">
        <v>2</v>
      </c>
      <c r="I394" s="225">
        <v>0</v>
      </c>
      <c r="J394" s="226">
        <v>2</v>
      </c>
      <c r="K394" s="226">
        <v>2</v>
      </c>
      <c r="L394" s="226">
        <v>2</v>
      </c>
      <c r="M394" s="409"/>
      <c r="N394" s="332"/>
    </row>
    <row r="395" spans="1:14" s="333" customFormat="1" x14ac:dyDescent="0.2">
      <c r="A395" s="334"/>
      <c r="B395" s="218"/>
      <c r="C395" s="215">
        <v>63500612</v>
      </c>
      <c r="D395" s="216" t="s">
        <v>168</v>
      </c>
      <c r="E395" s="391"/>
      <c r="F395" s="226">
        <v>0</v>
      </c>
      <c r="G395" s="225">
        <v>0</v>
      </c>
      <c r="H395" s="225">
        <v>0.5</v>
      </c>
      <c r="I395" s="225">
        <v>0.5</v>
      </c>
      <c r="J395" s="226">
        <v>0.5</v>
      </c>
      <c r="K395" s="226">
        <v>0.5</v>
      </c>
      <c r="L395" s="226">
        <v>0.5</v>
      </c>
      <c r="M395" s="535"/>
      <c r="N395" s="332"/>
    </row>
    <row r="396" spans="1:14" s="333" customFormat="1" x14ac:dyDescent="0.2">
      <c r="A396" s="334"/>
      <c r="B396" s="218"/>
      <c r="C396" s="215">
        <v>63500616</v>
      </c>
      <c r="D396" s="216" t="s">
        <v>606</v>
      </c>
      <c r="E396" s="391"/>
      <c r="F396" s="226">
        <v>0</v>
      </c>
      <c r="G396" s="225">
        <v>0.8</v>
      </c>
      <c r="H396" s="225">
        <v>3</v>
      </c>
      <c r="I396" s="225">
        <v>3</v>
      </c>
      <c r="J396" s="226">
        <v>3</v>
      </c>
      <c r="K396" s="226">
        <v>3</v>
      </c>
      <c r="L396" s="226">
        <v>3</v>
      </c>
      <c r="M396" s="535"/>
      <c r="N396" s="332"/>
    </row>
    <row r="397" spans="1:14" s="333" customFormat="1" x14ac:dyDescent="0.2">
      <c r="A397" s="334"/>
      <c r="B397" s="218"/>
      <c r="C397" s="215">
        <v>63500619</v>
      </c>
      <c r="D397" s="216" t="s">
        <v>604</v>
      </c>
      <c r="E397" s="391"/>
      <c r="F397" s="226">
        <v>0</v>
      </c>
      <c r="G397" s="225">
        <v>0</v>
      </c>
      <c r="H397" s="225">
        <v>1</v>
      </c>
      <c r="I397" s="225">
        <v>0</v>
      </c>
      <c r="J397" s="226">
        <v>1</v>
      </c>
      <c r="K397" s="226">
        <v>1</v>
      </c>
      <c r="L397" s="226">
        <v>1</v>
      </c>
      <c r="M397" s="409"/>
      <c r="N397" s="332"/>
    </row>
    <row r="398" spans="1:14" s="333" customFormat="1" x14ac:dyDescent="0.2">
      <c r="A398" s="334"/>
      <c r="B398" s="218"/>
      <c r="C398" s="215">
        <v>63500620</v>
      </c>
      <c r="D398" s="216" t="s">
        <v>170</v>
      </c>
      <c r="E398" s="391"/>
      <c r="F398" s="226">
        <v>0</v>
      </c>
      <c r="G398" s="225">
        <v>0</v>
      </c>
      <c r="H398" s="225">
        <v>2</v>
      </c>
      <c r="I398" s="225">
        <v>0</v>
      </c>
      <c r="J398" s="226">
        <v>2</v>
      </c>
      <c r="K398" s="226">
        <v>2</v>
      </c>
      <c r="L398" s="226">
        <v>2</v>
      </c>
      <c r="M398" s="409"/>
      <c r="N398" s="332"/>
    </row>
    <row r="399" spans="1:14" s="333" customFormat="1" x14ac:dyDescent="0.2">
      <c r="A399" s="334"/>
      <c r="B399" s="218"/>
      <c r="C399" s="215">
        <v>6360011</v>
      </c>
      <c r="D399" s="216" t="s">
        <v>414</v>
      </c>
      <c r="E399" s="391"/>
      <c r="F399" s="226">
        <v>0.4</v>
      </c>
      <c r="G399" s="225">
        <v>0.4</v>
      </c>
      <c r="H399" s="225">
        <v>0.5</v>
      </c>
      <c r="I399" s="225">
        <v>0.5</v>
      </c>
      <c r="J399" s="226">
        <v>0.5</v>
      </c>
      <c r="K399" s="226">
        <v>0.5</v>
      </c>
      <c r="L399" s="226">
        <v>0.5</v>
      </c>
      <c r="M399" s="535"/>
      <c r="N399" s="332"/>
    </row>
    <row r="400" spans="1:14" s="333" customFormat="1" x14ac:dyDescent="0.2">
      <c r="A400" s="334"/>
      <c r="B400" s="218"/>
      <c r="C400" s="215">
        <v>636002</v>
      </c>
      <c r="D400" s="216" t="s">
        <v>546</v>
      </c>
      <c r="E400" s="391"/>
      <c r="F400" s="226">
        <v>9.5</v>
      </c>
      <c r="G400" s="225">
        <v>7.5</v>
      </c>
      <c r="H400" s="225">
        <v>5</v>
      </c>
      <c r="I400" s="225">
        <v>1.5</v>
      </c>
      <c r="J400" s="226">
        <v>7</v>
      </c>
      <c r="K400" s="226">
        <v>3.2</v>
      </c>
      <c r="L400" s="226">
        <v>7</v>
      </c>
      <c r="M400" s="409"/>
      <c r="N400" s="332"/>
    </row>
    <row r="401" spans="1:14" s="333" customFormat="1" x14ac:dyDescent="0.2">
      <c r="A401" s="334"/>
      <c r="B401" s="218"/>
      <c r="C401" s="215">
        <v>637001</v>
      </c>
      <c r="D401" s="216" t="s">
        <v>89</v>
      </c>
      <c r="E401" s="391"/>
      <c r="F401" s="226">
        <v>0.3</v>
      </c>
      <c r="G401" s="225">
        <v>0</v>
      </c>
      <c r="H401" s="225">
        <v>0.5</v>
      </c>
      <c r="I401" s="225">
        <v>1</v>
      </c>
      <c r="J401" s="226">
        <v>3</v>
      </c>
      <c r="K401" s="226">
        <v>3</v>
      </c>
      <c r="L401" s="226">
        <v>3</v>
      </c>
      <c r="M401" s="409"/>
      <c r="N401" s="332"/>
    </row>
    <row r="402" spans="1:14" s="333" customFormat="1" x14ac:dyDescent="0.2">
      <c r="A402" s="334"/>
      <c r="B402" s="218"/>
      <c r="C402" s="215">
        <v>637004</v>
      </c>
      <c r="D402" s="216" t="s">
        <v>795</v>
      </c>
      <c r="E402" s="391"/>
      <c r="F402" s="226">
        <v>0.2</v>
      </c>
      <c r="G402" s="225">
        <v>0.1</v>
      </c>
      <c r="H402" s="225">
        <v>1.5</v>
      </c>
      <c r="I402" s="225">
        <v>1.5</v>
      </c>
      <c r="J402" s="226">
        <v>1.5</v>
      </c>
      <c r="K402" s="226">
        <v>1.5</v>
      </c>
      <c r="L402" s="226">
        <v>1.5</v>
      </c>
      <c r="M402" s="535"/>
      <c r="N402" s="332"/>
    </row>
    <row r="403" spans="1:14" s="333" customFormat="1" x14ac:dyDescent="0.2">
      <c r="A403" s="334"/>
      <c r="B403" s="214"/>
      <c r="C403" s="215">
        <v>6370042</v>
      </c>
      <c r="D403" s="216" t="s">
        <v>298</v>
      </c>
      <c r="E403" s="391"/>
      <c r="F403" s="226">
        <v>1.6</v>
      </c>
      <c r="G403" s="225">
        <v>0.9</v>
      </c>
      <c r="H403" s="225">
        <v>1.5</v>
      </c>
      <c r="I403" s="225">
        <v>1.5</v>
      </c>
      <c r="J403" s="226">
        <v>1.5</v>
      </c>
      <c r="K403" s="226">
        <v>1.5</v>
      </c>
      <c r="L403" s="226">
        <v>1.5</v>
      </c>
      <c r="M403" s="535"/>
      <c r="N403" s="332"/>
    </row>
    <row r="404" spans="1:14" s="333" customFormat="1" x14ac:dyDescent="0.2">
      <c r="A404" s="334"/>
      <c r="B404" s="214"/>
      <c r="C404" s="215">
        <v>6370043</v>
      </c>
      <c r="D404" s="216" t="s">
        <v>91</v>
      </c>
      <c r="E404" s="391"/>
      <c r="F404" s="226">
        <v>0.5</v>
      </c>
      <c r="G404" s="225">
        <v>0</v>
      </c>
      <c r="H404" s="225">
        <v>0.5</v>
      </c>
      <c r="I404" s="225">
        <v>0.5</v>
      </c>
      <c r="J404" s="226">
        <v>0.5</v>
      </c>
      <c r="K404" s="226">
        <v>0.5</v>
      </c>
      <c r="L404" s="226">
        <v>0.5</v>
      </c>
      <c r="M404" s="535"/>
      <c r="N404" s="332"/>
    </row>
    <row r="405" spans="1:14" s="333" customFormat="1" x14ac:dyDescent="0.2">
      <c r="A405" s="334"/>
      <c r="B405" s="214"/>
      <c r="C405" s="215">
        <v>637005</v>
      </c>
      <c r="D405" s="216" t="s">
        <v>141</v>
      </c>
      <c r="E405" s="391"/>
      <c r="F405" s="226">
        <v>0</v>
      </c>
      <c r="G405" s="225">
        <v>0.5</v>
      </c>
      <c r="H405" s="225">
        <v>25</v>
      </c>
      <c r="I405" s="225">
        <v>0.3</v>
      </c>
      <c r="J405" s="226">
        <v>0.3</v>
      </c>
      <c r="K405" s="226">
        <v>0.3</v>
      </c>
      <c r="L405" s="226">
        <v>0.3</v>
      </c>
      <c r="M405" s="535"/>
      <c r="N405" s="332"/>
    </row>
    <row r="406" spans="1:14" s="333" customFormat="1" x14ac:dyDescent="0.2">
      <c r="A406" s="334"/>
      <c r="B406" s="214"/>
      <c r="C406" s="215">
        <v>637006</v>
      </c>
      <c r="D406" s="216" t="s">
        <v>622</v>
      </c>
      <c r="E406" s="391"/>
      <c r="F406" s="226">
        <v>0.1</v>
      </c>
      <c r="G406" s="225">
        <v>0</v>
      </c>
      <c r="H406" s="225">
        <v>0.1</v>
      </c>
      <c r="I406" s="225">
        <v>0.1</v>
      </c>
      <c r="J406" s="226">
        <v>0.6</v>
      </c>
      <c r="K406" s="226">
        <v>0.6</v>
      </c>
      <c r="L406" s="226">
        <v>0.6</v>
      </c>
      <c r="M406" s="535"/>
      <c r="N406" s="332"/>
    </row>
    <row r="407" spans="1:14" s="333" customFormat="1" x14ac:dyDescent="0.2">
      <c r="A407" s="334"/>
      <c r="B407" s="214"/>
      <c r="C407" s="215">
        <v>637011</v>
      </c>
      <c r="D407" s="216" t="s">
        <v>357</v>
      </c>
      <c r="E407" s="391"/>
      <c r="F407" s="226">
        <v>0.1</v>
      </c>
      <c r="G407" s="225">
        <v>0</v>
      </c>
      <c r="H407" s="225">
        <v>2</v>
      </c>
      <c r="I407" s="225">
        <v>2</v>
      </c>
      <c r="J407" s="226">
        <v>1</v>
      </c>
      <c r="K407" s="226">
        <v>1</v>
      </c>
      <c r="L407" s="226">
        <v>1</v>
      </c>
      <c r="M407" s="535"/>
      <c r="N407" s="332"/>
    </row>
    <row r="408" spans="1:14" s="333" customFormat="1" x14ac:dyDescent="0.2">
      <c r="A408" s="334"/>
      <c r="B408" s="214"/>
      <c r="C408" s="215">
        <v>637012</v>
      </c>
      <c r="D408" s="216" t="s">
        <v>565</v>
      </c>
      <c r="E408" s="391"/>
      <c r="F408" s="226">
        <v>0</v>
      </c>
      <c r="G408" s="225">
        <v>0.1</v>
      </c>
      <c r="H408" s="225">
        <v>0.1</v>
      </c>
      <c r="I408" s="225">
        <v>0.1</v>
      </c>
      <c r="J408" s="226">
        <v>0.1</v>
      </c>
      <c r="K408" s="226">
        <v>0.1</v>
      </c>
      <c r="L408" s="226">
        <v>0.1</v>
      </c>
      <c r="M408" s="535"/>
      <c r="N408" s="332"/>
    </row>
    <row r="409" spans="1:14" s="333" customFormat="1" x14ac:dyDescent="0.2">
      <c r="A409" s="334"/>
      <c r="B409" s="214"/>
      <c r="C409" s="215">
        <v>637014</v>
      </c>
      <c r="D409" s="216" t="s">
        <v>101</v>
      </c>
      <c r="E409" s="391"/>
      <c r="F409" s="226">
        <v>5.2</v>
      </c>
      <c r="G409" s="225">
        <v>5.9</v>
      </c>
      <c r="H409" s="225">
        <v>6</v>
      </c>
      <c r="I409" s="225">
        <v>6</v>
      </c>
      <c r="J409" s="226">
        <v>6.5</v>
      </c>
      <c r="K409" s="226">
        <v>6.5</v>
      </c>
      <c r="L409" s="226">
        <v>6.5</v>
      </c>
      <c r="M409" s="535"/>
      <c r="N409" s="332"/>
    </row>
    <row r="410" spans="1:14" s="333" customFormat="1" x14ac:dyDescent="0.2">
      <c r="A410" s="334"/>
      <c r="B410" s="214"/>
      <c r="C410" s="215">
        <v>637016</v>
      </c>
      <c r="D410" s="216" t="s">
        <v>103</v>
      </c>
      <c r="E410" s="391"/>
      <c r="F410" s="226">
        <v>0.8</v>
      </c>
      <c r="G410" s="225">
        <v>0.8</v>
      </c>
      <c r="H410" s="225">
        <v>1.3</v>
      </c>
      <c r="I410" s="225">
        <v>1.3</v>
      </c>
      <c r="J410" s="226">
        <v>1.3</v>
      </c>
      <c r="K410" s="226">
        <v>1.3</v>
      </c>
      <c r="L410" s="226">
        <v>1.3</v>
      </c>
      <c r="M410" s="535"/>
      <c r="N410" s="332"/>
    </row>
    <row r="411" spans="1:14" s="333" customFormat="1" x14ac:dyDescent="0.2">
      <c r="A411" s="334"/>
      <c r="B411" s="214"/>
      <c r="C411" s="215">
        <v>637027</v>
      </c>
      <c r="D411" s="216" t="s">
        <v>171</v>
      </c>
      <c r="E411" s="391"/>
      <c r="F411" s="226">
        <v>0.3</v>
      </c>
      <c r="G411" s="225">
        <v>1.7</v>
      </c>
      <c r="H411" s="225">
        <v>4</v>
      </c>
      <c r="I411" s="225">
        <v>1.5</v>
      </c>
      <c r="J411" s="226">
        <v>39</v>
      </c>
      <c r="K411" s="226">
        <v>5</v>
      </c>
      <c r="L411" s="226">
        <v>5</v>
      </c>
      <c r="M411" s="409"/>
      <c r="N411" s="332"/>
    </row>
    <row r="412" spans="1:14" s="333" customFormat="1" x14ac:dyDescent="0.2">
      <c r="A412" s="334"/>
      <c r="B412" s="214"/>
      <c r="C412" s="215">
        <v>642012</v>
      </c>
      <c r="D412" s="216" t="s">
        <v>110</v>
      </c>
      <c r="E412" s="391"/>
      <c r="F412" s="226">
        <v>2.4</v>
      </c>
      <c r="G412" s="225">
        <v>0</v>
      </c>
      <c r="H412" s="225">
        <v>0</v>
      </c>
      <c r="I412" s="225">
        <v>0</v>
      </c>
      <c r="J412" s="226">
        <v>0</v>
      </c>
      <c r="K412" s="226">
        <v>0</v>
      </c>
      <c r="L412" s="226">
        <v>0</v>
      </c>
      <c r="M412" s="535"/>
      <c r="N412" s="332"/>
    </row>
    <row r="413" spans="1:14" s="499" customFormat="1" x14ac:dyDescent="0.2">
      <c r="A413" s="490"/>
      <c r="B413" s="214"/>
      <c r="C413" s="215">
        <v>642013</v>
      </c>
      <c r="D413" s="216" t="s">
        <v>287</v>
      </c>
      <c r="E413" s="391"/>
      <c r="F413" s="226">
        <v>0</v>
      </c>
      <c r="G413" s="225">
        <v>0</v>
      </c>
      <c r="H413" s="225">
        <v>0</v>
      </c>
      <c r="I413" s="225">
        <v>2.5</v>
      </c>
      <c r="J413" s="226">
        <v>0</v>
      </c>
      <c r="K413" s="226">
        <v>0</v>
      </c>
      <c r="L413" s="226">
        <v>0</v>
      </c>
      <c r="M413" s="535"/>
      <c r="N413" s="498"/>
    </row>
    <row r="414" spans="1:14" s="333" customFormat="1" x14ac:dyDescent="0.2">
      <c r="A414" s="334"/>
      <c r="B414" s="214"/>
      <c r="C414" s="215">
        <v>642015</v>
      </c>
      <c r="D414" s="216" t="s">
        <v>111</v>
      </c>
      <c r="E414" s="391"/>
      <c r="F414" s="226">
        <v>0.7</v>
      </c>
      <c r="G414" s="225">
        <v>0.6</v>
      </c>
      <c r="H414" s="225">
        <v>0.5</v>
      </c>
      <c r="I414" s="225">
        <v>0.5</v>
      </c>
      <c r="J414" s="226">
        <v>1</v>
      </c>
      <c r="K414" s="226">
        <v>1</v>
      </c>
      <c r="L414" s="226">
        <v>1</v>
      </c>
      <c r="M414" s="535"/>
      <c r="N414" s="332"/>
    </row>
    <row r="415" spans="1:14" x14ac:dyDescent="0.2">
      <c r="A415" s="210"/>
      <c r="B415" s="299"/>
      <c r="C415" s="300"/>
      <c r="D415" s="286" t="s">
        <v>174</v>
      </c>
      <c r="E415" s="299" t="s">
        <v>699</v>
      </c>
      <c r="F415" s="288">
        <f t="shared" ref="F415:L415" si="127">SUM(F416:F420)</f>
        <v>38.1</v>
      </c>
      <c r="G415" s="287">
        <f t="shared" ref="G415" si="128">SUM(G416:G420)</f>
        <v>38.600000000000009</v>
      </c>
      <c r="H415" s="287">
        <f t="shared" ref="H415" si="129">SUM(H416:H420)</f>
        <v>40.700000000000003</v>
      </c>
      <c r="I415" s="287">
        <f t="shared" si="127"/>
        <v>41.6</v>
      </c>
      <c r="J415" s="287">
        <f t="shared" si="127"/>
        <v>33.700000000000003</v>
      </c>
      <c r="K415" s="287">
        <f t="shared" ref="K415" si="130">SUM(K416:K420)</f>
        <v>38.700000000000003</v>
      </c>
      <c r="L415" s="287">
        <f t="shared" si="127"/>
        <v>38.700000000000003</v>
      </c>
      <c r="M415" s="209"/>
    </row>
    <row r="416" spans="1:14" s="333" customFormat="1" x14ac:dyDescent="0.2">
      <c r="A416" s="331"/>
      <c r="B416" s="214"/>
      <c r="C416" s="215">
        <v>632001</v>
      </c>
      <c r="D416" s="216" t="s">
        <v>175</v>
      </c>
      <c r="E416" s="391"/>
      <c r="F416" s="226">
        <v>34.700000000000003</v>
      </c>
      <c r="G416" s="225">
        <v>37.1</v>
      </c>
      <c r="H416" s="225">
        <v>37</v>
      </c>
      <c r="I416" s="225">
        <v>37</v>
      </c>
      <c r="J416" s="226">
        <v>30</v>
      </c>
      <c r="K416" s="226">
        <v>35</v>
      </c>
      <c r="L416" s="226">
        <v>35</v>
      </c>
      <c r="M416" s="535"/>
      <c r="N416" s="332"/>
    </row>
    <row r="417" spans="1:14" s="333" customFormat="1" x14ac:dyDescent="0.2">
      <c r="A417" s="334"/>
      <c r="B417" s="214"/>
      <c r="C417" s="215">
        <v>63300614</v>
      </c>
      <c r="D417" s="216" t="s">
        <v>435</v>
      </c>
      <c r="E417" s="391"/>
      <c r="F417" s="226">
        <v>2.5</v>
      </c>
      <c r="G417" s="225">
        <v>0</v>
      </c>
      <c r="H417" s="225">
        <v>0.6</v>
      </c>
      <c r="I417" s="225">
        <v>0.6</v>
      </c>
      <c r="J417" s="226">
        <v>0.6</v>
      </c>
      <c r="K417" s="226">
        <v>0.6</v>
      </c>
      <c r="L417" s="226">
        <v>0.6</v>
      </c>
      <c r="M417" s="535"/>
      <c r="N417" s="332"/>
    </row>
    <row r="418" spans="1:14" s="333" customFormat="1" x14ac:dyDescent="0.2">
      <c r="A418" s="334"/>
      <c r="B418" s="214"/>
      <c r="C418" s="215">
        <v>6330065</v>
      </c>
      <c r="D418" s="216" t="s">
        <v>134</v>
      </c>
      <c r="E418" s="391"/>
      <c r="F418" s="226">
        <v>0.6</v>
      </c>
      <c r="G418" s="225">
        <v>1.2</v>
      </c>
      <c r="H418" s="225">
        <v>1.5</v>
      </c>
      <c r="I418" s="225">
        <v>1.5</v>
      </c>
      <c r="J418" s="226">
        <v>1.5</v>
      </c>
      <c r="K418" s="226">
        <v>1.5</v>
      </c>
      <c r="L418" s="226">
        <v>1.5</v>
      </c>
      <c r="M418" s="535"/>
      <c r="N418" s="332"/>
    </row>
    <row r="419" spans="1:14" s="333" customFormat="1" x14ac:dyDescent="0.2">
      <c r="A419" s="334"/>
      <c r="B419" s="214"/>
      <c r="C419" s="215">
        <v>63500612</v>
      </c>
      <c r="D419" s="216" t="s">
        <v>176</v>
      </c>
      <c r="E419" s="391"/>
      <c r="F419" s="226">
        <v>0.3</v>
      </c>
      <c r="G419" s="225">
        <v>0.2</v>
      </c>
      <c r="H419" s="225">
        <v>1.1000000000000001</v>
      </c>
      <c r="I419" s="225">
        <v>2</v>
      </c>
      <c r="J419" s="226">
        <v>1.1000000000000001</v>
      </c>
      <c r="K419" s="226">
        <v>1.1000000000000001</v>
      </c>
      <c r="L419" s="226">
        <v>1.1000000000000001</v>
      </c>
      <c r="M419" s="535"/>
      <c r="N419" s="332"/>
    </row>
    <row r="420" spans="1:14" s="333" customFormat="1" x14ac:dyDescent="0.2">
      <c r="A420" s="330"/>
      <c r="B420" s="214"/>
      <c r="C420" s="215">
        <v>636004</v>
      </c>
      <c r="D420" s="216" t="s">
        <v>546</v>
      </c>
      <c r="E420" s="391"/>
      <c r="F420" s="226">
        <v>0</v>
      </c>
      <c r="G420" s="225">
        <v>0.1</v>
      </c>
      <c r="H420" s="225">
        <v>0.5</v>
      </c>
      <c r="I420" s="225">
        <v>0.5</v>
      </c>
      <c r="J420" s="226">
        <v>0.5</v>
      </c>
      <c r="K420" s="226">
        <v>0.5</v>
      </c>
      <c r="L420" s="226">
        <v>0.5</v>
      </c>
      <c r="M420" s="535"/>
      <c r="N420" s="332"/>
    </row>
    <row r="421" spans="1:14" x14ac:dyDescent="0.2">
      <c r="A421" s="214"/>
      <c r="B421" s="304"/>
      <c r="C421" s="305"/>
      <c r="D421" s="286" t="s">
        <v>503</v>
      </c>
      <c r="E421" s="304" t="s">
        <v>700</v>
      </c>
      <c r="F421" s="288">
        <f t="shared" ref="F421:L421" si="131">SUM(F422:F424)</f>
        <v>356</v>
      </c>
      <c r="G421" s="287">
        <f t="shared" ref="G421" si="132">SUM(G422:G424)</f>
        <v>328.19999999999993</v>
      </c>
      <c r="H421" s="287">
        <f t="shared" ref="H421" si="133">SUM(H422:H424)</f>
        <v>340.6</v>
      </c>
      <c r="I421" s="287">
        <f t="shared" si="131"/>
        <v>177.1</v>
      </c>
      <c r="J421" s="287">
        <f t="shared" si="131"/>
        <v>221.39999999999998</v>
      </c>
      <c r="K421" s="287">
        <f t="shared" ref="K421" si="134">SUM(K422:K424)</f>
        <v>348.59999999999997</v>
      </c>
      <c r="L421" s="287">
        <f t="shared" si="131"/>
        <v>348.59999999999997</v>
      </c>
      <c r="M421" s="209"/>
    </row>
    <row r="422" spans="1:14" s="333" customFormat="1" x14ac:dyDescent="0.2">
      <c r="A422" s="330"/>
      <c r="B422" s="214">
        <v>610</v>
      </c>
      <c r="C422" s="215"/>
      <c r="D422" s="216" t="s">
        <v>115</v>
      </c>
      <c r="E422" s="391"/>
      <c r="F422" s="226">
        <v>55.3</v>
      </c>
      <c r="G422" s="225">
        <v>58.6</v>
      </c>
      <c r="H422" s="225">
        <v>58.6</v>
      </c>
      <c r="I422" s="225">
        <v>21.5</v>
      </c>
      <c r="J422" s="226">
        <v>64.400000000000006</v>
      </c>
      <c r="K422" s="226">
        <v>60</v>
      </c>
      <c r="L422" s="226">
        <v>60</v>
      </c>
      <c r="M422" s="537"/>
      <c r="N422" s="332"/>
    </row>
    <row r="423" spans="1:14" s="333" customFormat="1" x14ac:dyDescent="0.2">
      <c r="A423" s="331"/>
      <c r="B423" s="214">
        <v>620</v>
      </c>
      <c r="C423" s="215"/>
      <c r="D423" s="216" t="s">
        <v>116</v>
      </c>
      <c r="E423" s="391"/>
      <c r="F423" s="226">
        <v>20.100000000000001</v>
      </c>
      <c r="G423" s="225">
        <v>20.100000000000001</v>
      </c>
      <c r="H423" s="225">
        <v>20.5</v>
      </c>
      <c r="I423" s="225">
        <v>7.6</v>
      </c>
      <c r="J423" s="226">
        <v>22.5</v>
      </c>
      <c r="K423" s="226">
        <v>22</v>
      </c>
      <c r="L423" s="226">
        <v>22</v>
      </c>
      <c r="M423" s="537"/>
      <c r="N423" s="332"/>
    </row>
    <row r="424" spans="1:14" x14ac:dyDescent="0.2">
      <c r="A424" s="207"/>
      <c r="B424" s="214">
        <v>630</v>
      </c>
      <c r="C424" s="223"/>
      <c r="D424" s="224" t="s">
        <v>162</v>
      </c>
      <c r="E424" s="256"/>
      <c r="F424" s="206">
        <f t="shared" ref="F424" si="135">SUM(F426:F456)</f>
        <v>280.59999999999997</v>
      </c>
      <c r="G424" s="227">
        <f t="shared" ref="G424:L424" si="136">SUM(G425:G456)</f>
        <v>249.49999999999994</v>
      </c>
      <c r="H424" s="227">
        <f t="shared" si="136"/>
        <v>261.5</v>
      </c>
      <c r="I424" s="227">
        <f t="shared" si="136"/>
        <v>148</v>
      </c>
      <c r="J424" s="206">
        <f t="shared" si="136"/>
        <v>134.49999999999997</v>
      </c>
      <c r="K424" s="206">
        <f t="shared" si="136"/>
        <v>266.59999999999997</v>
      </c>
      <c r="L424" s="206">
        <f t="shared" si="136"/>
        <v>266.59999999999997</v>
      </c>
      <c r="M424" s="535"/>
    </row>
    <row r="425" spans="1:14" x14ac:dyDescent="0.2">
      <c r="A425" s="207"/>
      <c r="B425" s="214"/>
      <c r="C425" s="215">
        <v>631001</v>
      </c>
      <c r="D425" s="216" t="s">
        <v>129</v>
      </c>
      <c r="E425" s="256"/>
      <c r="F425" s="226">
        <v>0</v>
      </c>
      <c r="G425" s="225">
        <v>0.4</v>
      </c>
      <c r="H425" s="225">
        <v>0.5</v>
      </c>
      <c r="I425" s="225">
        <v>0.5</v>
      </c>
      <c r="J425" s="226">
        <v>0.5</v>
      </c>
      <c r="K425" s="226">
        <v>0.5</v>
      </c>
      <c r="L425" s="226">
        <v>0.5</v>
      </c>
      <c r="M425" s="535"/>
    </row>
    <row r="426" spans="1:14" s="333" customFormat="1" x14ac:dyDescent="0.2">
      <c r="A426" s="331"/>
      <c r="B426" s="214"/>
      <c r="C426" s="215">
        <v>632001</v>
      </c>
      <c r="D426" s="216" t="s">
        <v>506</v>
      </c>
      <c r="E426" s="391"/>
      <c r="F426" s="226">
        <v>87</v>
      </c>
      <c r="G426" s="225">
        <v>65.3</v>
      </c>
      <c r="H426" s="225">
        <v>69</v>
      </c>
      <c r="I426" s="225">
        <v>2</v>
      </c>
      <c r="J426" s="226">
        <v>18</v>
      </c>
      <c r="K426" s="226">
        <v>90</v>
      </c>
      <c r="L426" s="226">
        <v>90</v>
      </c>
      <c r="M426" s="537"/>
      <c r="N426" s="332"/>
    </row>
    <row r="427" spans="1:14" s="335" customFormat="1" x14ac:dyDescent="0.2">
      <c r="A427" s="331"/>
      <c r="B427" s="214"/>
      <c r="C427" s="215">
        <v>632002</v>
      </c>
      <c r="D427" s="216" t="s">
        <v>507</v>
      </c>
      <c r="E427" s="391"/>
      <c r="F427" s="226">
        <v>93.3</v>
      </c>
      <c r="G427" s="225">
        <v>83.1</v>
      </c>
      <c r="H427" s="225">
        <v>86.6</v>
      </c>
      <c r="I427" s="225">
        <v>50</v>
      </c>
      <c r="J427" s="226">
        <v>50</v>
      </c>
      <c r="K427" s="226">
        <v>80</v>
      </c>
      <c r="L427" s="226">
        <v>80</v>
      </c>
      <c r="M427" s="537"/>
      <c r="N427" s="336"/>
    </row>
    <row r="428" spans="1:14" s="333" customFormat="1" x14ac:dyDescent="0.2">
      <c r="A428" s="331"/>
      <c r="B428" s="214"/>
      <c r="C428" s="215">
        <v>632003</v>
      </c>
      <c r="D428" s="216" t="s">
        <v>1024</v>
      </c>
      <c r="E428" s="391"/>
      <c r="F428" s="226">
        <v>0.7</v>
      </c>
      <c r="G428" s="225">
        <v>0.5</v>
      </c>
      <c r="H428" s="225">
        <v>0.8</v>
      </c>
      <c r="I428" s="225">
        <v>0.8</v>
      </c>
      <c r="J428" s="226">
        <v>0.3</v>
      </c>
      <c r="K428" s="226">
        <v>1.1000000000000001</v>
      </c>
      <c r="L428" s="226">
        <v>1.1000000000000001</v>
      </c>
      <c r="M428" s="535"/>
      <c r="N428" s="332"/>
    </row>
    <row r="429" spans="1:14" s="333" customFormat="1" x14ac:dyDescent="0.2">
      <c r="A429" s="330"/>
      <c r="B429" s="214"/>
      <c r="C429" s="215">
        <v>633006</v>
      </c>
      <c r="D429" s="216" t="s">
        <v>547</v>
      </c>
      <c r="E429" s="391"/>
      <c r="F429" s="226">
        <v>5.6</v>
      </c>
      <c r="G429" s="225">
        <v>0.1</v>
      </c>
      <c r="H429" s="225">
        <v>6</v>
      </c>
      <c r="I429" s="225">
        <v>3.4</v>
      </c>
      <c r="J429" s="226">
        <v>6</v>
      </c>
      <c r="K429" s="226">
        <v>0</v>
      </c>
      <c r="L429" s="226">
        <v>0</v>
      </c>
      <c r="M429" s="537"/>
      <c r="N429" s="332"/>
    </row>
    <row r="430" spans="1:14" s="333" customFormat="1" x14ac:dyDescent="0.2">
      <c r="A430" s="330"/>
      <c r="B430" s="214"/>
      <c r="C430" s="215">
        <v>6330061</v>
      </c>
      <c r="D430" s="216" t="s">
        <v>134</v>
      </c>
      <c r="E430" s="391"/>
      <c r="F430" s="226">
        <v>0</v>
      </c>
      <c r="G430" s="225">
        <v>5</v>
      </c>
      <c r="H430" s="225">
        <v>5</v>
      </c>
      <c r="I430" s="225">
        <v>2</v>
      </c>
      <c r="J430" s="226">
        <v>5</v>
      </c>
      <c r="K430" s="226">
        <v>10</v>
      </c>
      <c r="L430" s="226">
        <v>10</v>
      </c>
      <c r="M430" s="537"/>
      <c r="N430" s="332"/>
    </row>
    <row r="431" spans="1:14" s="333" customFormat="1" x14ac:dyDescent="0.2">
      <c r="A431" s="330"/>
      <c r="B431" s="214"/>
      <c r="C431" s="215">
        <v>6330065</v>
      </c>
      <c r="D431" s="216" t="s">
        <v>548</v>
      </c>
      <c r="E431" s="391"/>
      <c r="F431" s="226">
        <v>0.6</v>
      </c>
      <c r="G431" s="225">
        <v>0.6</v>
      </c>
      <c r="H431" s="225">
        <v>0.6</v>
      </c>
      <c r="I431" s="225">
        <v>0.6</v>
      </c>
      <c r="J431" s="226">
        <v>0.6</v>
      </c>
      <c r="K431" s="226">
        <v>0.5</v>
      </c>
      <c r="L431" s="226">
        <v>0.5</v>
      </c>
      <c r="M431" s="535"/>
      <c r="N431" s="332"/>
    </row>
    <row r="432" spans="1:14" s="333" customFormat="1" x14ac:dyDescent="0.2">
      <c r="A432" s="330"/>
      <c r="B432" s="214"/>
      <c r="C432" s="215">
        <v>633009</v>
      </c>
      <c r="D432" s="216" t="s">
        <v>549</v>
      </c>
      <c r="E432" s="391"/>
      <c r="F432" s="226">
        <v>0.2</v>
      </c>
      <c r="G432" s="225">
        <v>0.2</v>
      </c>
      <c r="H432" s="225">
        <v>0.2</v>
      </c>
      <c r="I432" s="225">
        <v>0.2</v>
      </c>
      <c r="J432" s="226">
        <v>0.2</v>
      </c>
      <c r="K432" s="226">
        <v>0.1</v>
      </c>
      <c r="L432" s="226">
        <v>0.1</v>
      </c>
      <c r="M432" s="535"/>
      <c r="N432" s="332"/>
    </row>
    <row r="433" spans="1:14" s="333" customFormat="1" x14ac:dyDescent="0.2">
      <c r="A433" s="330"/>
      <c r="B433" s="214"/>
      <c r="C433" s="215">
        <v>634001</v>
      </c>
      <c r="D433" s="216" t="s">
        <v>508</v>
      </c>
      <c r="E433" s="391"/>
      <c r="F433" s="226">
        <v>0.4</v>
      </c>
      <c r="G433" s="225">
        <v>0.4</v>
      </c>
      <c r="H433" s="225">
        <v>0.6</v>
      </c>
      <c r="I433" s="225">
        <v>0.6</v>
      </c>
      <c r="J433" s="226">
        <v>0.6</v>
      </c>
      <c r="K433" s="226">
        <v>0.5</v>
      </c>
      <c r="L433" s="226">
        <v>0.5</v>
      </c>
      <c r="M433" s="244"/>
      <c r="N433" s="459"/>
    </row>
    <row r="434" spans="1:14" s="333" customFormat="1" x14ac:dyDescent="0.2">
      <c r="A434" s="330"/>
      <c r="B434" s="214"/>
      <c r="C434" s="215">
        <v>6340021</v>
      </c>
      <c r="D434" s="216" t="s">
        <v>78</v>
      </c>
      <c r="E434" s="391"/>
      <c r="F434" s="226">
        <v>0.2</v>
      </c>
      <c r="G434" s="225">
        <v>0.2</v>
      </c>
      <c r="H434" s="225">
        <v>0.3</v>
      </c>
      <c r="I434" s="225">
        <v>0.3</v>
      </c>
      <c r="J434" s="226">
        <v>0.3</v>
      </c>
      <c r="K434" s="226">
        <v>0.7</v>
      </c>
      <c r="L434" s="226">
        <v>0.7</v>
      </c>
      <c r="M434" s="535"/>
      <c r="N434" s="332"/>
    </row>
    <row r="435" spans="1:14" s="333" customFormat="1" x14ac:dyDescent="0.2">
      <c r="A435" s="330"/>
      <c r="B435" s="214"/>
      <c r="C435" s="215">
        <v>6340022</v>
      </c>
      <c r="D435" s="216" t="s">
        <v>79</v>
      </c>
      <c r="E435" s="391"/>
      <c r="F435" s="226">
        <v>0</v>
      </c>
      <c r="G435" s="225">
        <v>0.1</v>
      </c>
      <c r="H435" s="225">
        <v>0</v>
      </c>
      <c r="I435" s="225">
        <v>0</v>
      </c>
      <c r="J435" s="226">
        <v>0.2</v>
      </c>
      <c r="K435" s="226">
        <v>0.1</v>
      </c>
      <c r="L435" s="226">
        <v>0.1</v>
      </c>
      <c r="M435" s="535"/>
      <c r="N435" s="332"/>
    </row>
    <row r="436" spans="1:14" s="333" customFormat="1" x14ac:dyDescent="0.2">
      <c r="A436" s="330"/>
      <c r="B436" s="214"/>
      <c r="C436" s="215">
        <v>634003</v>
      </c>
      <c r="D436" s="216" t="s">
        <v>614</v>
      </c>
      <c r="E436" s="391"/>
      <c r="F436" s="226">
        <v>0.2</v>
      </c>
      <c r="G436" s="225">
        <v>0.2</v>
      </c>
      <c r="H436" s="225">
        <v>0.2</v>
      </c>
      <c r="I436" s="225">
        <v>0.2</v>
      </c>
      <c r="J436" s="226">
        <v>0.3</v>
      </c>
      <c r="K436" s="226">
        <v>0.3</v>
      </c>
      <c r="L436" s="226">
        <v>0.3</v>
      </c>
      <c r="M436" s="535"/>
      <c r="N436" s="332"/>
    </row>
    <row r="437" spans="1:14" s="333" customFormat="1" x14ac:dyDescent="0.2">
      <c r="A437" s="330"/>
      <c r="B437" s="214"/>
      <c r="C437" s="215">
        <v>635002</v>
      </c>
      <c r="D437" s="216" t="s">
        <v>83</v>
      </c>
      <c r="E437" s="391"/>
      <c r="F437" s="226">
        <v>0</v>
      </c>
      <c r="G437" s="225">
        <v>0.2</v>
      </c>
      <c r="H437" s="225">
        <v>0.1</v>
      </c>
      <c r="I437" s="225">
        <v>0.1</v>
      </c>
      <c r="J437" s="226">
        <v>0.1</v>
      </c>
      <c r="K437" s="226">
        <v>0.1</v>
      </c>
      <c r="L437" s="226">
        <v>0.1</v>
      </c>
      <c r="M437" s="535"/>
      <c r="N437" s="332"/>
    </row>
    <row r="438" spans="1:14" s="333" customFormat="1" x14ac:dyDescent="0.2">
      <c r="A438" s="330"/>
      <c r="B438" s="214"/>
      <c r="C438" s="215">
        <v>635006</v>
      </c>
      <c r="D438" s="216" t="s">
        <v>550</v>
      </c>
      <c r="E438" s="391"/>
      <c r="F438" s="226">
        <v>6.7</v>
      </c>
      <c r="G438" s="225">
        <v>8.4</v>
      </c>
      <c r="H438" s="225">
        <v>7.5</v>
      </c>
      <c r="I438" s="225">
        <v>7.5</v>
      </c>
      <c r="J438" s="226">
        <v>5</v>
      </c>
      <c r="K438" s="226">
        <v>7</v>
      </c>
      <c r="L438" s="226">
        <v>7</v>
      </c>
      <c r="M438" s="537"/>
      <c r="N438" s="332"/>
    </row>
    <row r="439" spans="1:14" s="333" customFormat="1" x14ac:dyDescent="0.2">
      <c r="A439" s="330"/>
      <c r="B439" s="214"/>
      <c r="C439" s="215">
        <v>636001</v>
      </c>
      <c r="D439" s="216" t="s">
        <v>592</v>
      </c>
      <c r="E439" s="391"/>
      <c r="F439" s="226">
        <v>0.7</v>
      </c>
      <c r="G439" s="225">
        <v>3</v>
      </c>
      <c r="H439" s="225">
        <v>3</v>
      </c>
      <c r="I439" s="225">
        <v>3</v>
      </c>
      <c r="J439" s="226">
        <v>3</v>
      </c>
      <c r="K439" s="226">
        <v>2.1</v>
      </c>
      <c r="L439" s="226">
        <v>2.1</v>
      </c>
      <c r="M439" s="535"/>
      <c r="N439" s="332"/>
    </row>
    <row r="440" spans="1:14" s="333" customFormat="1" x14ac:dyDescent="0.2">
      <c r="A440" s="330"/>
      <c r="B440" s="214"/>
      <c r="C440" s="215">
        <v>637001</v>
      </c>
      <c r="D440" s="216" t="s">
        <v>89</v>
      </c>
      <c r="E440" s="391"/>
      <c r="F440" s="226">
        <v>0</v>
      </c>
      <c r="G440" s="225">
        <v>0.9</v>
      </c>
      <c r="H440" s="225">
        <v>1</v>
      </c>
      <c r="I440" s="225">
        <v>1</v>
      </c>
      <c r="J440" s="226">
        <v>2</v>
      </c>
      <c r="K440" s="226">
        <v>0</v>
      </c>
      <c r="L440" s="226">
        <v>0</v>
      </c>
      <c r="M440" s="535"/>
      <c r="N440" s="332"/>
    </row>
    <row r="441" spans="1:14" s="333" customFormat="1" x14ac:dyDescent="0.2">
      <c r="A441" s="330"/>
      <c r="B441" s="214"/>
      <c r="C441" s="215">
        <v>637004</v>
      </c>
      <c r="D441" s="216" t="s">
        <v>454</v>
      </c>
      <c r="E441" s="391"/>
      <c r="F441" s="226">
        <v>0</v>
      </c>
      <c r="G441" s="225">
        <v>0</v>
      </c>
      <c r="H441" s="225">
        <v>3</v>
      </c>
      <c r="I441" s="225">
        <v>0</v>
      </c>
      <c r="J441" s="226">
        <v>0</v>
      </c>
      <c r="K441" s="226">
        <v>0</v>
      </c>
      <c r="L441" s="226">
        <v>0</v>
      </c>
      <c r="M441" s="537"/>
      <c r="N441" s="332"/>
    </row>
    <row r="442" spans="1:14" s="333" customFormat="1" x14ac:dyDescent="0.2">
      <c r="A442" s="330"/>
      <c r="B442" s="214"/>
      <c r="C442" s="215">
        <v>6370041</v>
      </c>
      <c r="D442" s="216" t="s">
        <v>623</v>
      </c>
      <c r="E442" s="391"/>
      <c r="F442" s="226">
        <v>2.5</v>
      </c>
      <c r="G442" s="225">
        <v>1.6</v>
      </c>
      <c r="H442" s="225">
        <v>2.5</v>
      </c>
      <c r="I442" s="225">
        <v>1.2</v>
      </c>
      <c r="J442" s="226">
        <v>1.4</v>
      </c>
      <c r="K442" s="226">
        <v>1.8</v>
      </c>
      <c r="L442" s="226">
        <v>1.8</v>
      </c>
      <c r="M442" s="537"/>
      <c r="N442" s="332"/>
    </row>
    <row r="443" spans="1:14" s="333" customFormat="1" x14ac:dyDescent="0.2">
      <c r="A443" s="331"/>
      <c r="B443" s="214"/>
      <c r="C443" s="215">
        <v>63700499</v>
      </c>
      <c r="D443" s="216" t="s">
        <v>91</v>
      </c>
      <c r="E443" s="391"/>
      <c r="F443" s="226">
        <v>27.4</v>
      </c>
      <c r="G443" s="225">
        <v>30</v>
      </c>
      <c r="H443" s="225">
        <v>25</v>
      </c>
      <c r="I443" s="225">
        <v>25</v>
      </c>
      <c r="J443" s="226">
        <v>25</v>
      </c>
      <c r="K443" s="226">
        <v>20</v>
      </c>
      <c r="L443" s="226">
        <v>20</v>
      </c>
      <c r="M443" s="537"/>
      <c r="N443" s="332"/>
    </row>
    <row r="444" spans="1:14" s="333" customFormat="1" x14ac:dyDescent="0.2">
      <c r="A444" s="331"/>
      <c r="B444" s="214"/>
      <c r="C444" s="215">
        <v>6370051</v>
      </c>
      <c r="D444" s="216" t="s">
        <v>95</v>
      </c>
      <c r="E444" s="391"/>
      <c r="F444" s="226">
        <v>0</v>
      </c>
      <c r="G444" s="225">
        <v>0</v>
      </c>
      <c r="H444" s="225">
        <v>0</v>
      </c>
      <c r="I444" s="225">
        <v>0</v>
      </c>
      <c r="J444" s="226">
        <v>0</v>
      </c>
      <c r="K444" s="226">
        <v>3</v>
      </c>
      <c r="L444" s="226">
        <v>3</v>
      </c>
      <c r="M444" s="537"/>
      <c r="N444" s="332"/>
    </row>
    <row r="445" spans="1:14" s="333" customFormat="1" x14ac:dyDescent="0.2">
      <c r="A445" s="331"/>
      <c r="B445" s="214"/>
      <c r="C445" s="215">
        <v>6370055</v>
      </c>
      <c r="D445" s="216" t="s">
        <v>98</v>
      </c>
      <c r="E445" s="391"/>
      <c r="F445" s="226">
        <v>1.6</v>
      </c>
      <c r="G445" s="225">
        <v>1.6</v>
      </c>
      <c r="H445" s="225">
        <v>1.6</v>
      </c>
      <c r="I445" s="225">
        <v>0.6</v>
      </c>
      <c r="J445" s="226">
        <v>0.6</v>
      </c>
      <c r="K445" s="226">
        <v>1.6</v>
      </c>
      <c r="L445" s="226">
        <v>1.6</v>
      </c>
      <c r="M445" s="537"/>
      <c r="N445" s="332"/>
    </row>
    <row r="446" spans="1:14" s="333" customFormat="1" x14ac:dyDescent="0.2">
      <c r="A446" s="331"/>
      <c r="B446" s="214"/>
      <c r="C446" s="215">
        <v>637012</v>
      </c>
      <c r="D446" s="216" t="s">
        <v>615</v>
      </c>
      <c r="E446" s="391"/>
      <c r="F446" s="226">
        <v>0.8</v>
      </c>
      <c r="G446" s="225">
        <v>0.6</v>
      </c>
      <c r="H446" s="225">
        <v>0.8</v>
      </c>
      <c r="I446" s="225">
        <v>0.8</v>
      </c>
      <c r="J446" s="226">
        <v>0.5</v>
      </c>
      <c r="K446" s="226">
        <v>0.7</v>
      </c>
      <c r="L446" s="226">
        <v>0.7</v>
      </c>
      <c r="M446" s="535"/>
      <c r="N446" s="332"/>
    </row>
    <row r="447" spans="1:14" s="333" customFormat="1" x14ac:dyDescent="0.2">
      <c r="A447" s="331"/>
      <c r="B447" s="214"/>
      <c r="C447" s="215">
        <v>637014</v>
      </c>
      <c r="D447" s="216" t="s">
        <v>551</v>
      </c>
      <c r="E447" s="391"/>
      <c r="F447" s="226">
        <v>4</v>
      </c>
      <c r="G447" s="225">
        <v>3.8</v>
      </c>
      <c r="H447" s="225">
        <v>4</v>
      </c>
      <c r="I447" s="225">
        <v>4</v>
      </c>
      <c r="J447" s="226">
        <v>4</v>
      </c>
      <c r="K447" s="226">
        <v>3.7</v>
      </c>
      <c r="L447" s="226">
        <v>3.7</v>
      </c>
      <c r="M447" s="535"/>
      <c r="N447" s="332"/>
    </row>
    <row r="448" spans="1:14" s="333" customFormat="1" x14ac:dyDescent="0.2">
      <c r="A448" s="331"/>
      <c r="B448" s="214"/>
      <c r="C448" s="215">
        <v>637015</v>
      </c>
      <c r="D448" s="216" t="s">
        <v>102</v>
      </c>
      <c r="E448" s="391"/>
      <c r="F448" s="226">
        <v>2.4</v>
      </c>
      <c r="G448" s="225">
        <v>3.3</v>
      </c>
      <c r="H448" s="225">
        <v>2.6</v>
      </c>
      <c r="I448" s="225">
        <v>2.6</v>
      </c>
      <c r="J448" s="226">
        <v>1</v>
      </c>
      <c r="K448" s="226">
        <v>2</v>
      </c>
      <c r="L448" s="226">
        <v>2</v>
      </c>
      <c r="M448" s="535"/>
      <c r="N448" s="332"/>
    </row>
    <row r="449" spans="1:14" s="333" customFormat="1" x14ac:dyDescent="0.2">
      <c r="A449" s="331"/>
      <c r="B449" s="214"/>
      <c r="C449" s="215">
        <v>637016</v>
      </c>
      <c r="D449" s="216" t="s">
        <v>552</v>
      </c>
      <c r="E449" s="391"/>
      <c r="F449" s="226">
        <v>0.6</v>
      </c>
      <c r="G449" s="225">
        <v>0.6</v>
      </c>
      <c r="H449" s="225">
        <v>0.7</v>
      </c>
      <c r="I449" s="225">
        <v>0.7</v>
      </c>
      <c r="J449" s="226">
        <v>0.7</v>
      </c>
      <c r="K449" s="226">
        <v>0.7</v>
      </c>
      <c r="L449" s="226">
        <v>0.7</v>
      </c>
      <c r="M449" s="535"/>
      <c r="N449" s="332"/>
    </row>
    <row r="450" spans="1:14" s="333" customFormat="1" x14ac:dyDescent="0.2">
      <c r="A450" s="331"/>
      <c r="B450" s="214"/>
      <c r="C450" s="215">
        <v>637018</v>
      </c>
      <c r="D450" s="216" t="s">
        <v>428</v>
      </c>
      <c r="E450" s="256"/>
      <c r="F450" s="226">
        <v>44.3</v>
      </c>
      <c r="G450" s="225">
        <v>38.200000000000003</v>
      </c>
      <c r="H450" s="225">
        <v>38</v>
      </c>
      <c r="I450" s="225">
        <v>40</v>
      </c>
      <c r="J450" s="226">
        <v>5</v>
      </c>
      <c r="K450" s="226">
        <v>38</v>
      </c>
      <c r="L450" s="226">
        <v>38</v>
      </c>
      <c r="M450" s="537"/>
      <c r="N450" s="332"/>
    </row>
    <row r="451" spans="1:14" s="333" customFormat="1" x14ac:dyDescent="0.2">
      <c r="A451" s="331"/>
      <c r="B451" s="214"/>
      <c r="C451" s="215">
        <v>637023</v>
      </c>
      <c r="D451" s="216" t="s">
        <v>553</v>
      </c>
      <c r="E451" s="391"/>
      <c r="F451" s="226">
        <v>0</v>
      </c>
      <c r="G451" s="225">
        <v>0</v>
      </c>
      <c r="H451" s="225">
        <v>0</v>
      </c>
      <c r="I451" s="225">
        <v>0</v>
      </c>
      <c r="J451" s="226">
        <v>0</v>
      </c>
      <c r="K451" s="226">
        <v>0</v>
      </c>
      <c r="L451" s="226">
        <v>0</v>
      </c>
      <c r="M451" s="535"/>
      <c r="N451" s="332"/>
    </row>
    <row r="452" spans="1:14" s="333" customFormat="1" x14ac:dyDescent="0.2">
      <c r="A452" s="331"/>
      <c r="B452" s="214"/>
      <c r="C452" s="215">
        <v>637026</v>
      </c>
      <c r="D452" s="216" t="s">
        <v>554</v>
      </c>
      <c r="E452" s="391"/>
      <c r="F452" s="226">
        <v>1.2</v>
      </c>
      <c r="G452" s="225">
        <v>1</v>
      </c>
      <c r="H452" s="225">
        <v>1</v>
      </c>
      <c r="I452" s="225">
        <v>0</v>
      </c>
      <c r="J452" s="226">
        <v>0</v>
      </c>
      <c r="K452" s="226">
        <v>1.6</v>
      </c>
      <c r="L452" s="226">
        <v>1.6</v>
      </c>
      <c r="M452" s="537"/>
      <c r="N452" s="332"/>
    </row>
    <row r="453" spans="1:14" s="333" customFormat="1" x14ac:dyDescent="0.2">
      <c r="A453" s="331"/>
      <c r="B453" s="214"/>
      <c r="C453" s="215">
        <v>637027</v>
      </c>
      <c r="D453" s="216" t="s">
        <v>171</v>
      </c>
      <c r="E453" s="391"/>
      <c r="F453" s="226">
        <v>0</v>
      </c>
      <c r="G453" s="225">
        <v>0</v>
      </c>
      <c r="H453" s="225">
        <v>0</v>
      </c>
      <c r="I453" s="225">
        <v>0</v>
      </c>
      <c r="J453" s="226">
        <v>0</v>
      </c>
      <c r="K453" s="226">
        <v>0</v>
      </c>
      <c r="L453" s="226">
        <v>0</v>
      </c>
      <c r="M453" s="535"/>
      <c r="N453" s="332"/>
    </row>
    <row r="454" spans="1:14" s="333" customFormat="1" x14ac:dyDescent="0.2">
      <c r="A454" s="331"/>
      <c r="B454" s="214"/>
      <c r="C454" s="215">
        <v>637035</v>
      </c>
      <c r="D454" s="216" t="s">
        <v>629</v>
      </c>
      <c r="E454" s="391"/>
      <c r="F454" s="226">
        <v>0.1</v>
      </c>
      <c r="G454" s="225">
        <v>0.1</v>
      </c>
      <c r="H454" s="225">
        <v>0.1</v>
      </c>
      <c r="I454" s="225">
        <v>0.1</v>
      </c>
      <c r="J454" s="226">
        <v>0.2</v>
      </c>
      <c r="K454" s="226">
        <v>0.2</v>
      </c>
      <c r="L454" s="226">
        <v>0.2</v>
      </c>
      <c r="M454" s="535"/>
      <c r="N454" s="332"/>
    </row>
    <row r="455" spans="1:14" s="333" customFormat="1" x14ac:dyDescent="0.2">
      <c r="A455" s="331"/>
      <c r="B455" s="214"/>
      <c r="C455" s="215">
        <v>642013</v>
      </c>
      <c r="D455" s="216" t="s">
        <v>630</v>
      </c>
      <c r="E455" s="391"/>
      <c r="F455" s="226">
        <v>0</v>
      </c>
      <c r="G455" s="225">
        <v>0</v>
      </c>
      <c r="H455" s="225">
        <v>0.5</v>
      </c>
      <c r="I455" s="225">
        <v>0.5</v>
      </c>
      <c r="J455" s="226">
        <v>3</v>
      </c>
      <c r="K455" s="226">
        <v>0</v>
      </c>
      <c r="L455" s="226">
        <v>0</v>
      </c>
      <c r="M455" s="535"/>
      <c r="N455" s="332"/>
    </row>
    <row r="456" spans="1:14" s="333" customFormat="1" x14ac:dyDescent="0.2">
      <c r="A456" s="331"/>
      <c r="B456" s="214"/>
      <c r="C456" s="215">
        <v>642015</v>
      </c>
      <c r="D456" s="216" t="s">
        <v>111</v>
      </c>
      <c r="E456" s="391"/>
      <c r="F456" s="226">
        <v>0.1</v>
      </c>
      <c r="G456" s="225">
        <v>0.1</v>
      </c>
      <c r="H456" s="225">
        <v>0.3</v>
      </c>
      <c r="I456" s="225">
        <v>0.3</v>
      </c>
      <c r="J456" s="226">
        <v>1</v>
      </c>
      <c r="K456" s="226">
        <v>0.3</v>
      </c>
      <c r="L456" s="226">
        <v>0.3</v>
      </c>
      <c r="M456" s="535"/>
      <c r="N456" s="332"/>
    </row>
    <row r="457" spans="1:14" x14ac:dyDescent="0.2">
      <c r="A457" s="207"/>
      <c r="B457" s="303"/>
      <c r="C457" s="300"/>
      <c r="D457" s="286" t="s">
        <v>745</v>
      </c>
      <c r="E457" s="303" t="s">
        <v>700</v>
      </c>
      <c r="F457" s="288">
        <f>SUM(F458)</f>
        <v>3.1</v>
      </c>
      <c r="G457" s="287">
        <f>SUM(G458)</f>
        <v>5.3</v>
      </c>
      <c r="H457" s="287">
        <f>SUM(H458)</f>
        <v>5.6</v>
      </c>
      <c r="I457" s="287">
        <f>SUM(I458)</f>
        <v>10</v>
      </c>
      <c r="J457" s="287">
        <f t="shared" ref="J457:L457" si="137">SUM(J458)</f>
        <v>10</v>
      </c>
      <c r="K457" s="287">
        <f t="shared" si="137"/>
        <v>5</v>
      </c>
      <c r="L457" s="287">
        <f t="shared" si="137"/>
        <v>2</v>
      </c>
      <c r="M457" s="209"/>
    </row>
    <row r="458" spans="1:14" s="333" customFormat="1" x14ac:dyDescent="0.2">
      <c r="A458" s="331"/>
      <c r="B458" s="214">
        <v>630</v>
      </c>
      <c r="C458" s="215"/>
      <c r="D458" s="216" t="s">
        <v>162</v>
      </c>
      <c r="E458" s="393"/>
      <c r="F458" s="226">
        <v>3.1</v>
      </c>
      <c r="G458" s="225">
        <v>5.3</v>
      </c>
      <c r="H458" s="225">
        <v>5.6</v>
      </c>
      <c r="I458" s="225">
        <v>10</v>
      </c>
      <c r="J458" s="225">
        <v>10</v>
      </c>
      <c r="K458" s="225">
        <v>5</v>
      </c>
      <c r="L458" s="225">
        <v>2</v>
      </c>
      <c r="M458" s="535"/>
      <c r="N458" s="332"/>
    </row>
    <row r="459" spans="1:14" x14ac:dyDescent="0.2">
      <c r="A459" s="207"/>
      <c r="B459" s="303"/>
      <c r="C459" s="302"/>
      <c r="D459" s="286" t="s">
        <v>732</v>
      </c>
      <c r="E459" s="299" t="s">
        <v>696</v>
      </c>
      <c r="F459" s="288">
        <f t="shared" ref="F459:L459" si="138">SUM(F460)</f>
        <v>0.1</v>
      </c>
      <c r="G459" s="287">
        <f t="shared" si="138"/>
        <v>0</v>
      </c>
      <c r="H459" s="287">
        <f t="shared" ref="H459" si="139">SUM(H460)</f>
        <v>0.4</v>
      </c>
      <c r="I459" s="287">
        <f t="shared" si="138"/>
        <v>0.4</v>
      </c>
      <c r="J459" s="287">
        <f t="shared" si="138"/>
        <v>0.4</v>
      </c>
      <c r="K459" s="287">
        <f t="shared" si="138"/>
        <v>0.4</v>
      </c>
      <c r="L459" s="287">
        <f t="shared" si="138"/>
        <v>0.4</v>
      </c>
      <c r="M459" s="209"/>
    </row>
    <row r="460" spans="1:14" s="333" customFormat="1" x14ac:dyDescent="0.2">
      <c r="A460" s="331"/>
      <c r="B460" s="214"/>
      <c r="C460" s="215">
        <v>637005</v>
      </c>
      <c r="D460" s="216" t="s">
        <v>796</v>
      </c>
      <c r="E460" s="392"/>
      <c r="F460" s="226">
        <v>0.1</v>
      </c>
      <c r="G460" s="225">
        <v>0</v>
      </c>
      <c r="H460" s="225">
        <v>0.4</v>
      </c>
      <c r="I460" s="225">
        <v>0.4</v>
      </c>
      <c r="J460" s="226">
        <v>0.4</v>
      </c>
      <c r="K460" s="226">
        <v>0.4</v>
      </c>
      <c r="L460" s="226">
        <v>0.4</v>
      </c>
      <c r="M460" s="535"/>
      <c r="N460" s="332"/>
    </row>
    <row r="461" spans="1:14" x14ac:dyDescent="0.2">
      <c r="A461" s="207"/>
      <c r="B461" s="299"/>
      <c r="C461" s="300"/>
      <c r="D461" s="286" t="s">
        <v>701</v>
      </c>
      <c r="E461" s="303" t="s">
        <v>702</v>
      </c>
      <c r="F461" s="315">
        <f t="shared" ref="F461:L461" si="140">SUM(F463+F478+F487)</f>
        <v>150.9</v>
      </c>
      <c r="G461" s="287">
        <f t="shared" si="140"/>
        <v>196.80000000000004</v>
      </c>
      <c r="H461" s="287">
        <f>SUM(H463+H478+H487)</f>
        <v>218.1</v>
      </c>
      <c r="I461" s="287">
        <f t="shared" si="140"/>
        <v>272.40000000000003</v>
      </c>
      <c r="J461" s="287">
        <f t="shared" si="140"/>
        <v>229.70000000000002</v>
      </c>
      <c r="K461" s="287">
        <f t="shared" ref="K461" si="141">SUM(K463+K478+K487)</f>
        <v>232.20000000000002</v>
      </c>
      <c r="L461" s="287">
        <f t="shared" si="140"/>
        <v>248.20000000000002</v>
      </c>
      <c r="M461" s="209"/>
    </row>
    <row r="462" spans="1:14" x14ac:dyDescent="0.2">
      <c r="A462" s="207"/>
      <c r="B462" s="214"/>
      <c r="C462" s="223"/>
      <c r="D462" s="224" t="s">
        <v>237</v>
      </c>
      <c r="F462" s="394"/>
      <c r="G462" s="227"/>
      <c r="H462" s="227"/>
      <c r="I462" s="227"/>
      <c r="J462" s="227"/>
      <c r="K462" s="227"/>
      <c r="L462" s="227"/>
      <c r="M462" s="535"/>
    </row>
    <row r="463" spans="1:14" x14ac:dyDescent="0.2">
      <c r="A463" s="207"/>
      <c r="B463" s="214">
        <v>630</v>
      </c>
      <c r="C463" s="223"/>
      <c r="D463" s="224" t="s">
        <v>162</v>
      </c>
      <c r="E463" s="257"/>
      <c r="F463" s="206">
        <f t="shared" ref="F463:L463" si="142">SUM(F464:F476)</f>
        <v>24.9</v>
      </c>
      <c r="G463" s="227">
        <f t="shared" ref="G463" si="143">SUM(G464:G476)</f>
        <v>34.5</v>
      </c>
      <c r="H463" s="227">
        <f>SUM(H464:H476)</f>
        <v>37.4</v>
      </c>
      <c r="I463" s="227">
        <f t="shared" si="142"/>
        <v>63.4</v>
      </c>
      <c r="J463" s="227">
        <f t="shared" si="142"/>
        <v>26.1</v>
      </c>
      <c r="K463" s="227">
        <f t="shared" ref="K463" si="144">SUM(K464:K476)</f>
        <v>55.1</v>
      </c>
      <c r="L463" s="227">
        <f t="shared" si="142"/>
        <v>55.1</v>
      </c>
      <c r="M463" s="535"/>
    </row>
    <row r="464" spans="1:14" s="333" customFormat="1" x14ac:dyDescent="0.2">
      <c r="A464" s="331"/>
      <c r="B464" s="214"/>
      <c r="C464" s="215">
        <v>6320011</v>
      </c>
      <c r="D464" s="216" t="s">
        <v>310</v>
      </c>
      <c r="E464" s="391"/>
      <c r="F464" s="226">
        <v>3.1</v>
      </c>
      <c r="G464" s="225">
        <v>2.2999999999999998</v>
      </c>
      <c r="H464" s="225">
        <v>4</v>
      </c>
      <c r="I464" s="225">
        <v>4</v>
      </c>
      <c r="J464" s="226">
        <v>3</v>
      </c>
      <c r="K464" s="226">
        <v>3</v>
      </c>
      <c r="L464" s="226">
        <v>3</v>
      </c>
      <c r="M464" s="535"/>
      <c r="N464" s="332"/>
    </row>
    <row r="465" spans="1:14" s="333" customFormat="1" x14ac:dyDescent="0.2">
      <c r="A465" s="334"/>
      <c r="B465" s="214"/>
      <c r="C465" s="215">
        <v>6320013</v>
      </c>
      <c r="D465" s="216" t="s">
        <v>312</v>
      </c>
      <c r="E465" s="391"/>
      <c r="F465" s="226">
        <v>3</v>
      </c>
      <c r="G465" s="225">
        <v>3.6</v>
      </c>
      <c r="H465" s="225">
        <v>4</v>
      </c>
      <c r="I465" s="225">
        <v>4</v>
      </c>
      <c r="J465" s="226">
        <v>4</v>
      </c>
      <c r="K465" s="226">
        <v>5</v>
      </c>
      <c r="L465" s="226">
        <v>5</v>
      </c>
      <c r="M465" s="535"/>
      <c r="N465" s="332"/>
    </row>
    <row r="466" spans="1:14" s="333" customFormat="1" x14ac:dyDescent="0.2">
      <c r="A466" s="334"/>
      <c r="B466" s="214"/>
      <c r="C466" s="215">
        <v>632002</v>
      </c>
      <c r="D466" s="216" t="s">
        <v>311</v>
      </c>
      <c r="E466" s="391"/>
      <c r="F466" s="226">
        <v>0.6</v>
      </c>
      <c r="G466" s="225">
        <v>0.9</v>
      </c>
      <c r="H466" s="225">
        <v>1</v>
      </c>
      <c r="I466" s="225">
        <v>1</v>
      </c>
      <c r="J466" s="226">
        <v>1</v>
      </c>
      <c r="K466" s="226">
        <v>1</v>
      </c>
      <c r="L466" s="226">
        <v>1</v>
      </c>
      <c r="M466" s="535"/>
      <c r="N466" s="332"/>
    </row>
    <row r="467" spans="1:14" s="499" customFormat="1" x14ac:dyDescent="0.2">
      <c r="A467" s="490"/>
      <c r="B467" s="214"/>
      <c r="C467" s="215">
        <v>633004</v>
      </c>
      <c r="D467" s="216" t="s">
        <v>588</v>
      </c>
      <c r="E467" s="391"/>
      <c r="F467" s="226">
        <v>0</v>
      </c>
      <c r="G467" s="225">
        <v>0</v>
      </c>
      <c r="H467" s="225">
        <v>0</v>
      </c>
      <c r="I467" s="225">
        <v>3</v>
      </c>
      <c r="J467" s="226">
        <v>0</v>
      </c>
      <c r="K467" s="226">
        <v>0</v>
      </c>
      <c r="L467" s="226">
        <v>0</v>
      </c>
      <c r="M467" s="409"/>
      <c r="N467" s="498"/>
    </row>
    <row r="468" spans="1:14" s="333" customFormat="1" x14ac:dyDescent="0.2">
      <c r="A468" s="334"/>
      <c r="B468" s="214"/>
      <c r="C468" s="215">
        <v>6330065</v>
      </c>
      <c r="D468" s="216" t="s">
        <v>134</v>
      </c>
      <c r="E468" s="391"/>
      <c r="F468" s="226">
        <v>0.4</v>
      </c>
      <c r="G468" s="225">
        <v>0</v>
      </c>
      <c r="H468" s="225">
        <v>0.1</v>
      </c>
      <c r="I468" s="225">
        <v>0.6</v>
      </c>
      <c r="J468" s="226">
        <v>0.6</v>
      </c>
      <c r="K468" s="226">
        <v>0.6</v>
      </c>
      <c r="L468" s="226">
        <v>0.6</v>
      </c>
      <c r="M468" s="535"/>
      <c r="N468" s="332"/>
    </row>
    <row r="469" spans="1:14" s="333" customFormat="1" x14ac:dyDescent="0.2">
      <c r="A469" s="334"/>
      <c r="B469" s="214"/>
      <c r="C469" s="215">
        <v>6330066</v>
      </c>
      <c r="D469" s="216" t="s">
        <v>797</v>
      </c>
      <c r="E469" s="391"/>
      <c r="F469" s="226">
        <v>0</v>
      </c>
      <c r="G469" s="225">
        <v>0.2</v>
      </c>
      <c r="H469" s="225">
        <v>0.5</v>
      </c>
      <c r="I469" s="225">
        <v>0.5</v>
      </c>
      <c r="J469" s="226">
        <v>0.5</v>
      </c>
      <c r="K469" s="226">
        <v>0.5</v>
      </c>
      <c r="L469" s="226">
        <v>0.5</v>
      </c>
      <c r="M469" s="535"/>
      <c r="N469" s="332"/>
    </row>
    <row r="470" spans="1:14" s="333" customFormat="1" x14ac:dyDescent="0.2">
      <c r="A470" s="334"/>
      <c r="B470" s="214"/>
      <c r="C470" s="215">
        <v>634001</v>
      </c>
      <c r="D470" s="216" t="s">
        <v>532</v>
      </c>
      <c r="E470" s="391"/>
      <c r="F470" s="226">
        <v>0</v>
      </c>
      <c r="G470" s="225">
        <v>0</v>
      </c>
      <c r="H470" s="225">
        <v>0.5</v>
      </c>
      <c r="I470" s="225">
        <v>0.5</v>
      </c>
      <c r="J470" s="226">
        <v>0</v>
      </c>
      <c r="K470" s="226">
        <v>0</v>
      </c>
      <c r="L470" s="226">
        <v>0</v>
      </c>
      <c r="M470" s="535"/>
      <c r="N470" s="332"/>
    </row>
    <row r="471" spans="1:14" s="333" customFormat="1" x14ac:dyDescent="0.2">
      <c r="A471" s="334"/>
      <c r="B471" s="214"/>
      <c r="C471" s="215">
        <v>635004</v>
      </c>
      <c r="D471" s="216" t="s">
        <v>638</v>
      </c>
      <c r="E471" s="391"/>
      <c r="F471" s="226">
        <v>0</v>
      </c>
      <c r="G471" s="225">
        <v>0</v>
      </c>
      <c r="H471" s="225">
        <v>1</v>
      </c>
      <c r="I471" s="225">
        <v>1</v>
      </c>
      <c r="J471" s="226">
        <v>1</v>
      </c>
      <c r="K471" s="226">
        <v>1</v>
      </c>
      <c r="L471" s="226">
        <v>1</v>
      </c>
      <c r="M471" s="535"/>
      <c r="N471" s="332"/>
    </row>
    <row r="472" spans="1:14" s="333" customFormat="1" x14ac:dyDescent="0.2">
      <c r="A472" s="334"/>
      <c r="B472" s="214"/>
      <c r="C472" s="215">
        <v>63500616</v>
      </c>
      <c r="D472" s="216" t="s">
        <v>734</v>
      </c>
      <c r="E472" s="391"/>
      <c r="F472" s="226">
        <v>0</v>
      </c>
      <c r="G472" s="225">
        <v>0</v>
      </c>
      <c r="H472" s="225">
        <v>0.2</v>
      </c>
      <c r="I472" s="225">
        <v>0.2</v>
      </c>
      <c r="J472" s="226">
        <v>0.2</v>
      </c>
      <c r="K472" s="226">
        <v>0.2</v>
      </c>
      <c r="L472" s="226">
        <v>0.2</v>
      </c>
      <c r="M472" s="535"/>
      <c r="N472" s="332"/>
    </row>
    <row r="473" spans="1:14" s="333" customFormat="1" x14ac:dyDescent="0.2">
      <c r="A473" s="334"/>
      <c r="B473" s="214"/>
      <c r="C473" s="215">
        <v>635006</v>
      </c>
      <c r="D473" s="216" t="s">
        <v>1055</v>
      </c>
      <c r="E473" s="391"/>
      <c r="F473" s="226">
        <v>0</v>
      </c>
      <c r="G473" s="225">
        <v>0</v>
      </c>
      <c r="H473" s="225">
        <v>0</v>
      </c>
      <c r="I473" s="225">
        <v>4.5</v>
      </c>
      <c r="J473" s="226">
        <v>0</v>
      </c>
      <c r="K473" s="226">
        <v>0</v>
      </c>
      <c r="L473" s="226">
        <v>0</v>
      </c>
      <c r="M473" s="409"/>
      <c r="N473" s="332"/>
    </row>
    <row r="474" spans="1:14" s="333" customFormat="1" x14ac:dyDescent="0.2">
      <c r="A474" s="334"/>
      <c r="B474" s="214"/>
      <c r="C474" s="215">
        <v>637004</v>
      </c>
      <c r="D474" s="216" t="s">
        <v>94</v>
      </c>
      <c r="E474" s="391"/>
      <c r="F474" s="226">
        <v>0.1</v>
      </c>
      <c r="G474" s="225">
        <v>0.1</v>
      </c>
      <c r="H474" s="225">
        <v>0.6</v>
      </c>
      <c r="I474" s="225">
        <v>0.6</v>
      </c>
      <c r="J474" s="226">
        <v>0.3</v>
      </c>
      <c r="K474" s="226">
        <v>0.3</v>
      </c>
      <c r="L474" s="226">
        <v>0.3</v>
      </c>
      <c r="M474" s="535"/>
      <c r="N474" s="332"/>
    </row>
    <row r="475" spans="1:14" s="333" customFormat="1" x14ac:dyDescent="0.2">
      <c r="A475" s="334"/>
      <c r="B475" s="214"/>
      <c r="C475" s="215">
        <v>637005</v>
      </c>
      <c r="D475" s="216" t="s">
        <v>98</v>
      </c>
      <c r="E475" s="391"/>
      <c r="F475" s="226">
        <v>0.4</v>
      </c>
      <c r="G475" s="225">
        <v>0.4</v>
      </c>
      <c r="H475" s="225">
        <v>0.5</v>
      </c>
      <c r="I475" s="225">
        <v>0.5</v>
      </c>
      <c r="J475" s="226">
        <v>0.5</v>
      </c>
      <c r="K475" s="226">
        <v>0.5</v>
      </c>
      <c r="L475" s="226">
        <v>0.5</v>
      </c>
      <c r="M475" s="535"/>
      <c r="N475" s="332"/>
    </row>
    <row r="476" spans="1:14" s="333" customFormat="1" x14ac:dyDescent="0.2">
      <c r="A476" s="334"/>
      <c r="B476" s="214"/>
      <c r="C476" s="215">
        <v>642001</v>
      </c>
      <c r="D476" s="216" t="s">
        <v>313</v>
      </c>
      <c r="E476" s="391"/>
      <c r="F476" s="226">
        <v>17.3</v>
      </c>
      <c r="G476" s="225">
        <v>27</v>
      </c>
      <c r="H476" s="225">
        <v>25</v>
      </c>
      <c r="I476" s="225">
        <v>43</v>
      </c>
      <c r="J476" s="226">
        <v>15</v>
      </c>
      <c r="K476" s="226">
        <v>43</v>
      </c>
      <c r="L476" s="226">
        <v>43</v>
      </c>
      <c r="M476" s="559"/>
      <c r="N476" s="332"/>
    </row>
    <row r="477" spans="1:14" x14ac:dyDescent="0.2">
      <c r="A477" s="210"/>
      <c r="B477" s="214"/>
      <c r="C477" s="215"/>
      <c r="D477" s="260" t="s">
        <v>704</v>
      </c>
      <c r="E477" s="255" t="s">
        <v>736</v>
      </c>
      <c r="F477" s="394"/>
      <c r="G477" s="225"/>
      <c r="H477" s="225"/>
      <c r="I477" s="225"/>
      <c r="J477" s="225"/>
      <c r="K477" s="225"/>
      <c r="L477" s="225"/>
      <c r="M477" s="535"/>
      <c r="N477" s="258" t="s">
        <v>442</v>
      </c>
    </row>
    <row r="478" spans="1:14" x14ac:dyDescent="0.2">
      <c r="A478" s="210"/>
      <c r="B478" s="214"/>
      <c r="C478" s="223"/>
      <c r="D478" s="224" t="s">
        <v>735</v>
      </c>
      <c r="E478" s="255" t="s">
        <v>703</v>
      </c>
      <c r="F478" s="206">
        <f t="shared" ref="F478:L478" si="145">SUM(F479:F479)</f>
        <v>5.0000000000000009</v>
      </c>
      <c r="G478" s="227">
        <f t="shared" si="145"/>
        <v>2.1</v>
      </c>
      <c r="H478" s="227">
        <f>SUM(H479:H479)</f>
        <v>5.2999999999999989</v>
      </c>
      <c r="I478" s="227">
        <f t="shared" si="145"/>
        <v>5.2999999999999989</v>
      </c>
      <c r="J478" s="227">
        <f t="shared" si="145"/>
        <v>4.9999999999999991</v>
      </c>
      <c r="K478" s="227">
        <f t="shared" si="145"/>
        <v>6.9999999999999991</v>
      </c>
      <c r="L478" s="227">
        <f t="shared" si="145"/>
        <v>6.9999999999999991</v>
      </c>
      <c r="M478" s="535"/>
    </row>
    <row r="479" spans="1:14" x14ac:dyDescent="0.2">
      <c r="A479" s="210"/>
      <c r="B479" s="214">
        <v>630</v>
      </c>
      <c r="C479" s="223"/>
      <c r="D479" s="224" t="s">
        <v>162</v>
      </c>
      <c r="E479" s="257"/>
      <c r="F479" s="206">
        <f t="shared" ref="F479:L479" si="146">SUM(F480:F486)</f>
        <v>5.0000000000000009</v>
      </c>
      <c r="G479" s="227">
        <f t="shared" ref="G479" si="147">SUM(G480:G486)</f>
        <v>2.1</v>
      </c>
      <c r="H479" s="227">
        <f t="shared" ref="H479" si="148">SUM(H480:H486)</f>
        <v>5.2999999999999989</v>
      </c>
      <c r="I479" s="227">
        <f t="shared" si="146"/>
        <v>5.2999999999999989</v>
      </c>
      <c r="J479" s="227">
        <f t="shared" si="146"/>
        <v>4.9999999999999991</v>
      </c>
      <c r="K479" s="227">
        <f t="shared" ref="K479" si="149">SUM(K480:K486)</f>
        <v>6.9999999999999991</v>
      </c>
      <c r="L479" s="227">
        <f t="shared" si="146"/>
        <v>6.9999999999999991</v>
      </c>
      <c r="M479" s="535"/>
    </row>
    <row r="480" spans="1:14" s="333" customFormat="1" x14ac:dyDescent="0.2">
      <c r="A480" s="334"/>
      <c r="B480" s="214"/>
      <c r="C480" s="215">
        <v>6320015</v>
      </c>
      <c r="D480" s="216" t="s">
        <v>56</v>
      </c>
      <c r="E480" s="391"/>
      <c r="F480" s="226">
        <v>0.5</v>
      </c>
      <c r="G480" s="225">
        <v>0.7</v>
      </c>
      <c r="H480" s="225">
        <v>0.8</v>
      </c>
      <c r="I480" s="225">
        <v>0.8</v>
      </c>
      <c r="J480" s="226">
        <v>0.5</v>
      </c>
      <c r="K480" s="226">
        <v>0.5</v>
      </c>
      <c r="L480" s="226">
        <v>0.5</v>
      </c>
      <c r="M480" s="535"/>
      <c r="N480" s="332"/>
    </row>
    <row r="481" spans="1:14" s="333" customFormat="1" x14ac:dyDescent="0.2">
      <c r="A481" s="334"/>
      <c r="B481" s="218"/>
      <c r="C481" s="215">
        <v>6320015</v>
      </c>
      <c r="D481" s="216" t="s">
        <v>163</v>
      </c>
      <c r="E481" s="391"/>
      <c r="F481" s="226">
        <v>2.7</v>
      </c>
      <c r="G481" s="225">
        <v>1.3</v>
      </c>
      <c r="H481" s="225">
        <v>4</v>
      </c>
      <c r="I481" s="225">
        <v>4</v>
      </c>
      <c r="J481" s="226">
        <v>4</v>
      </c>
      <c r="K481" s="226">
        <v>6</v>
      </c>
      <c r="L481" s="226">
        <v>6</v>
      </c>
      <c r="M481" s="535"/>
      <c r="N481" s="332"/>
    </row>
    <row r="482" spans="1:14" s="333" customFormat="1" x14ac:dyDescent="0.2">
      <c r="A482" s="334"/>
      <c r="B482" s="218"/>
      <c r="C482" s="215">
        <v>6320025</v>
      </c>
      <c r="D482" s="216" t="s">
        <v>185</v>
      </c>
      <c r="E482" s="391"/>
      <c r="F482" s="226">
        <v>0</v>
      </c>
      <c r="G482" s="225">
        <v>0</v>
      </c>
      <c r="H482" s="225">
        <v>0.1</v>
      </c>
      <c r="I482" s="225">
        <v>0.1</v>
      </c>
      <c r="J482" s="226">
        <v>0.1</v>
      </c>
      <c r="K482" s="226">
        <v>0.1</v>
      </c>
      <c r="L482" s="226">
        <v>0.1</v>
      </c>
      <c r="M482" s="535"/>
      <c r="N482" s="332"/>
    </row>
    <row r="483" spans="1:14" s="333" customFormat="1" x14ac:dyDescent="0.2">
      <c r="A483" s="334"/>
      <c r="B483" s="218"/>
      <c r="C483" s="215">
        <v>632005</v>
      </c>
      <c r="D483" s="216" t="s">
        <v>130</v>
      </c>
      <c r="E483" s="391"/>
      <c r="F483" s="226">
        <v>0</v>
      </c>
      <c r="G483" s="225">
        <v>0</v>
      </c>
      <c r="H483" s="225">
        <v>0</v>
      </c>
      <c r="I483" s="225">
        <v>0</v>
      </c>
      <c r="J483" s="226">
        <v>0</v>
      </c>
      <c r="K483" s="226">
        <v>0</v>
      </c>
      <c r="L483" s="226">
        <v>0</v>
      </c>
      <c r="M483" s="535"/>
      <c r="N483" s="332"/>
    </row>
    <row r="484" spans="1:14" s="333" customFormat="1" x14ac:dyDescent="0.2">
      <c r="A484" s="334"/>
      <c r="B484" s="214"/>
      <c r="C484" s="215">
        <v>6370045</v>
      </c>
      <c r="D484" s="216" t="s">
        <v>481</v>
      </c>
      <c r="E484" s="391"/>
      <c r="F484" s="226">
        <v>1.6</v>
      </c>
      <c r="G484" s="225">
        <v>0</v>
      </c>
      <c r="H484" s="225">
        <v>0.3</v>
      </c>
      <c r="I484" s="225">
        <v>0.3</v>
      </c>
      <c r="J484" s="226">
        <v>0.3</v>
      </c>
      <c r="K484" s="226">
        <v>0.3</v>
      </c>
      <c r="L484" s="226">
        <v>0.3</v>
      </c>
      <c r="M484" s="535"/>
      <c r="N484" s="332"/>
    </row>
    <row r="485" spans="1:14" s="333" customFormat="1" x14ac:dyDescent="0.2">
      <c r="A485" s="334"/>
      <c r="B485" s="214"/>
      <c r="C485" s="215">
        <v>6370055</v>
      </c>
      <c r="D485" s="216" t="s">
        <v>98</v>
      </c>
      <c r="E485" s="391"/>
      <c r="F485" s="226">
        <v>0.2</v>
      </c>
      <c r="G485" s="225">
        <v>0.1</v>
      </c>
      <c r="H485" s="225">
        <v>0.1</v>
      </c>
      <c r="I485" s="225">
        <v>0.1</v>
      </c>
      <c r="J485" s="226">
        <v>0.1</v>
      </c>
      <c r="K485" s="226">
        <v>0.1</v>
      </c>
      <c r="L485" s="226">
        <v>0.1</v>
      </c>
      <c r="M485" s="535"/>
      <c r="N485" s="332"/>
    </row>
    <row r="486" spans="1:14" s="333" customFormat="1" x14ac:dyDescent="0.2">
      <c r="A486" s="334"/>
      <c r="B486" s="214"/>
      <c r="C486" s="215">
        <v>642013</v>
      </c>
      <c r="D486" s="216" t="s">
        <v>287</v>
      </c>
      <c r="E486" s="392"/>
      <c r="F486" s="226">
        <v>0</v>
      </c>
      <c r="G486" s="225">
        <v>0</v>
      </c>
      <c r="H486" s="225">
        <v>0</v>
      </c>
      <c r="I486" s="225">
        <v>0</v>
      </c>
      <c r="J486" s="225">
        <v>0</v>
      </c>
      <c r="K486" s="225">
        <v>0</v>
      </c>
      <c r="L486" s="225">
        <v>0</v>
      </c>
      <c r="M486" s="535"/>
      <c r="N486" s="332"/>
    </row>
    <row r="487" spans="1:14" x14ac:dyDescent="0.2">
      <c r="A487" s="210"/>
      <c r="B487" s="214"/>
      <c r="C487" s="223"/>
      <c r="D487" s="224" t="s">
        <v>516</v>
      </c>
      <c r="E487" s="214" t="s">
        <v>703</v>
      </c>
      <c r="F487" s="206">
        <f t="shared" ref="F487:L487" si="150">SUM(F488:F490)</f>
        <v>121.00000000000001</v>
      </c>
      <c r="G487" s="227">
        <f t="shared" ref="G487" si="151">SUM(G488:G490)</f>
        <v>160.20000000000005</v>
      </c>
      <c r="H487" s="227">
        <f t="shared" ref="H487" si="152">SUM(H488:H490)</f>
        <v>175.4</v>
      </c>
      <c r="I487" s="227">
        <f t="shared" si="150"/>
        <v>203.70000000000002</v>
      </c>
      <c r="J487" s="227">
        <f t="shared" si="150"/>
        <v>198.60000000000002</v>
      </c>
      <c r="K487" s="227">
        <f t="shared" ref="K487" si="153">SUM(K488:K490)</f>
        <v>170.10000000000002</v>
      </c>
      <c r="L487" s="227">
        <f t="shared" si="150"/>
        <v>186.10000000000002</v>
      </c>
      <c r="M487" s="535"/>
    </row>
    <row r="488" spans="1:14" s="333" customFormat="1" x14ac:dyDescent="0.2">
      <c r="A488" s="331"/>
      <c r="B488" s="214">
        <v>610</v>
      </c>
      <c r="C488" s="215"/>
      <c r="D488" s="216" t="s">
        <v>115</v>
      </c>
      <c r="E488" s="391"/>
      <c r="F488" s="226">
        <v>37</v>
      </c>
      <c r="G488" s="225">
        <v>43.2</v>
      </c>
      <c r="H488" s="225">
        <v>51.8</v>
      </c>
      <c r="I488" s="225">
        <v>51.8</v>
      </c>
      <c r="J488" s="226">
        <v>54.3</v>
      </c>
      <c r="K488" s="226">
        <v>56</v>
      </c>
      <c r="L488" s="226">
        <v>58</v>
      </c>
      <c r="M488" s="535"/>
      <c r="N488" s="332"/>
    </row>
    <row r="489" spans="1:14" s="333" customFormat="1" x14ac:dyDescent="0.2">
      <c r="A489" s="331"/>
      <c r="B489" s="214">
        <v>620</v>
      </c>
      <c r="C489" s="215"/>
      <c r="D489" s="216" t="s">
        <v>116</v>
      </c>
      <c r="E489" s="391"/>
      <c r="F489" s="226">
        <v>15.3</v>
      </c>
      <c r="G489" s="225">
        <v>16</v>
      </c>
      <c r="H489" s="225">
        <v>18.100000000000001</v>
      </c>
      <c r="I489" s="225">
        <v>18.100000000000001</v>
      </c>
      <c r="J489" s="226">
        <v>19</v>
      </c>
      <c r="K489" s="226">
        <v>19</v>
      </c>
      <c r="L489" s="226">
        <v>21</v>
      </c>
      <c r="M489" s="535"/>
      <c r="N489" s="332"/>
    </row>
    <row r="490" spans="1:14" x14ac:dyDescent="0.2">
      <c r="A490" s="210"/>
      <c r="B490" s="214">
        <v>630</v>
      </c>
      <c r="C490" s="223"/>
      <c r="D490" s="224" t="s">
        <v>162</v>
      </c>
      <c r="E490" s="257"/>
      <c r="F490" s="206">
        <f t="shared" ref="F490:L490" si="154">SUM(F491:F533)</f>
        <v>68.700000000000017</v>
      </c>
      <c r="G490" s="227">
        <f t="shared" si="154"/>
        <v>101.00000000000003</v>
      </c>
      <c r="H490" s="227">
        <f>SUM(H491:H533)</f>
        <v>105.5</v>
      </c>
      <c r="I490" s="227">
        <f t="shared" si="154"/>
        <v>133.80000000000001</v>
      </c>
      <c r="J490" s="227">
        <f t="shared" si="154"/>
        <v>125.30000000000001</v>
      </c>
      <c r="K490" s="227">
        <f t="shared" ref="K490" si="155">SUM(K491:K533)</f>
        <v>95.100000000000009</v>
      </c>
      <c r="L490" s="227">
        <f t="shared" si="154"/>
        <v>107.10000000000001</v>
      </c>
      <c r="M490" s="535"/>
    </row>
    <row r="491" spans="1:14" s="333" customFormat="1" x14ac:dyDescent="0.2">
      <c r="A491" s="334"/>
      <c r="B491" s="214"/>
      <c r="C491" s="215">
        <v>631001</v>
      </c>
      <c r="D491" s="216" t="s">
        <v>129</v>
      </c>
      <c r="E491" s="391"/>
      <c r="F491" s="226">
        <v>0</v>
      </c>
      <c r="G491" s="225">
        <v>0</v>
      </c>
      <c r="H491" s="225">
        <v>0.2</v>
      </c>
      <c r="I491" s="225">
        <v>0.2</v>
      </c>
      <c r="J491" s="226">
        <v>0.2</v>
      </c>
      <c r="K491" s="226">
        <v>0.2</v>
      </c>
      <c r="L491" s="226">
        <v>0.2</v>
      </c>
      <c r="M491" s="535"/>
      <c r="N491" s="332"/>
    </row>
    <row r="492" spans="1:14" s="333" customFormat="1" x14ac:dyDescent="0.2">
      <c r="A492" s="331"/>
      <c r="B492" s="214"/>
      <c r="C492" s="215">
        <v>6320011</v>
      </c>
      <c r="D492" s="216" t="s">
        <v>56</v>
      </c>
      <c r="E492" s="391"/>
      <c r="F492" s="226">
        <v>5.9</v>
      </c>
      <c r="G492" s="225">
        <v>3.1</v>
      </c>
      <c r="H492" s="225">
        <v>4.5</v>
      </c>
      <c r="I492" s="225">
        <v>4.5</v>
      </c>
      <c r="J492" s="226">
        <v>4.9000000000000004</v>
      </c>
      <c r="K492" s="226">
        <v>4.9000000000000004</v>
      </c>
      <c r="L492" s="226">
        <v>4.9000000000000004</v>
      </c>
      <c r="M492" s="535"/>
      <c r="N492" s="332"/>
    </row>
    <row r="493" spans="1:14" s="333" customFormat="1" x14ac:dyDescent="0.2">
      <c r="A493" s="334"/>
      <c r="B493" s="214"/>
      <c r="C493" s="215">
        <v>6320013</v>
      </c>
      <c r="D493" s="216" t="s">
        <v>163</v>
      </c>
      <c r="E493" s="391"/>
      <c r="F493" s="226">
        <v>9.9</v>
      </c>
      <c r="G493" s="225">
        <v>11</v>
      </c>
      <c r="H493" s="225">
        <v>12</v>
      </c>
      <c r="I493" s="225">
        <v>12</v>
      </c>
      <c r="J493" s="226">
        <v>12</v>
      </c>
      <c r="K493" s="226">
        <v>12</v>
      </c>
      <c r="L493" s="226">
        <v>12</v>
      </c>
      <c r="M493" s="535"/>
      <c r="N493" s="332"/>
    </row>
    <row r="494" spans="1:14" s="333" customFormat="1" x14ac:dyDescent="0.2">
      <c r="A494" s="334"/>
      <c r="B494" s="214"/>
      <c r="C494" s="215">
        <v>632002</v>
      </c>
      <c r="D494" s="216" t="s">
        <v>164</v>
      </c>
      <c r="E494" s="391"/>
      <c r="F494" s="226">
        <v>0.2</v>
      </c>
      <c r="G494" s="225">
        <v>0.3</v>
      </c>
      <c r="H494" s="225">
        <v>0.6</v>
      </c>
      <c r="I494" s="225">
        <v>0.6</v>
      </c>
      <c r="J494" s="226">
        <v>0.6</v>
      </c>
      <c r="K494" s="226">
        <v>0.6</v>
      </c>
      <c r="L494" s="226">
        <v>0.6</v>
      </c>
      <c r="M494" s="535"/>
      <c r="N494" s="332"/>
    </row>
    <row r="495" spans="1:14" s="333" customFormat="1" x14ac:dyDescent="0.2">
      <c r="A495" s="334"/>
      <c r="B495" s="214"/>
      <c r="C495" s="215">
        <v>632005</v>
      </c>
      <c r="D495" s="216" t="s">
        <v>130</v>
      </c>
      <c r="E495" s="391"/>
      <c r="F495" s="226">
        <v>0.6</v>
      </c>
      <c r="G495" s="225">
        <v>0.5</v>
      </c>
      <c r="H495" s="225">
        <v>0.7</v>
      </c>
      <c r="I495" s="225">
        <v>0.7</v>
      </c>
      <c r="J495" s="226">
        <v>0.7</v>
      </c>
      <c r="K495" s="226">
        <v>0.7</v>
      </c>
      <c r="L495" s="226">
        <v>0.7</v>
      </c>
      <c r="M495" s="535"/>
      <c r="N495" s="332"/>
    </row>
    <row r="496" spans="1:14" s="333" customFormat="1" x14ac:dyDescent="0.2">
      <c r="A496" s="334"/>
      <c r="B496" s="214"/>
      <c r="C496" s="215">
        <v>632004</v>
      </c>
      <c r="D496" s="216" t="s">
        <v>62</v>
      </c>
      <c r="E496" s="391"/>
      <c r="F496" s="226">
        <v>0</v>
      </c>
      <c r="G496" s="225">
        <v>0</v>
      </c>
      <c r="H496" s="225">
        <v>0</v>
      </c>
      <c r="I496" s="225">
        <v>0</v>
      </c>
      <c r="J496" s="226">
        <v>0</v>
      </c>
      <c r="K496" s="226">
        <v>0</v>
      </c>
      <c r="L496" s="226">
        <v>0</v>
      </c>
      <c r="M496" s="535"/>
      <c r="N496" s="332"/>
    </row>
    <row r="497" spans="1:14" s="333" customFormat="1" x14ac:dyDescent="0.2">
      <c r="A497" s="334"/>
      <c r="B497" s="214"/>
      <c r="C497" s="215">
        <v>633001</v>
      </c>
      <c r="D497" s="216" t="s">
        <v>567</v>
      </c>
      <c r="E497" s="391"/>
      <c r="F497" s="226">
        <v>0</v>
      </c>
      <c r="G497" s="225">
        <v>0</v>
      </c>
      <c r="H497" s="225">
        <v>1.2</v>
      </c>
      <c r="I497" s="225">
        <v>1.2</v>
      </c>
      <c r="J497" s="226">
        <v>3</v>
      </c>
      <c r="K497" s="226">
        <v>2</v>
      </c>
      <c r="L497" s="226">
        <v>2</v>
      </c>
      <c r="M497" s="535"/>
      <c r="N497" s="332"/>
    </row>
    <row r="498" spans="1:14" s="333" customFormat="1" x14ac:dyDescent="0.2">
      <c r="A498" s="334"/>
      <c r="B498" s="214"/>
      <c r="C498" s="215">
        <v>633002</v>
      </c>
      <c r="D498" s="216" t="s">
        <v>132</v>
      </c>
      <c r="E498" s="391"/>
      <c r="F498" s="226">
        <v>0.9</v>
      </c>
      <c r="G498" s="225">
        <v>0</v>
      </c>
      <c r="H498" s="225">
        <v>0.5</v>
      </c>
      <c r="I498" s="225">
        <v>0.5</v>
      </c>
      <c r="J498" s="226">
        <v>1</v>
      </c>
      <c r="K498" s="226">
        <v>1</v>
      </c>
      <c r="L498" s="226">
        <v>1</v>
      </c>
      <c r="M498" s="535"/>
      <c r="N498" s="332"/>
    </row>
    <row r="499" spans="1:14" s="499" customFormat="1" x14ac:dyDescent="0.2">
      <c r="A499" s="490"/>
      <c r="B499" s="214"/>
      <c r="C499" s="215">
        <v>6330028</v>
      </c>
      <c r="D499" s="216" t="s">
        <v>1048</v>
      </c>
      <c r="E499" s="391"/>
      <c r="F499" s="226">
        <v>0</v>
      </c>
      <c r="G499" s="225">
        <v>0</v>
      </c>
      <c r="H499" s="225">
        <v>0</v>
      </c>
      <c r="I499" s="225">
        <v>4.7</v>
      </c>
      <c r="J499" s="226">
        <v>0</v>
      </c>
      <c r="K499" s="226">
        <v>0</v>
      </c>
      <c r="L499" s="226">
        <v>0</v>
      </c>
      <c r="M499" s="409"/>
      <c r="N499" s="498"/>
    </row>
    <row r="500" spans="1:14" s="333" customFormat="1" x14ac:dyDescent="0.2">
      <c r="A500" s="334"/>
      <c r="B500" s="214"/>
      <c r="C500" s="215">
        <v>633004</v>
      </c>
      <c r="D500" s="216" t="s">
        <v>189</v>
      </c>
      <c r="E500" s="391"/>
      <c r="F500" s="226">
        <v>0.1</v>
      </c>
      <c r="G500" s="225">
        <v>0.1</v>
      </c>
      <c r="H500" s="225">
        <v>1.7</v>
      </c>
      <c r="I500" s="225">
        <v>1.7</v>
      </c>
      <c r="J500" s="226">
        <v>1.7</v>
      </c>
      <c r="K500" s="226">
        <v>1.7</v>
      </c>
      <c r="L500" s="226">
        <v>1.7</v>
      </c>
      <c r="M500" s="535"/>
      <c r="N500" s="332"/>
    </row>
    <row r="501" spans="1:14" s="333" customFormat="1" x14ac:dyDescent="0.2">
      <c r="A501" s="334"/>
      <c r="B501" s="214"/>
      <c r="C501" s="215">
        <v>6330062</v>
      </c>
      <c r="D501" s="216" t="s">
        <v>181</v>
      </c>
      <c r="E501" s="256"/>
      <c r="F501" s="226">
        <v>27.2</v>
      </c>
      <c r="G501" s="225">
        <v>52.5</v>
      </c>
      <c r="H501" s="225">
        <v>30</v>
      </c>
      <c r="I501" s="225">
        <v>52.8</v>
      </c>
      <c r="J501" s="558">
        <v>51.2</v>
      </c>
      <c r="K501" s="226">
        <v>30</v>
      </c>
      <c r="L501" s="226">
        <v>30</v>
      </c>
      <c r="M501" s="559" t="s">
        <v>1108</v>
      </c>
      <c r="N501" s="332"/>
    </row>
    <row r="502" spans="1:14" s="333" customFormat="1" x14ac:dyDescent="0.2">
      <c r="A502" s="334"/>
      <c r="B502" s="214"/>
      <c r="C502" s="215">
        <v>6330061</v>
      </c>
      <c r="D502" s="216" t="s">
        <v>190</v>
      </c>
      <c r="E502" s="391"/>
      <c r="F502" s="226">
        <v>0.3</v>
      </c>
      <c r="G502" s="225">
        <v>0.7</v>
      </c>
      <c r="H502" s="225">
        <v>0.7</v>
      </c>
      <c r="I502" s="225">
        <v>0.7</v>
      </c>
      <c r="J502" s="226">
        <v>0.7</v>
      </c>
      <c r="K502" s="226">
        <v>0.7</v>
      </c>
      <c r="L502" s="226">
        <v>0.7</v>
      </c>
      <c r="M502" s="535"/>
      <c r="N502" s="332"/>
    </row>
    <row r="503" spans="1:14" s="499" customFormat="1" x14ac:dyDescent="0.2">
      <c r="A503" s="490"/>
      <c r="B503" s="214"/>
      <c r="C503" s="215">
        <v>6330068</v>
      </c>
      <c r="D503" s="216" t="s">
        <v>1051</v>
      </c>
      <c r="E503" s="391"/>
      <c r="F503" s="226">
        <v>0</v>
      </c>
      <c r="G503" s="225">
        <v>0</v>
      </c>
      <c r="H503" s="225">
        <v>0</v>
      </c>
      <c r="I503" s="225">
        <v>0.2</v>
      </c>
      <c r="J503" s="226">
        <v>0</v>
      </c>
      <c r="K503" s="226">
        <v>0</v>
      </c>
      <c r="L503" s="226">
        <v>0</v>
      </c>
      <c r="M503" s="409"/>
      <c r="N503" s="498"/>
    </row>
    <row r="504" spans="1:14" s="333" customFormat="1" x14ac:dyDescent="0.2">
      <c r="A504" s="334"/>
      <c r="B504" s="214"/>
      <c r="C504" s="215">
        <v>6330063</v>
      </c>
      <c r="D504" s="216" t="s">
        <v>191</v>
      </c>
      <c r="E504" s="391"/>
      <c r="F504" s="226">
        <v>0.5</v>
      </c>
      <c r="G504" s="225">
        <v>0.7</v>
      </c>
      <c r="H504" s="225">
        <v>1</v>
      </c>
      <c r="I504" s="225">
        <v>1</v>
      </c>
      <c r="J504" s="226">
        <v>1</v>
      </c>
      <c r="K504" s="226">
        <v>1</v>
      </c>
      <c r="L504" s="226">
        <v>1</v>
      </c>
      <c r="M504" s="535"/>
      <c r="N504" s="332"/>
    </row>
    <row r="505" spans="1:14" s="333" customFormat="1" x14ac:dyDescent="0.2">
      <c r="A505" s="334"/>
      <c r="B505" s="214"/>
      <c r="C505" s="215">
        <v>6330065</v>
      </c>
      <c r="D505" s="216" t="s">
        <v>648</v>
      </c>
      <c r="E505" s="391"/>
      <c r="F505" s="226">
        <v>1.8</v>
      </c>
      <c r="G505" s="225">
        <v>2.8</v>
      </c>
      <c r="H505" s="225">
        <v>5</v>
      </c>
      <c r="I505" s="225">
        <v>0</v>
      </c>
      <c r="J505" s="226">
        <v>5.5</v>
      </c>
      <c r="K505" s="226">
        <v>5.5</v>
      </c>
      <c r="L505" s="226">
        <v>5.5</v>
      </c>
      <c r="M505" s="409"/>
      <c r="N505" s="332"/>
    </row>
    <row r="506" spans="1:14" s="333" customFormat="1" x14ac:dyDescent="0.2">
      <c r="A506" s="334"/>
      <c r="B506" s="214"/>
      <c r="C506" s="215">
        <v>63300610</v>
      </c>
      <c r="D506" s="216" t="s">
        <v>301</v>
      </c>
      <c r="E506" s="391"/>
      <c r="F506" s="226">
        <v>0</v>
      </c>
      <c r="G506" s="225">
        <v>0</v>
      </c>
      <c r="H506" s="225">
        <v>0.5</v>
      </c>
      <c r="I506" s="225">
        <v>0.5</v>
      </c>
      <c r="J506" s="226">
        <v>0.5</v>
      </c>
      <c r="K506" s="226">
        <v>0.5</v>
      </c>
      <c r="L506" s="226">
        <v>0.5</v>
      </c>
      <c r="M506" s="535"/>
      <c r="N506" s="332"/>
    </row>
    <row r="507" spans="1:14" s="333" customFormat="1" x14ac:dyDescent="0.2">
      <c r="A507" s="334"/>
      <c r="B507" s="214"/>
      <c r="C507" s="215">
        <v>633009</v>
      </c>
      <c r="D507" s="216" t="s">
        <v>73</v>
      </c>
      <c r="E507" s="391"/>
      <c r="F507" s="226">
        <v>0.1</v>
      </c>
      <c r="G507" s="225">
        <v>0</v>
      </c>
      <c r="H507" s="225">
        <v>1</v>
      </c>
      <c r="I507" s="225">
        <v>1</v>
      </c>
      <c r="J507" s="226">
        <v>0.1</v>
      </c>
      <c r="K507" s="226">
        <v>0.1</v>
      </c>
      <c r="L507" s="226">
        <v>0.1</v>
      </c>
      <c r="M507" s="535"/>
      <c r="N507" s="332"/>
    </row>
    <row r="508" spans="1:14" s="333" customFormat="1" x14ac:dyDescent="0.2">
      <c r="A508" s="334"/>
      <c r="B508" s="214"/>
      <c r="C508" s="215">
        <v>633016</v>
      </c>
      <c r="D508" s="216" t="s">
        <v>192</v>
      </c>
      <c r="E508" s="391"/>
      <c r="F508" s="226">
        <v>0.6</v>
      </c>
      <c r="G508" s="225">
        <v>1.2</v>
      </c>
      <c r="H508" s="225">
        <v>2</v>
      </c>
      <c r="I508" s="225">
        <v>2</v>
      </c>
      <c r="J508" s="226">
        <v>2</v>
      </c>
      <c r="K508" s="226">
        <v>2</v>
      </c>
      <c r="L508" s="226">
        <v>2</v>
      </c>
      <c r="M508" s="535"/>
      <c r="N508" s="332"/>
    </row>
    <row r="509" spans="1:14" s="333" customFormat="1" x14ac:dyDescent="0.2">
      <c r="A509" s="334"/>
      <c r="B509" s="214"/>
      <c r="C509" s="215">
        <v>634001</v>
      </c>
      <c r="D509" s="216" t="s">
        <v>137</v>
      </c>
      <c r="E509" s="391"/>
      <c r="F509" s="226">
        <v>0</v>
      </c>
      <c r="G509" s="225">
        <v>0.4</v>
      </c>
      <c r="H509" s="225">
        <v>0.5</v>
      </c>
      <c r="I509" s="225">
        <v>0.5</v>
      </c>
      <c r="J509" s="226">
        <v>0.5</v>
      </c>
      <c r="K509" s="226">
        <v>0.5</v>
      </c>
      <c r="L509" s="226">
        <v>0.5</v>
      </c>
      <c r="M509" s="535"/>
      <c r="N509" s="332"/>
    </row>
    <row r="510" spans="1:14" s="499" customFormat="1" x14ac:dyDescent="0.2">
      <c r="A510" s="490"/>
      <c r="B510" s="214"/>
      <c r="C510" s="215">
        <v>634002</v>
      </c>
      <c r="D510" s="216" t="s">
        <v>78</v>
      </c>
      <c r="E510" s="391"/>
      <c r="F510" s="226">
        <v>0</v>
      </c>
      <c r="G510" s="225">
        <v>0</v>
      </c>
      <c r="H510" s="225">
        <v>0.5</v>
      </c>
      <c r="I510" s="225">
        <v>0.5</v>
      </c>
      <c r="J510" s="226">
        <v>1</v>
      </c>
      <c r="K510" s="226">
        <v>1</v>
      </c>
      <c r="L510" s="226">
        <v>1</v>
      </c>
      <c r="M510" s="535"/>
      <c r="N510" s="498"/>
    </row>
    <row r="511" spans="1:14" s="499" customFormat="1" x14ac:dyDescent="0.2">
      <c r="A511" s="490"/>
      <c r="B511" s="214"/>
      <c r="C511" s="215">
        <v>634002</v>
      </c>
      <c r="D511" s="216" t="s">
        <v>79</v>
      </c>
      <c r="E511" s="391"/>
      <c r="F511" s="226">
        <v>0</v>
      </c>
      <c r="G511" s="225">
        <v>0</v>
      </c>
      <c r="H511" s="225">
        <v>0.5</v>
      </c>
      <c r="I511" s="225">
        <v>0.5</v>
      </c>
      <c r="J511" s="226">
        <v>1</v>
      </c>
      <c r="K511" s="226">
        <v>1</v>
      </c>
      <c r="L511" s="226">
        <v>1</v>
      </c>
      <c r="M511" s="535"/>
      <c r="N511" s="498"/>
    </row>
    <row r="512" spans="1:14" s="333" customFormat="1" x14ac:dyDescent="0.2">
      <c r="A512" s="334"/>
      <c r="B512" s="214"/>
      <c r="C512" s="215">
        <v>635002</v>
      </c>
      <c r="D512" s="216" t="s">
        <v>138</v>
      </c>
      <c r="E512" s="391"/>
      <c r="F512" s="226">
        <v>0</v>
      </c>
      <c r="G512" s="225">
        <v>0</v>
      </c>
      <c r="H512" s="225">
        <v>0.3</v>
      </c>
      <c r="I512" s="225">
        <v>0.3</v>
      </c>
      <c r="J512" s="226">
        <v>0.1</v>
      </c>
      <c r="K512" s="226">
        <v>0.1</v>
      </c>
      <c r="L512" s="226">
        <v>0.1</v>
      </c>
      <c r="M512" s="535"/>
      <c r="N512" s="332"/>
    </row>
    <row r="513" spans="1:14" s="333" customFormat="1" x14ac:dyDescent="0.2">
      <c r="A513" s="334"/>
      <c r="B513" s="214"/>
      <c r="C513" s="215">
        <v>635004</v>
      </c>
      <c r="D513" s="216" t="s">
        <v>638</v>
      </c>
      <c r="E513" s="391"/>
      <c r="F513" s="226">
        <v>0</v>
      </c>
      <c r="G513" s="225">
        <v>0</v>
      </c>
      <c r="H513" s="225">
        <v>0.2</v>
      </c>
      <c r="I513" s="225">
        <v>0.2</v>
      </c>
      <c r="J513" s="226">
        <v>0</v>
      </c>
      <c r="K513" s="226">
        <v>0</v>
      </c>
      <c r="L513" s="226">
        <v>0</v>
      </c>
      <c r="M513" s="535"/>
      <c r="N513" s="332"/>
    </row>
    <row r="514" spans="1:14" s="333" customFormat="1" x14ac:dyDescent="0.2">
      <c r="A514" s="334"/>
      <c r="B514" s="214"/>
      <c r="C514" s="215">
        <v>635006</v>
      </c>
      <c r="D514" s="216" t="s">
        <v>647</v>
      </c>
      <c r="E514" s="391"/>
      <c r="F514" s="226">
        <v>0</v>
      </c>
      <c r="G514" s="225">
        <v>0</v>
      </c>
      <c r="H514" s="225">
        <v>5</v>
      </c>
      <c r="I514" s="225">
        <v>5</v>
      </c>
      <c r="J514" s="226">
        <v>0.5</v>
      </c>
      <c r="K514" s="226">
        <v>0.5</v>
      </c>
      <c r="L514" s="226">
        <v>0.5</v>
      </c>
      <c r="M514" s="535"/>
      <c r="N514" s="332"/>
    </row>
    <row r="515" spans="1:14" s="333" customFormat="1" x14ac:dyDescent="0.2">
      <c r="A515" s="334"/>
      <c r="B515" s="214"/>
      <c r="C515" s="215">
        <v>635009</v>
      </c>
      <c r="D515" s="216" t="s">
        <v>566</v>
      </c>
      <c r="E515" s="391"/>
      <c r="F515" s="226">
        <v>0</v>
      </c>
      <c r="G515" s="225">
        <v>0</v>
      </c>
      <c r="H515" s="225">
        <v>0.5</v>
      </c>
      <c r="I515" s="225">
        <v>0.5</v>
      </c>
      <c r="J515" s="226">
        <v>0</v>
      </c>
      <c r="K515" s="226">
        <v>0</v>
      </c>
      <c r="L515" s="226">
        <v>0</v>
      </c>
      <c r="M515" s="535"/>
      <c r="N515" s="332"/>
    </row>
    <row r="516" spans="1:14" s="333" customFormat="1" x14ac:dyDescent="0.2">
      <c r="A516" s="334"/>
      <c r="B516" s="214"/>
      <c r="C516" s="215">
        <v>637002</v>
      </c>
      <c r="D516" s="216" t="s">
        <v>1067</v>
      </c>
      <c r="E516" s="391"/>
      <c r="F516" s="226">
        <v>8.1999999999999993</v>
      </c>
      <c r="G516" s="225">
        <v>17.899999999999999</v>
      </c>
      <c r="H516" s="225">
        <v>18</v>
      </c>
      <c r="I516" s="225">
        <v>18</v>
      </c>
      <c r="J516" s="225">
        <v>10</v>
      </c>
      <c r="K516" s="225">
        <v>6</v>
      </c>
      <c r="L516" s="225">
        <v>12</v>
      </c>
      <c r="M516" s="535"/>
      <c r="N516" s="332"/>
    </row>
    <row r="517" spans="1:14" s="499" customFormat="1" x14ac:dyDescent="0.2">
      <c r="A517" s="490"/>
      <c r="B517" s="214"/>
      <c r="C517" s="215">
        <v>637002</v>
      </c>
      <c r="D517" s="216" t="s">
        <v>1066</v>
      </c>
      <c r="E517" s="391"/>
      <c r="F517" s="226">
        <v>0</v>
      </c>
      <c r="G517" s="225">
        <v>0</v>
      </c>
      <c r="H517" s="225">
        <v>0</v>
      </c>
      <c r="I517" s="225">
        <v>0</v>
      </c>
      <c r="J517" s="225">
        <v>10</v>
      </c>
      <c r="K517" s="225">
        <v>6</v>
      </c>
      <c r="L517" s="225">
        <v>12</v>
      </c>
      <c r="M517" s="535"/>
      <c r="N517" s="498"/>
    </row>
    <row r="518" spans="1:14" s="333" customFormat="1" x14ac:dyDescent="0.2">
      <c r="A518" s="334"/>
      <c r="B518" s="214"/>
      <c r="C518" s="215">
        <v>637003</v>
      </c>
      <c r="D518" s="216" t="s">
        <v>657</v>
      </c>
      <c r="E518" s="391"/>
      <c r="F518" s="226">
        <v>0</v>
      </c>
      <c r="G518" s="225">
        <v>0.7</v>
      </c>
      <c r="H518" s="225">
        <v>0.5</v>
      </c>
      <c r="I518" s="225">
        <v>0.5</v>
      </c>
      <c r="J518" s="226">
        <v>0.5</v>
      </c>
      <c r="K518" s="226">
        <v>0.5</v>
      </c>
      <c r="L518" s="226">
        <v>0.5</v>
      </c>
      <c r="M518" s="535"/>
      <c r="N518" s="332"/>
    </row>
    <row r="519" spans="1:14" s="499" customFormat="1" x14ac:dyDescent="0.2">
      <c r="A519" s="490"/>
      <c r="B519" s="214"/>
      <c r="C519" s="215">
        <v>6370038</v>
      </c>
      <c r="D519" s="216" t="s">
        <v>1050</v>
      </c>
      <c r="E519" s="391"/>
      <c r="F519" s="226">
        <v>0</v>
      </c>
      <c r="G519" s="225">
        <v>0</v>
      </c>
      <c r="H519" s="225">
        <v>0</v>
      </c>
      <c r="I519" s="225">
        <v>1.1000000000000001</v>
      </c>
      <c r="J519" s="226">
        <v>0</v>
      </c>
      <c r="K519" s="226">
        <v>0</v>
      </c>
      <c r="L519" s="226">
        <v>0</v>
      </c>
      <c r="M519" s="409"/>
      <c r="N519" s="498"/>
    </row>
    <row r="520" spans="1:14" s="333" customFormat="1" x14ac:dyDescent="0.2">
      <c r="A520" s="334"/>
      <c r="B520" s="214"/>
      <c r="C520" s="215">
        <v>637004</v>
      </c>
      <c r="D520" s="216" t="s">
        <v>1068</v>
      </c>
      <c r="E520" s="391"/>
      <c r="F520" s="226">
        <v>0</v>
      </c>
      <c r="G520" s="225">
        <v>0.5</v>
      </c>
      <c r="H520" s="225">
        <v>4</v>
      </c>
      <c r="I520" s="225">
        <v>4</v>
      </c>
      <c r="J520" s="226">
        <v>6.2</v>
      </c>
      <c r="K520" s="226">
        <v>6.2</v>
      </c>
      <c r="L520" s="226">
        <v>6.2</v>
      </c>
      <c r="M520" s="535"/>
      <c r="N520" s="332"/>
    </row>
    <row r="521" spans="1:14" s="333" customFormat="1" x14ac:dyDescent="0.2">
      <c r="A521" s="334"/>
      <c r="B521" s="214"/>
      <c r="C521" s="215">
        <v>637004</v>
      </c>
      <c r="D521" s="216" t="s">
        <v>91</v>
      </c>
      <c r="E521" s="391"/>
      <c r="F521" s="226">
        <v>5.7</v>
      </c>
      <c r="G521" s="225">
        <v>0.9</v>
      </c>
      <c r="H521" s="225">
        <v>2</v>
      </c>
      <c r="I521" s="225">
        <v>2</v>
      </c>
      <c r="J521" s="226">
        <v>2</v>
      </c>
      <c r="K521" s="226">
        <v>2</v>
      </c>
      <c r="L521" s="226">
        <v>2</v>
      </c>
      <c r="M521" s="535"/>
      <c r="N521" s="332"/>
    </row>
    <row r="522" spans="1:14" s="333" customFormat="1" x14ac:dyDescent="0.2">
      <c r="A522" s="334"/>
      <c r="B522" s="214"/>
      <c r="C522" s="215">
        <v>6370044</v>
      </c>
      <c r="D522" s="216" t="s">
        <v>194</v>
      </c>
      <c r="E522" s="391"/>
      <c r="F522" s="226">
        <v>0.2</v>
      </c>
      <c r="G522" s="225">
        <v>0.3</v>
      </c>
      <c r="H522" s="225">
        <v>0.2</v>
      </c>
      <c r="I522" s="225">
        <v>0.2</v>
      </c>
      <c r="J522" s="226">
        <v>0</v>
      </c>
      <c r="K522" s="226">
        <v>0</v>
      </c>
      <c r="L522" s="226">
        <v>0</v>
      </c>
      <c r="M522" s="535"/>
      <c r="N522" s="332"/>
    </row>
    <row r="523" spans="1:14" s="333" customFormat="1" x14ac:dyDescent="0.2">
      <c r="A523" s="334"/>
      <c r="B523" s="214"/>
      <c r="C523" s="215">
        <v>6370046</v>
      </c>
      <c r="D523" s="216" t="s">
        <v>94</v>
      </c>
      <c r="E523" s="391"/>
      <c r="F523" s="226">
        <v>0.4</v>
      </c>
      <c r="G523" s="225">
        <v>0.4</v>
      </c>
      <c r="H523" s="225">
        <v>3</v>
      </c>
      <c r="I523" s="225">
        <v>3</v>
      </c>
      <c r="J523" s="226">
        <v>0.5</v>
      </c>
      <c r="K523" s="226">
        <v>0.5</v>
      </c>
      <c r="L523" s="226">
        <v>0.5</v>
      </c>
      <c r="M523" s="535"/>
      <c r="N523" s="332"/>
    </row>
    <row r="524" spans="1:14" s="333" customFormat="1" x14ac:dyDescent="0.2">
      <c r="A524" s="334"/>
      <c r="B524" s="214"/>
      <c r="C524" s="215">
        <v>637005</v>
      </c>
      <c r="D524" s="216" t="s">
        <v>197</v>
      </c>
      <c r="E524" s="391"/>
      <c r="F524" s="226">
        <v>0.4</v>
      </c>
      <c r="G524" s="225">
        <v>0.5</v>
      </c>
      <c r="H524" s="225">
        <v>0.5</v>
      </c>
      <c r="I524" s="225">
        <v>0.5</v>
      </c>
      <c r="J524" s="226">
        <v>0.5</v>
      </c>
      <c r="K524" s="226">
        <v>0.5</v>
      </c>
      <c r="L524" s="226">
        <v>0.5</v>
      </c>
      <c r="M524" s="535"/>
      <c r="N524" s="332"/>
    </row>
    <row r="525" spans="1:14" s="499" customFormat="1" x14ac:dyDescent="0.2">
      <c r="A525" s="490"/>
      <c r="B525" s="214"/>
      <c r="C525" s="215">
        <v>6370058</v>
      </c>
      <c r="D525" s="216" t="s">
        <v>1049</v>
      </c>
      <c r="E525" s="391"/>
      <c r="F525" s="226">
        <v>0</v>
      </c>
      <c r="G525" s="225">
        <v>0</v>
      </c>
      <c r="H525" s="225">
        <v>0</v>
      </c>
      <c r="I525" s="225">
        <v>1.2</v>
      </c>
      <c r="J525" s="226">
        <v>0</v>
      </c>
      <c r="K525" s="226">
        <v>0</v>
      </c>
      <c r="L525" s="226">
        <v>0</v>
      </c>
      <c r="M525" s="409"/>
      <c r="N525" s="498"/>
    </row>
    <row r="526" spans="1:14" s="333" customFormat="1" x14ac:dyDescent="0.2">
      <c r="A526" s="334"/>
      <c r="B526" s="214"/>
      <c r="C526" s="215">
        <v>637012</v>
      </c>
      <c r="D526" s="216" t="s">
        <v>616</v>
      </c>
      <c r="E526" s="391"/>
      <c r="F526" s="226">
        <v>0.2</v>
      </c>
      <c r="G526" s="225">
        <v>0.2</v>
      </c>
      <c r="H526" s="225">
        <v>0.2</v>
      </c>
      <c r="I526" s="225">
        <v>0.2</v>
      </c>
      <c r="J526" s="226">
        <v>0.2</v>
      </c>
      <c r="K526" s="226">
        <v>0.2</v>
      </c>
      <c r="L526" s="226">
        <v>0.2</v>
      </c>
      <c r="M526" s="535"/>
      <c r="N526" s="332"/>
    </row>
    <row r="527" spans="1:14" s="333" customFormat="1" x14ac:dyDescent="0.2">
      <c r="A527" s="334"/>
      <c r="B527" s="214"/>
      <c r="C527" s="215">
        <v>637014</v>
      </c>
      <c r="D527" s="216" t="s">
        <v>101</v>
      </c>
      <c r="E527" s="391"/>
      <c r="F527" s="226">
        <v>2.2000000000000002</v>
      </c>
      <c r="G527" s="225">
        <v>2.2999999999999998</v>
      </c>
      <c r="H527" s="225">
        <v>2.2000000000000002</v>
      </c>
      <c r="I527" s="225">
        <v>2.2000000000000002</v>
      </c>
      <c r="J527" s="226">
        <v>2.2000000000000002</v>
      </c>
      <c r="K527" s="226">
        <v>2.2000000000000002</v>
      </c>
      <c r="L527" s="226">
        <v>2.2000000000000002</v>
      </c>
      <c r="M527" s="535"/>
      <c r="N527" s="332"/>
    </row>
    <row r="528" spans="1:14" s="333" customFormat="1" x14ac:dyDescent="0.2">
      <c r="A528" s="334"/>
      <c r="B528" s="214"/>
      <c r="C528" s="215">
        <v>637016</v>
      </c>
      <c r="D528" s="216" t="s">
        <v>103</v>
      </c>
      <c r="E528" s="391"/>
      <c r="F528" s="226">
        <v>0.4</v>
      </c>
      <c r="G528" s="225">
        <v>0.5</v>
      </c>
      <c r="H528" s="225">
        <v>0.5</v>
      </c>
      <c r="I528" s="225">
        <v>0.5</v>
      </c>
      <c r="J528" s="226">
        <v>0.5</v>
      </c>
      <c r="K528" s="226">
        <v>0.5</v>
      </c>
      <c r="L528" s="226">
        <v>0.5</v>
      </c>
      <c r="M528" s="535"/>
      <c r="N528" s="332"/>
    </row>
    <row r="529" spans="1:14" s="333" customFormat="1" x14ac:dyDescent="0.2">
      <c r="A529" s="334"/>
      <c r="B529" s="214"/>
      <c r="C529" s="215">
        <v>637027</v>
      </c>
      <c r="D529" s="216" t="s">
        <v>198</v>
      </c>
      <c r="E529" s="391"/>
      <c r="F529" s="226">
        <v>2</v>
      </c>
      <c r="G529" s="225">
        <v>1.5</v>
      </c>
      <c r="H529" s="225">
        <v>2</v>
      </c>
      <c r="I529" s="225">
        <v>2</v>
      </c>
      <c r="J529" s="226">
        <v>2</v>
      </c>
      <c r="K529" s="226">
        <v>2</v>
      </c>
      <c r="L529" s="226">
        <v>2</v>
      </c>
      <c r="M529" s="535"/>
      <c r="N529" s="332"/>
    </row>
    <row r="530" spans="1:14" s="499" customFormat="1" x14ac:dyDescent="0.2">
      <c r="A530" s="490"/>
      <c r="B530" s="214"/>
      <c r="C530" s="215">
        <v>6370278</v>
      </c>
      <c r="D530" s="216" t="s">
        <v>1052</v>
      </c>
      <c r="E530" s="391"/>
      <c r="F530" s="226">
        <v>0</v>
      </c>
      <c r="G530" s="225">
        <v>0</v>
      </c>
      <c r="H530" s="225">
        <v>0</v>
      </c>
      <c r="I530" s="225">
        <v>1.3</v>
      </c>
      <c r="J530" s="226">
        <v>0</v>
      </c>
      <c r="K530" s="226">
        <v>0</v>
      </c>
      <c r="L530" s="226">
        <v>0</v>
      </c>
      <c r="M530" s="409"/>
      <c r="N530" s="498"/>
    </row>
    <row r="531" spans="1:14" s="333" customFormat="1" x14ac:dyDescent="0.2">
      <c r="A531" s="334"/>
      <c r="B531" s="214"/>
      <c r="C531" s="215">
        <v>642001</v>
      </c>
      <c r="D531" s="216" t="s">
        <v>199</v>
      </c>
      <c r="E531" s="391"/>
      <c r="F531" s="226">
        <v>0.9</v>
      </c>
      <c r="G531" s="225">
        <v>1.9</v>
      </c>
      <c r="H531" s="225">
        <v>2</v>
      </c>
      <c r="I531" s="225">
        <v>4</v>
      </c>
      <c r="J531" s="226">
        <v>2</v>
      </c>
      <c r="K531" s="226">
        <v>2</v>
      </c>
      <c r="L531" s="226">
        <v>2</v>
      </c>
      <c r="M531" s="535"/>
      <c r="N531" s="332"/>
    </row>
    <row r="532" spans="1:14" s="333" customFormat="1" x14ac:dyDescent="0.2">
      <c r="A532" s="334"/>
      <c r="B532" s="214"/>
      <c r="C532" s="215">
        <v>642001</v>
      </c>
      <c r="D532" s="216" t="s">
        <v>798</v>
      </c>
      <c r="E532" s="391"/>
      <c r="F532" s="226">
        <v>0</v>
      </c>
      <c r="G532" s="225">
        <v>0</v>
      </c>
      <c r="H532" s="225">
        <v>0.3</v>
      </c>
      <c r="I532" s="225">
        <v>0.3</v>
      </c>
      <c r="J532" s="226">
        <v>0</v>
      </c>
      <c r="K532" s="226">
        <v>0</v>
      </c>
      <c r="L532" s="226">
        <v>0</v>
      </c>
      <c r="M532" s="535"/>
      <c r="N532" s="332"/>
    </row>
    <row r="533" spans="1:14" s="333" customFormat="1" x14ac:dyDescent="0.2">
      <c r="A533" s="334"/>
      <c r="B533" s="214"/>
      <c r="C533" s="215">
        <v>642015</v>
      </c>
      <c r="D533" s="216" t="s">
        <v>593</v>
      </c>
      <c r="E533" s="391"/>
      <c r="F533" s="226">
        <v>0</v>
      </c>
      <c r="G533" s="225">
        <v>0.1</v>
      </c>
      <c r="H533" s="225">
        <v>1</v>
      </c>
      <c r="I533" s="225">
        <v>1</v>
      </c>
      <c r="J533" s="225">
        <v>0.5</v>
      </c>
      <c r="K533" s="225">
        <v>0.5</v>
      </c>
      <c r="L533" s="225">
        <v>0.5</v>
      </c>
      <c r="M533" s="535"/>
      <c r="N533" s="332"/>
    </row>
    <row r="534" spans="1:14" x14ac:dyDescent="0.2">
      <c r="A534" s="210"/>
      <c r="B534" s="304"/>
      <c r="C534" s="306"/>
      <c r="D534" s="286" t="s">
        <v>594</v>
      </c>
      <c r="E534" s="304" t="s">
        <v>706</v>
      </c>
      <c r="F534" s="288">
        <f t="shared" ref="F534:L534" si="156">SUM(F535:F545)</f>
        <v>8.8000000000000007</v>
      </c>
      <c r="G534" s="287">
        <f t="shared" ref="G534" si="157">SUM(G535:G545)</f>
        <v>8.5</v>
      </c>
      <c r="H534" s="287">
        <f t="shared" ref="H534" si="158">SUM(H535:H545)</f>
        <v>15.8</v>
      </c>
      <c r="I534" s="287">
        <f t="shared" si="156"/>
        <v>15.8</v>
      </c>
      <c r="J534" s="287">
        <f t="shared" si="156"/>
        <v>13.100000000000001</v>
      </c>
      <c r="K534" s="287">
        <f t="shared" ref="K534" si="159">SUM(K535:K545)</f>
        <v>10.5</v>
      </c>
      <c r="L534" s="287">
        <f t="shared" si="156"/>
        <v>10.5</v>
      </c>
      <c r="M534" s="209"/>
    </row>
    <row r="535" spans="1:14" s="333" customFormat="1" x14ac:dyDescent="0.2">
      <c r="A535" s="334"/>
      <c r="B535" s="214"/>
      <c r="C535" s="215">
        <v>632001</v>
      </c>
      <c r="D535" s="216" t="s">
        <v>799</v>
      </c>
      <c r="E535" s="391"/>
      <c r="F535" s="226">
        <v>3.6</v>
      </c>
      <c r="G535" s="225">
        <v>3.1</v>
      </c>
      <c r="H535" s="225">
        <v>3.6</v>
      </c>
      <c r="I535" s="225">
        <v>3.6</v>
      </c>
      <c r="J535" s="226">
        <v>2</v>
      </c>
      <c r="K535" s="226">
        <v>2</v>
      </c>
      <c r="L535" s="226">
        <v>2</v>
      </c>
      <c r="M535" s="535"/>
      <c r="N535" s="332"/>
    </row>
    <row r="536" spans="1:14" s="333" customFormat="1" x14ac:dyDescent="0.2">
      <c r="A536" s="331"/>
      <c r="B536" s="214"/>
      <c r="C536" s="215">
        <v>632002</v>
      </c>
      <c r="D536" s="216" t="s">
        <v>164</v>
      </c>
      <c r="E536" s="391"/>
      <c r="F536" s="226">
        <v>0.5</v>
      </c>
      <c r="G536" s="225">
        <v>0.5</v>
      </c>
      <c r="H536" s="225">
        <v>0.7</v>
      </c>
      <c r="I536" s="225">
        <v>0.7</v>
      </c>
      <c r="J536" s="226">
        <v>0.7</v>
      </c>
      <c r="K536" s="226">
        <v>0.7</v>
      </c>
      <c r="L536" s="226">
        <v>0.7</v>
      </c>
      <c r="M536" s="535"/>
      <c r="N536" s="332"/>
    </row>
    <row r="537" spans="1:14" s="333" customFormat="1" x14ac:dyDescent="0.2">
      <c r="A537" s="334"/>
      <c r="B537" s="214"/>
      <c r="C537" s="215">
        <v>633004</v>
      </c>
      <c r="D537" s="216" t="s">
        <v>624</v>
      </c>
      <c r="E537" s="391"/>
      <c r="F537" s="226">
        <v>0</v>
      </c>
      <c r="G537" s="225">
        <v>0</v>
      </c>
      <c r="H537" s="225">
        <v>0</v>
      </c>
      <c r="I537" s="225">
        <v>0</v>
      </c>
      <c r="J537" s="226">
        <v>0</v>
      </c>
      <c r="K537" s="226">
        <v>0</v>
      </c>
      <c r="L537" s="226">
        <v>0</v>
      </c>
      <c r="M537" s="535"/>
      <c r="N537" s="332"/>
    </row>
    <row r="538" spans="1:14" s="333" customFormat="1" x14ac:dyDescent="0.2">
      <c r="A538" s="334"/>
      <c r="B538" s="214"/>
      <c r="C538" s="215">
        <v>633006</v>
      </c>
      <c r="D538" s="216" t="s">
        <v>134</v>
      </c>
      <c r="E538" s="391"/>
      <c r="F538" s="226">
        <v>0.4</v>
      </c>
      <c r="G538" s="225">
        <v>0.4</v>
      </c>
      <c r="H538" s="225">
        <v>1</v>
      </c>
      <c r="I538" s="225">
        <v>1</v>
      </c>
      <c r="J538" s="558">
        <v>3.6</v>
      </c>
      <c r="K538" s="226">
        <v>1</v>
      </c>
      <c r="L538" s="226">
        <v>1</v>
      </c>
      <c r="M538" s="581" t="s">
        <v>1108</v>
      </c>
      <c r="N538" s="332"/>
    </row>
    <row r="539" spans="1:14" s="333" customFormat="1" x14ac:dyDescent="0.2">
      <c r="A539" s="334"/>
      <c r="B539" s="214"/>
      <c r="C539" s="215">
        <v>634001</v>
      </c>
      <c r="D539" s="216" t="s">
        <v>533</v>
      </c>
      <c r="E539" s="391"/>
      <c r="F539" s="226">
        <v>0.1</v>
      </c>
      <c r="G539" s="225">
        <v>0</v>
      </c>
      <c r="H539" s="225">
        <v>0.1</v>
      </c>
      <c r="I539" s="225">
        <v>0.1</v>
      </c>
      <c r="J539" s="226">
        <v>0</v>
      </c>
      <c r="K539" s="226">
        <v>0</v>
      </c>
      <c r="L539" s="226">
        <v>0</v>
      </c>
      <c r="M539" s="535"/>
      <c r="N539" s="332"/>
    </row>
    <row r="540" spans="1:14" s="333" customFormat="1" x14ac:dyDescent="0.2">
      <c r="A540" s="334"/>
      <c r="B540" s="214"/>
      <c r="C540" s="215">
        <v>635004</v>
      </c>
      <c r="D540" s="216" t="s">
        <v>568</v>
      </c>
      <c r="E540" s="391"/>
      <c r="F540" s="226">
        <v>0</v>
      </c>
      <c r="G540" s="225">
        <v>0</v>
      </c>
      <c r="H540" s="225">
        <v>0.5</v>
      </c>
      <c r="I540" s="225">
        <v>0.5</v>
      </c>
      <c r="J540" s="226">
        <v>0.2</v>
      </c>
      <c r="K540" s="226">
        <v>0.2</v>
      </c>
      <c r="L540" s="226">
        <v>0.2</v>
      </c>
      <c r="M540" s="535"/>
      <c r="N540" s="332"/>
    </row>
    <row r="541" spans="1:14" s="333" customFormat="1" x14ac:dyDescent="0.2">
      <c r="A541" s="334"/>
      <c r="B541" s="214"/>
      <c r="C541" s="215">
        <v>636001</v>
      </c>
      <c r="D541" s="216" t="s">
        <v>619</v>
      </c>
      <c r="E541" s="391"/>
      <c r="F541" s="226">
        <v>1</v>
      </c>
      <c r="G541" s="225">
        <v>1</v>
      </c>
      <c r="H541" s="225">
        <v>1.2</v>
      </c>
      <c r="I541" s="225">
        <v>1.2</v>
      </c>
      <c r="J541" s="226">
        <v>1.2</v>
      </c>
      <c r="K541" s="226">
        <v>1.2</v>
      </c>
      <c r="L541" s="226">
        <v>1.2</v>
      </c>
      <c r="M541" s="535"/>
      <c r="N541" s="332"/>
    </row>
    <row r="542" spans="1:14" s="333" customFormat="1" x14ac:dyDescent="0.2">
      <c r="A542" s="334"/>
      <c r="B542" s="214"/>
      <c r="C542" s="215">
        <v>637001</v>
      </c>
      <c r="D542" s="216" t="s">
        <v>89</v>
      </c>
      <c r="E542" s="391"/>
      <c r="F542" s="226">
        <v>0</v>
      </c>
      <c r="G542" s="225">
        <v>0</v>
      </c>
      <c r="H542" s="225">
        <v>0.2</v>
      </c>
      <c r="I542" s="225">
        <v>0.2</v>
      </c>
      <c r="J542" s="226">
        <v>0.2</v>
      </c>
      <c r="K542" s="226">
        <v>0.2</v>
      </c>
      <c r="L542" s="226">
        <v>0.2</v>
      </c>
      <c r="M542" s="535"/>
      <c r="N542" s="332"/>
    </row>
    <row r="543" spans="1:14" s="333" customFormat="1" x14ac:dyDescent="0.2">
      <c r="A543" s="334"/>
      <c r="B543" s="214"/>
      <c r="C543" s="215">
        <v>637004</v>
      </c>
      <c r="D543" s="216" t="s">
        <v>91</v>
      </c>
      <c r="E543" s="391"/>
      <c r="F543" s="226">
        <v>3.2</v>
      </c>
      <c r="G543" s="225">
        <v>3.1</v>
      </c>
      <c r="H543" s="225">
        <v>6</v>
      </c>
      <c r="I543" s="225">
        <v>6</v>
      </c>
      <c r="J543" s="226">
        <v>3</v>
      </c>
      <c r="K543" s="226">
        <v>3</v>
      </c>
      <c r="L543" s="226">
        <v>3</v>
      </c>
      <c r="M543" s="535"/>
      <c r="N543" s="332"/>
    </row>
    <row r="544" spans="1:14" s="333" customFormat="1" x14ac:dyDescent="0.2">
      <c r="A544" s="334"/>
      <c r="B544" s="214"/>
      <c r="C544" s="215">
        <v>637005</v>
      </c>
      <c r="D544" s="216" t="s">
        <v>141</v>
      </c>
      <c r="E544" s="391"/>
      <c r="F544" s="226">
        <v>0</v>
      </c>
      <c r="G544" s="225">
        <v>0.4</v>
      </c>
      <c r="H544" s="225">
        <v>0.5</v>
      </c>
      <c r="I544" s="225">
        <v>0.5</v>
      </c>
      <c r="J544" s="226">
        <v>0.2</v>
      </c>
      <c r="K544" s="226">
        <v>0.2</v>
      </c>
      <c r="L544" s="226">
        <v>0.2</v>
      </c>
      <c r="M544" s="535"/>
      <c r="N544" s="332"/>
    </row>
    <row r="545" spans="1:14" s="333" customFormat="1" x14ac:dyDescent="0.2">
      <c r="A545" s="334"/>
      <c r="B545" s="218"/>
      <c r="C545" s="215">
        <v>642001</v>
      </c>
      <c r="D545" s="216" t="s">
        <v>737</v>
      </c>
      <c r="E545" s="392"/>
      <c r="F545" s="226">
        <v>0</v>
      </c>
      <c r="G545" s="225">
        <v>0</v>
      </c>
      <c r="H545" s="225">
        <v>2</v>
      </c>
      <c r="I545" s="225">
        <v>2</v>
      </c>
      <c r="J545" s="225">
        <v>2</v>
      </c>
      <c r="K545" s="225">
        <v>2</v>
      </c>
      <c r="L545" s="225">
        <v>2</v>
      </c>
      <c r="M545" s="535"/>
      <c r="N545" s="332"/>
    </row>
    <row r="546" spans="1:14" x14ac:dyDescent="0.2">
      <c r="A546" s="210"/>
      <c r="B546" s="299"/>
      <c r="C546" s="300"/>
      <c r="D546" s="286" t="s">
        <v>201</v>
      </c>
      <c r="E546" s="299" t="s">
        <v>200</v>
      </c>
      <c r="F546" s="288">
        <f t="shared" ref="F546:G546" si="160">SUM(F547+F549+F555+F559+F563+F567)</f>
        <v>120</v>
      </c>
      <c r="G546" s="288">
        <f t="shared" si="160"/>
        <v>84.6</v>
      </c>
      <c r="H546" s="287">
        <f>SUM(H547+H549+H555+H559+H563+H567)</f>
        <v>106.4</v>
      </c>
      <c r="I546" s="288">
        <f>SUM(I547+I549+I555+I559+I563+I567)</f>
        <v>179.4</v>
      </c>
      <c r="J546" s="288">
        <f t="shared" ref="J546:L546" si="161">SUM(J547+J549+J555+J559+J563+J567)</f>
        <v>183.9</v>
      </c>
      <c r="K546" s="288">
        <f t="shared" si="161"/>
        <v>240.3</v>
      </c>
      <c r="L546" s="288">
        <f t="shared" si="161"/>
        <v>242.3</v>
      </c>
      <c r="M546" s="209"/>
    </row>
    <row r="547" spans="1:14" x14ac:dyDescent="0.2">
      <c r="A547" s="207"/>
      <c r="B547" s="211">
        <v>600</v>
      </c>
      <c r="C547" s="223"/>
      <c r="D547" s="224" t="s">
        <v>1046</v>
      </c>
      <c r="E547" s="255" t="s">
        <v>924</v>
      </c>
      <c r="F547" s="206">
        <f t="shared" ref="F547:L547" si="162">SUM(F548:F548)</f>
        <v>14.7</v>
      </c>
      <c r="G547" s="227">
        <f t="shared" si="162"/>
        <v>0</v>
      </c>
      <c r="H547" s="227">
        <f t="shared" ref="H547" si="163">SUM(H548:H548)</f>
        <v>0</v>
      </c>
      <c r="I547" s="227">
        <f t="shared" si="162"/>
        <v>30</v>
      </c>
      <c r="J547" s="227">
        <f t="shared" si="162"/>
        <v>0</v>
      </c>
      <c r="K547" s="227">
        <f t="shared" si="162"/>
        <v>0</v>
      </c>
      <c r="L547" s="227">
        <f t="shared" si="162"/>
        <v>0</v>
      </c>
      <c r="M547" s="535"/>
    </row>
    <row r="548" spans="1:14" s="333" customFormat="1" x14ac:dyDescent="0.2">
      <c r="A548" s="334"/>
      <c r="B548" s="214"/>
      <c r="C548" s="215">
        <v>630</v>
      </c>
      <c r="D548" s="216" t="s">
        <v>620</v>
      </c>
      <c r="E548" s="391"/>
      <c r="F548" s="226">
        <v>14.7</v>
      </c>
      <c r="G548" s="225">
        <v>0</v>
      </c>
      <c r="H548" s="225">
        <v>0</v>
      </c>
      <c r="I548" s="225">
        <v>30</v>
      </c>
      <c r="J548" s="226">
        <v>0</v>
      </c>
      <c r="K548" s="226">
        <v>0</v>
      </c>
      <c r="L548" s="226">
        <v>0</v>
      </c>
      <c r="M548" s="535"/>
      <c r="N548" s="332"/>
    </row>
    <row r="549" spans="1:14" x14ac:dyDescent="0.2">
      <c r="A549" s="246"/>
      <c r="C549" s="215"/>
      <c r="D549" s="224" t="s">
        <v>304</v>
      </c>
      <c r="E549" s="255" t="s">
        <v>923</v>
      </c>
      <c r="F549" s="227">
        <f t="shared" ref="F549:I549" si="164">SUM(F550:F554)</f>
        <v>74</v>
      </c>
      <c r="G549" s="227">
        <f t="shared" si="164"/>
        <v>84.5</v>
      </c>
      <c r="H549" s="227">
        <f t="shared" si="164"/>
        <v>86.5</v>
      </c>
      <c r="I549" s="227">
        <f t="shared" si="164"/>
        <v>87.2</v>
      </c>
      <c r="J549" s="227">
        <f>SUM(J550:J554)</f>
        <v>49.900000000000006</v>
      </c>
      <c r="K549" s="227">
        <f t="shared" ref="K549:L549" si="165">SUM(K550:K554)</f>
        <v>49.900000000000006</v>
      </c>
      <c r="L549" s="227">
        <f t="shared" si="165"/>
        <v>49.900000000000006</v>
      </c>
      <c r="M549" s="535"/>
    </row>
    <row r="550" spans="1:14" s="333" customFormat="1" x14ac:dyDescent="0.2">
      <c r="A550" s="334"/>
      <c r="B550" s="266"/>
      <c r="C550" s="215">
        <v>610</v>
      </c>
      <c r="D550" s="268" t="s">
        <v>184</v>
      </c>
      <c r="E550" s="270"/>
      <c r="F550" s="226">
        <v>44.2</v>
      </c>
      <c r="G550" s="269">
        <v>48.8</v>
      </c>
      <c r="H550" s="269">
        <v>48.9</v>
      </c>
      <c r="I550" s="269">
        <v>48.9</v>
      </c>
      <c r="J550" s="270">
        <v>22.6</v>
      </c>
      <c r="K550" s="270">
        <v>22.6</v>
      </c>
      <c r="L550" s="270">
        <v>22.6</v>
      </c>
      <c r="M550" s="535"/>
      <c r="N550" s="332"/>
    </row>
    <row r="551" spans="1:14" s="333" customFormat="1" x14ac:dyDescent="0.2">
      <c r="A551" s="334"/>
      <c r="B551" s="214"/>
      <c r="C551" s="215">
        <v>620</v>
      </c>
      <c r="D551" s="216" t="s">
        <v>116</v>
      </c>
      <c r="E551" s="226"/>
      <c r="F551" s="226">
        <v>16</v>
      </c>
      <c r="G551" s="225">
        <v>17.5</v>
      </c>
      <c r="H551" s="225">
        <v>17.8</v>
      </c>
      <c r="I551" s="225">
        <v>17.8</v>
      </c>
      <c r="J551" s="226">
        <v>8.6</v>
      </c>
      <c r="K551" s="226">
        <v>8.6</v>
      </c>
      <c r="L551" s="226">
        <v>8.6</v>
      </c>
      <c r="M551" s="535"/>
      <c r="N551" s="332"/>
    </row>
    <row r="552" spans="1:14" s="333" customFormat="1" x14ac:dyDescent="0.2">
      <c r="A552" s="334"/>
      <c r="B552" s="271"/>
      <c r="C552" s="215">
        <v>630</v>
      </c>
      <c r="D552" s="278" t="s">
        <v>874</v>
      </c>
      <c r="E552" s="273"/>
      <c r="F552" s="226">
        <v>13.8</v>
      </c>
      <c r="G552" s="279">
        <v>16.2</v>
      </c>
      <c r="H552" s="279">
        <v>18</v>
      </c>
      <c r="I552" s="279">
        <v>18</v>
      </c>
      <c r="J552" s="273">
        <v>15</v>
      </c>
      <c r="K552" s="273">
        <v>15</v>
      </c>
      <c r="L552" s="273">
        <v>15</v>
      </c>
      <c r="M552" s="535"/>
      <c r="N552" s="332"/>
    </row>
    <row r="553" spans="1:14" s="333" customFormat="1" x14ac:dyDescent="0.2">
      <c r="A553" s="334"/>
      <c r="B553" s="214"/>
      <c r="C553" s="215"/>
      <c r="D553" s="216" t="s">
        <v>758</v>
      </c>
      <c r="E553" s="225"/>
      <c r="F553" s="226">
        <v>0</v>
      </c>
      <c r="G553" s="225">
        <v>2</v>
      </c>
      <c r="H553" s="225">
        <v>1.8</v>
      </c>
      <c r="I553" s="225">
        <v>2.5</v>
      </c>
      <c r="J553" s="225">
        <v>2</v>
      </c>
      <c r="K553" s="225">
        <v>2</v>
      </c>
      <c r="L553" s="225">
        <v>2</v>
      </c>
      <c r="M553" s="536"/>
    </row>
    <row r="554" spans="1:14" s="499" customFormat="1" x14ac:dyDescent="0.2">
      <c r="A554" s="490"/>
      <c r="B554" s="214"/>
      <c r="C554" s="215">
        <v>642</v>
      </c>
      <c r="D554" s="216" t="s">
        <v>287</v>
      </c>
      <c r="E554" s="225"/>
      <c r="F554" s="226">
        <v>0</v>
      </c>
      <c r="G554" s="225">
        <v>0</v>
      </c>
      <c r="H554" s="225">
        <v>0</v>
      </c>
      <c r="I554" s="225">
        <v>0</v>
      </c>
      <c r="J554" s="225">
        <v>1.7</v>
      </c>
      <c r="K554" s="225">
        <v>1.7</v>
      </c>
      <c r="L554" s="225">
        <v>1.7</v>
      </c>
      <c r="M554" s="536"/>
    </row>
    <row r="555" spans="1:14" s="499" customFormat="1" x14ac:dyDescent="0.2">
      <c r="A555" s="497"/>
      <c r="B555" s="513"/>
      <c r="C555" s="215"/>
      <c r="D555" s="224" t="s">
        <v>1011</v>
      </c>
      <c r="E555" s="255" t="s">
        <v>923</v>
      </c>
      <c r="F555" s="206">
        <f t="shared" ref="F555:L555" si="166">SUM(F556:F558)</f>
        <v>0</v>
      </c>
      <c r="G555" s="206">
        <f t="shared" si="166"/>
        <v>0</v>
      </c>
      <c r="H555" s="227">
        <v>0</v>
      </c>
      <c r="I555" s="206">
        <f t="shared" si="166"/>
        <v>22</v>
      </c>
      <c r="J555" s="206">
        <f t="shared" si="166"/>
        <v>10.7</v>
      </c>
      <c r="K555" s="206">
        <f t="shared" ref="K555" si="167">SUM(K556:K558)</f>
        <v>72.199999999999989</v>
      </c>
      <c r="L555" s="206">
        <f t="shared" si="166"/>
        <v>72.199999999999989</v>
      </c>
      <c r="M555" s="409"/>
      <c r="N555" s="498"/>
    </row>
    <row r="556" spans="1:14" s="499" customFormat="1" x14ac:dyDescent="0.2">
      <c r="A556" s="497"/>
      <c r="B556" s="214"/>
      <c r="C556" s="215">
        <v>610</v>
      </c>
      <c r="D556" s="216" t="s">
        <v>115</v>
      </c>
      <c r="E556" s="391"/>
      <c r="F556" s="226">
        <v>0</v>
      </c>
      <c r="G556" s="225">
        <v>0</v>
      </c>
      <c r="H556" s="225">
        <v>0</v>
      </c>
      <c r="I556" s="225">
        <v>13.5</v>
      </c>
      <c r="J556" s="226">
        <v>7.5</v>
      </c>
      <c r="K556" s="226">
        <v>50</v>
      </c>
      <c r="L556" s="226">
        <v>50</v>
      </c>
      <c r="M556" s="559"/>
      <c r="N556" s="498"/>
    </row>
    <row r="557" spans="1:14" s="499" customFormat="1" x14ac:dyDescent="0.2">
      <c r="A557" s="497"/>
      <c r="B557" s="214"/>
      <c r="C557" s="215">
        <v>620</v>
      </c>
      <c r="D557" s="216" t="s">
        <v>116</v>
      </c>
      <c r="E557" s="391"/>
      <c r="F557" s="226">
        <v>0</v>
      </c>
      <c r="G557" s="225">
        <v>0</v>
      </c>
      <c r="H557" s="225">
        <v>0</v>
      </c>
      <c r="I557" s="225">
        <v>5</v>
      </c>
      <c r="J557" s="226">
        <v>2.7</v>
      </c>
      <c r="K557" s="226">
        <v>17.600000000000001</v>
      </c>
      <c r="L557" s="226">
        <v>17.600000000000001</v>
      </c>
      <c r="M557" s="559"/>
      <c r="N557" s="498"/>
    </row>
    <row r="558" spans="1:14" s="499" customFormat="1" x14ac:dyDescent="0.2">
      <c r="A558" s="497"/>
      <c r="B558" s="214"/>
      <c r="C558" s="215">
        <v>630</v>
      </c>
      <c r="D558" s="216" t="s">
        <v>117</v>
      </c>
      <c r="E558" s="391"/>
      <c r="F558" s="226">
        <v>0</v>
      </c>
      <c r="G558" s="225">
        <v>0</v>
      </c>
      <c r="H558" s="225">
        <v>0</v>
      </c>
      <c r="I558" s="225">
        <v>3.5</v>
      </c>
      <c r="J558" s="226">
        <v>0.5</v>
      </c>
      <c r="K558" s="226">
        <v>4.5999999999999996</v>
      </c>
      <c r="L558" s="226">
        <v>4.5999999999999996</v>
      </c>
      <c r="M558" s="559"/>
      <c r="N558" s="498"/>
    </row>
    <row r="559" spans="1:14" s="335" customFormat="1" x14ac:dyDescent="0.2">
      <c r="A559" s="497"/>
      <c r="B559" s="214"/>
      <c r="C559" s="223"/>
      <c r="D559" s="224" t="s">
        <v>942</v>
      </c>
      <c r="E559" s="255" t="s">
        <v>923</v>
      </c>
      <c r="F559" s="206">
        <f t="shared" ref="F559:L559" si="168">SUM(F560:F562)</f>
        <v>31.3</v>
      </c>
      <c r="G559" s="206">
        <f t="shared" si="168"/>
        <v>0.1</v>
      </c>
      <c r="H559" s="227">
        <v>0</v>
      </c>
      <c r="I559" s="206">
        <f t="shared" si="168"/>
        <v>15.8</v>
      </c>
      <c r="J559" s="206">
        <f t="shared" si="168"/>
        <v>38</v>
      </c>
      <c r="K559" s="206">
        <f t="shared" ref="K559" si="169">SUM(K560:K562)</f>
        <v>38</v>
      </c>
      <c r="L559" s="206">
        <f t="shared" si="168"/>
        <v>38</v>
      </c>
      <c r="M559" s="542"/>
      <c r="N559" s="336"/>
    </row>
    <row r="560" spans="1:14" s="499" customFormat="1" x14ac:dyDescent="0.2">
      <c r="A560" s="497"/>
      <c r="B560" s="214"/>
      <c r="C560" s="215">
        <v>610</v>
      </c>
      <c r="D560" s="216" t="s">
        <v>115</v>
      </c>
      <c r="E560" s="391"/>
      <c r="F560" s="226">
        <v>21.6</v>
      </c>
      <c r="G560" s="225">
        <v>0</v>
      </c>
      <c r="H560" s="225">
        <v>0</v>
      </c>
      <c r="I560" s="225">
        <v>10.3</v>
      </c>
      <c r="J560" s="226">
        <v>26</v>
      </c>
      <c r="K560" s="226">
        <v>26</v>
      </c>
      <c r="L560" s="226">
        <v>26</v>
      </c>
      <c r="M560" s="409"/>
      <c r="N560" s="498"/>
    </row>
    <row r="561" spans="1:14" s="499" customFormat="1" x14ac:dyDescent="0.2">
      <c r="A561" s="497"/>
      <c r="B561" s="214"/>
      <c r="C561" s="215">
        <v>620</v>
      </c>
      <c r="D561" s="216" t="s">
        <v>116</v>
      </c>
      <c r="E561" s="391"/>
      <c r="F561" s="226">
        <v>7.3</v>
      </c>
      <c r="G561" s="225">
        <v>0</v>
      </c>
      <c r="H561" s="225">
        <v>0</v>
      </c>
      <c r="I561" s="225">
        <v>3.6</v>
      </c>
      <c r="J561" s="226">
        <v>9</v>
      </c>
      <c r="K561" s="226">
        <v>9</v>
      </c>
      <c r="L561" s="226">
        <v>9</v>
      </c>
      <c r="M561" s="409"/>
      <c r="N561" s="498"/>
    </row>
    <row r="562" spans="1:14" s="499" customFormat="1" x14ac:dyDescent="0.2">
      <c r="A562" s="497"/>
      <c r="B562" s="214"/>
      <c r="C562" s="215">
        <v>630</v>
      </c>
      <c r="D562" s="216" t="s">
        <v>117</v>
      </c>
      <c r="E562" s="391"/>
      <c r="F562" s="226">
        <v>2.4</v>
      </c>
      <c r="G562" s="225">
        <v>0.1</v>
      </c>
      <c r="H562" s="225">
        <v>0</v>
      </c>
      <c r="I562" s="225">
        <v>1.9</v>
      </c>
      <c r="J562" s="226">
        <v>3</v>
      </c>
      <c r="K562" s="226">
        <v>3</v>
      </c>
      <c r="L562" s="226">
        <v>3</v>
      </c>
      <c r="M562" s="409"/>
      <c r="N562" s="498"/>
    </row>
    <row r="563" spans="1:14" s="335" customFormat="1" x14ac:dyDescent="0.2">
      <c r="A563" s="497"/>
      <c r="B563" s="214"/>
      <c r="C563" s="223"/>
      <c r="D563" s="224" t="s">
        <v>1047</v>
      </c>
      <c r="E563" s="255" t="s">
        <v>923</v>
      </c>
      <c r="F563" s="206">
        <f t="shared" ref="F563:L563" si="170">SUM(F564:F566)</f>
        <v>0</v>
      </c>
      <c r="G563" s="206">
        <f t="shared" si="170"/>
        <v>0</v>
      </c>
      <c r="H563" s="227">
        <v>0</v>
      </c>
      <c r="I563" s="206">
        <f t="shared" si="170"/>
        <v>4.5</v>
      </c>
      <c r="J563" s="206">
        <f t="shared" si="170"/>
        <v>56.7</v>
      </c>
      <c r="K563" s="206">
        <f t="shared" ref="K563" si="171">SUM(K564:K566)</f>
        <v>56.7</v>
      </c>
      <c r="L563" s="206">
        <f t="shared" si="170"/>
        <v>56.7</v>
      </c>
      <c r="M563" s="409"/>
      <c r="N563" s="336"/>
    </row>
    <row r="564" spans="1:14" s="499" customFormat="1" x14ac:dyDescent="0.2">
      <c r="A564" s="497"/>
      <c r="B564" s="214"/>
      <c r="C564" s="215">
        <v>610</v>
      </c>
      <c r="D564" s="216" t="s">
        <v>115</v>
      </c>
      <c r="E564" s="391"/>
      <c r="F564" s="226">
        <v>0</v>
      </c>
      <c r="G564" s="225">
        <v>0</v>
      </c>
      <c r="H564" s="225">
        <v>0</v>
      </c>
      <c r="I564" s="225">
        <v>2.5</v>
      </c>
      <c r="J564" s="226">
        <v>34.6</v>
      </c>
      <c r="K564" s="226">
        <v>34.6</v>
      </c>
      <c r="L564" s="226">
        <v>34.6</v>
      </c>
      <c r="M564" s="409"/>
      <c r="N564" s="498"/>
    </row>
    <row r="565" spans="1:14" s="499" customFormat="1" x14ac:dyDescent="0.2">
      <c r="A565" s="497"/>
      <c r="B565" s="214"/>
      <c r="C565" s="215">
        <v>620</v>
      </c>
      <c r="D565" s="216" t="s">
        <v>116</v>
      </c>
      <c r="E565" s="391"/>
      <c r="F565" s="226">
        <v>0</v>
      </c>
      <c r="G565" s="225">
        <v>0</v>
      </c>
      <c r="H565" s="225">
        <f t="shared" ref="H565" si="172">SUM(H566:H566)</f>
        <v>0</v>
      </c>
      <c r="I565" s="225">
        <v>1</v>
      </c>
      <c r="J565" s="226">
        <v>12</v>
      </c>
      <c r="K565" s="226">
        <v>12</v>
      </c>
      <c r="L565" s="226">
        <v>12</v>
      </c>
      <c r="M565" s="409"/>
      <c r="N565" s="498"/>
    </row>
    <row r="566" spans="1:14" s="499" customFormat="1" x14ac:dyDescent="0.2">
      <c r="A566" s="497"/>
      <c r="B566" s="214"/>
      <c r="C566" s="215">
        <v>630</v>
      </c>
      <c r="D566" s="216" t="s">
        <v>117</v>
      </c>
      <c r="E566" s="391"/>
      <c r="F566" s="226">
        <v>0</v>
      </c>
      <c r="G566" s="225">
        <v>0</v>
      </c>
      <c r="H566" s="225">
        <v>0</v>
      </c>
      <c r="I566" s="225">
        <v>1</v>
      </c>
      <c r="J566" s="226">
        <v>10.1</v>
      </c>
      <c r="K566" s="226">
        <v>10.1</v>
      </c>
      <c r="L566" s="226">
        <v>10.1</v>
      </c>
      <c r="M566" s="409"/>
      <c r="N566" s="498"/>
    </row>
    <row r="567" spans="1:14" s="499" customFormat="1" x14ac:dyDescent="0.2">
      <c r="A567" s="490"/>
      <c r="B567" s="214"/>
      <c r="C567" s="223"/>
      <c r="D567" s="224" t="s">
        <v>970</v>
      </c>
      <c r="E567" s="255" t="s">
        <v>969</v>
      </c>
      <c r="F567" s="206">
        <f t="shared" ref="F567:L567" si="173">SUM(F568:F570)</f>
        <v>0</v>
      </c>
      <c r="G567" s="206">
        <f t="shared" ref="G567" si="174">SUM(G568:G570)</f>
        <v>0</v>
      </c>
      <c r="H567" s="206">
        <f t="shared" ref="H567" si="175">SUM(H568:H570)</f>
        <v>19.899999999999999</v>
      </c>
      <c r="I567" s="206">
        <f t="shared" si="173"/>
        <v>19.899999999999999</v>
      </c>
      <c r="J567" s="206">
        <f t="shared" si="173"/>
        <v>28.6</v>
      </c>
      <c r="K567" s="206">
        <f t="shared" ref="K567" si="176">SUM(K568:K570)</f>
        <v>23.5</v>
      </c>
      <c r="L567" s="206">
        <f t="shared" si="173"/>
        <v>25.5</v>
      </c>
      <c r="M567" s="538"/>
      <c r="N567" s="498"/>
    </row>
    <row r="568" spans="1:14" s="499" customFormat="1" x14ac:dyDescent="0.2">
      <c r="A568" s="490"/>
      <c r="B568" s="214"/>
      <c r="C568" s="215">
        <v>610</v>
      </c>
      <c r="D568" s="268" t="s">
        <v>184</v>
      </c>
      <c r="E568" s="391"/>
      <c r="F568" s="226">
        <v>0</v>
      </c>
      <c r="G568" s="225">
        <v>0</v>
      </c>
      <c r="H568" s="225">
        <v>13.6</v>
      </c>
      <c r="I568" s="225">
        <v>13.6</v>
      </c>
      <c r="J568" s="225">
        <v>14.5</v>
      </c>
      <c r="K568" s="225">
        <v>16</v>
      </c>
      <c r="L568" s="225">
        <v>17</v>
      </c>
      <c r="M568" s="535"/>
      <c r="N568" s="498"/>
    </row>
    <row r="569" spans="1:14" s="499" customFormat="1" x14ac:dyDescent="0.2">
      <c r="A569" s="490"/>
      <c r="B569" s="214"/>
      <c r="C569" s="215">
        <v>620</v>
      </c>
      <c r="D569" s="216" t="s">
        <v>116</v>
      </c>
      <c r="E569" s="391"/>
      <c r="F569" s="226">
        <v>0</v>
      </c>
      <c r="G569" s="225">
        <v>0</v>
      </c>
      <c r="H569" s="225">
        <v>4.8</v>
      </c>
      <c r="I569" s="225">
        <v>4.8</v>
      </c>
      <c r="J569" s="225">
        <v>5.0999999999999996</v>
      </c>
      <c r="K569" s="225">
        <v>6</v>
      </c>
      <c r="L569" s="225">
        <v>7</v>
      </c>
      <c r="M569" s="535"/>
      <c r="N569" s="498"/>
    </row>
    <row r="570" spans="1:14" s="499" customFormat="1" x14ac:dyDescent="0.2">
      <c r="A570" s="490"/>
      <c r="B570" s="214"/>
      <c r="C570" s="215">
        <v>630</v>
      </c>
      <c r="D570" s="278" t="s">
        <v>117</v>
      </c>
      <c r="E570" s="391"/>
      <c r="F570" s="226">
        <v>0</v>
      </c>
      <c r="G570" s="225">
        <v>0</v>
      </c>
      <c r="H570" s="225">
        <v>1.5</v>
      </c>
      <c r="I570" s="225">
        <v>1.5</v>
      </c>
      <c r="J570" s="225">
        <v>9</v>
      </c>
      <c r="K570" s="225">
        <v>1.5</v>
      </c>
      <c r="L570" s="225">
        <v>1.5</v>
      </c>
      <c r="M570" s="535"/>
      <c r="N570" s="498"/>
    </row>
    <row r="571" spans="1:14" x14ac:dyDescent="0.2">
      <c r="A571" s="210"/>
      <c r="B571" s="299"/>
      <c r="C571" s="300"/>
      <c r="D571" s="286" t="s">
        <v>708</v>
      </c>
      <c r="E571" s="303">
        <v>10</v>
      </c>
      <c r="F571" s="288">
        <f t="shared" ref="F571:L571" si="177">SUM(F573:F576)</f>
        <v>19.2</v>
      </c>
      <c r="G571" s="287">
        <f t="shared" ref="G571" si="178">SUM(G573:G576)</f>
        <v>31.8</v>
      </c>
      <c r="H571" s="287">
        <f>SUM(H573:H576)</f>
        <v>46.1</v>
      </c>
      <c r="I571" s="287">
        <f t="shared" si="177"/>
        <v>73.099999999999994</v>
      </c>
      <c r="J571" s="287">
        <f t="shared" si="177"/>
        <v>57.1</v>
      </c>
      <c r="K571" s="287">
        <f t="shared" ref="K571" si="179">SUM(K573:K576)</f>
        <v>71.099999999999994</v>
      </c>
      <c r="L571" s="287">
        <f t="shared" si="177"/>
        <v>71.099999999999994</v>
      </c>
      <c r="M571" s="209"/>
    </row>
    <row r="572" spans="1:14" x14ac:dyDescent="0.2">
      <c r="A572" s="210"/>
      <c r="B572" s="214"/>
      <c r="C572" s="223"/>
      <c r="D572" s="224" t="s">
        <v>709</v>
      </c>
      <c r="E572" s="255" t="s">
        <v>800</v>
      </c>
      <c r="F572" s="206"/>
      <c r="G572" s="227"/>
      <c r="H572" s="227"/>
      <c r="I572" s="227"/>
      <c r="J572" s="227"/>
      <c r="K572" s="227"/>
      <c r="L572" s="227"/>
      <c r="M572" s="535"/>
    </row>
    <row r="573" spans="1:14" s="333" customFormat="1" x14ac:dyDescent="0.2">
      <c r="A573" s="331"/>
      <c r="B573" s="214">
        <v>610</v>
      </c>
      <c r="C573" s="215"/>
      <c r="D573" s="216" t="s">
        <v>115</v>
      </c>
      <c r="E573" s="391"/>
      <c r="F573" s="226">
        <v>13.2</v>
      </c>
      <c r="G573" s="225">
        <v>22.7</v>
      </c>
      <c r="H573" s="225">
        <v>33</v>
      </c>
      <c r="I573" s="225">
        <v>50</v>
      </c>
      <c r="J573" s="226">
        <v>40</v>
      </c>
      <c r="K573" s="226">
        <v>50</v>
      </c>
      <c r="L573" s="226">
        <v>50</v>
      </c>
      <c r="M573" s="409"/>
      <c r="N573" s="332"/>
    </row>
    <row r="574" spans="1:14" s="333" customFormat="1" x14ac:dyDescent="0.2">
      <c r="A574" s="334"/>
      <c r="B574" s="214">
        <v>620</v>
      </c>
      <c r="C574" s="215"/>
      <c r="D574" s="216" t="s">
        <v>116</v>
      </c>
      <c r="E574" s="391"/>
      <c r="F574" s="226">
        <v>4.5</v>
      </c>
      <c r="G574" s="225">
        <v>6.7</v>
      </c>
      <c r="H574" s="225">
        <v>11.5</v>
      </c>
      <c r="I574" s="225">
        <v>18</v>
      </c>
      <c r="J574" s="226">
        <v>14</v>
      </c>
      <c r="K574" s="226">
        <v>18</v>
      </c>
      <c r="L574" s="226">
        <v>18</v>
      </c>
      <c r="M574" s="409"/>
      <c r="N574" s="332"/>
    </row>
    <row r="575" spans="1:14" s="333" customFormat="1" x14ac:dyDescent="0.2">
      <c r="A575" s="334"/>
      <c r="B575" s="214">
        <v>630</v>
      </c>
      <c r="C575" s="215"/>
      <c r="D575" s="216" t="s">
        <v>117</v>
      </c>
      <c r="E575" s="391"/>
      <c r="F575" s="226">
        <v>1.5</v>
      </c>
      <c r="G575" s="225">
        <v>2.2999999999999998</v>
      </c>
      <c r="H575" s="225">
        <v>1.5</v>
      </c>
      <c r="I575" s="225">
        <v>5</v>
      </c>
      <c r="J575" s="226">
        <v>3</v>
      </c>
      <c r="K575" s="226">
        <v>3</v>
      </c>
      <c r="L575" s="226">
        <v>3</v>
      </c>
      <c r="M575" s="409"/>
      <c r="N575" s="332"/>
    </row>
    <row r="576" spans="1:14" s="333" customFormat="1" x14ac:dyDescent="0.2">
      <c r="A576" s="334"/>
      <c r="B576" s="214">
        <v>642</v>
      </c>
      <c r="C576" s="215"/>
      <c r="D576" s="216" t="s">
        <v>111</v>
      </c>
      <c r="E576" s="391"/>
      <c r="F576" s="226">
        <v>0</v>
      </c>
      <c r="G576" s="225">
        <v>0.1</v>
      </c>
      <c r="H576" s="225">
        <v>0.1</v>
      </c>
      <c r="I576" s="225">
        <v>0.1</v>
      </c>
      <c r="J576" s="225">
        <v>0.1</v>
      </c>
      <c r="K576" s="225">
        <v>0.1</v>
      </c>
      <c r="L576" s="225">
        <v>0.1</v>
      </c>
      <c r="M576" s="535"/>
      <c r="N576" s="332"/>
    </row>
    <row r="577" spans="1:14" x14ac:dyDescent="0.2">
      <c r="A577" s="207"/>
      <c r="B577" s="299"/>
      <c r="C577" s="300"/>
      <c r="D577" s="286" t="s">
        <v>212</v>
      </c>
      <c r="E577" s="299" t="s">
        <v>707</v>
      </c>
      <c r="F577" s="288">
        <f t="shared" ref="F577:G577" si="180">SUM(F578+F582+F583+F584+F585)</f>
        <v>247.6</v>
      </c>
      <c r="G577" s="288">
        <f t="shared" si="180"/>
        <v>240.2</v>
      </c>
      <c r="H577" s="287">
        <f t="shared" ref="H577" si="181">SUM(H578+H582+H584+H583+H585)</f>
        <v>270.10000000000002</v>
      </c>
      <c r="I577" s="288">
        <f>SUM(I578+I582+I583+I584+I585)</f>
        <v>265.5</v>
      </c>
      <c r="J577" s="288">
        <f t="shared" ref="J577:L577" si="182">SUM(J578+J582+J583+J584+J585)</f>
        <v>262.5</v>
      </c>
      <c r="K577" s="288">
        <f t="shared" ref="K577" si="183">SUM(K578+K582+K583+K584+K585)</f>
        <v>253.2</v>
      </c>
      <c r="L577" s="288">
        <f t="shared" si="182"/>
        <v>253.2</v>
      </c>
      <c r="M577" s="209"/>
    </row>
    <row r="578" spans="1:14" x14ac:dyDescent="0.2">
      <c r="A578" s="207"/>
      <c r="B578" s="214"/>
      <c r="C578" s="215"/>
      <c r="D578" s="224" t="s">
        <v>145</v>
      </c>
      <c r="E578" s="214"/>
      <c r="F578" s="206">
        <f t="shared" ref="F578:L578" si="184">SUM(F579:F581)</f>
        <v>11.700000000000001</v>
      </c>
      <c r="G578" s="227">
        <f t="shared" ref="G578" si="185">SUM(G579:G581)</f>
        <v>11.4</v>
      </c>
      <c r="H578" s="227">
        <f t="shared" ref="H578" si="186">SUM(H579:H581)</f>
        <v>15.600000000000001</v>
      </c>
      <c r="I578" s="227">
        <f t="shared" si="184"/>
        <v>11</v>
      </c>
      <c r="J578" s="206">
        <f t="shared" si="184"/>
        <v>9.3000000000000007</v>
      </c>
      <c r="K578" s="206">
        <f t="shared" ref="K578" si="187">SUM(K579:K581)</f>
        <v>0</v>
      </c>
      <c r="L578" s="206">
        <f t="shared" si="184"/>
        <v>0</v>
      </c>
      <c r="M578" s="535"/>
    </row>
    <row r="579" spans="1:14" s="333" customFormat="1" x14ac:dyDescent="0.2">
      <c r="A579" s="331"/>
      <c r="B579" s="214"/>
      <c r="C579" s="215">
        <v>610</v>
      </c>
      <c r="D579" s="216" t="s">
        <v>115</v>
      </c>
      <c r="E579" s="391"/>
      <c r="F579" s="226">
        <v>7.4</v>
      </c>
      <c r="G579" s="225">
        <v>7.9</v>
      </c>
      <c r="H579" s="225">
        <v>9.3000000000000007</v>
      </c>
      <c r="I579" s="225">
        <v>5.8</v>
      </c>
      <c r="J579" s="226">
        <v>5.5</v>
      </c>
      <c r="K579" s="226">
        <v>0</v>
      </c>
      <c r="L579" s="226">
        <v>0</v>
      </c>
      <c r="M579" s="559"/>
      <c r="N579" s="332"/>
    </row>
    <row r="580" spans="1:14" s="333" customFormat="1" x14ac:dyDescent="0.2">
      <c r="A580" s="331"/>
      <c r="B580" s="214"/>
      <c r="C580" s="215">
        <v>620</v>
      </c>
      <c r="D580" s="216" t="s">
        <v>116</v>
      </c>
      <c r="E580" s="391"/>
      <c r="F580" s="226">
        <v>2.9</v>
      </c>
      <c r="G580" s="225">
        <v>2.9</v>
      </c>
      <c r="H580" s="225">
        <v>3.3</v>
      </c>
      <c r="I580" s="225">
        <v>2.2000000000000002</v>
      </c>
      <c r="J580" s="226">
        <v>1.8</v>
      </c>
      <c r="K580" s="226">
        <v>0</v>
      </c>
      <c r="L580" s="226">
        <v>0</v>
      </c>
      <c r="M580" s="559"/>
      <c r="N580" s="332"/>
    </row>
    <row r="581" spans="1:14" s="333" customFormat="1" x14ac:dyDescent="0.2">
      <c r="A581" s="331"/>
      <c r="B581" s="214"/>
      <c r="C581" s="215">
        <v>630</v>
      </c>
      <c r="D581" s="560" t="s">
        <v>1117</v>
      </c>
      <c r="E581" s="391"/>
      <c r="F581" s="226">
        <v>1.4</v>
      </c>
      <c r="G581" s="225">
        <v>0.6</v>
      </c>
      <c r="H581" s="225">
        <v>3</v>
      </c>
      <c r="I581" s="225">
        <v>3</v>
      </c>
      <c r="J581" s="558">
        <v>2</v>
      </c>
      <c r="K581" s="226">
        <v>0</v>
      </c>
      <c r="L581" s="226">
        <v>0</v>
      </c>
      <c r="M581" s="581" t="s">
        <v>1108</v>
      </c>
      <c r="N581" s="332"/>
    </row>
    <row r="582" spans="1:14" s="333" customFormat="1" x14ac:dyDescent="0.2">
      <c r="A582" s="334"/>
      <c r="B582" s="513" t="s">
        <v>595</v>
      </c>
      <c r="C582" s="215">
        <v>642002</v>
      </c>
      <c r="D582" s="216" t="s">
        <v>483</v>
      </c>
      <c r="E582" s="391"/>
      <c r="F582" s="226">
        <v>0</v>
      </c>
      <c r="G582" s="225">
        <v>0</v>
      </c>
      <c r="H582" s="225">
        <v>0</v>
      </c>
      <c r="I582" s="225">
        <v>0</v>
      </c>
      <c r="J582" s="226">
        <v>0</v>
      </c>
      <c r="K582" s="226">
        <v>0</v>
      </c>
      <c r="L582" s="226">
        <v>0</v>
      </c>
      <c r="M582" s="535"/>
      <c r="N582" s="332"/>
    </row>
    <row r="583" spans="1:14" s="333" customFormat="1" x14ac:dyDescent="0.2">
      <c r="A583" s="334"/>
      <c r="B583" s="513" t="s">
        <v>596</v>
      </c>
      <c r="C583" s="215">
        <v>642014</v>
      </c>
      <c r="D583" s="216" t="s">
        <v>350</v>
      </c>
      <c r="E583" s="391"/>
      <c r="F583" s="226">
        <v>2.9</v>
      </c>
      <c r="G583" s="225">
        <v>3</v>
      </c>
      <c r="H583" s="225">
        <v>4.5</v>
      </c>
      <c r="I583" s="225">
        <v>4.5</v>
      </c>
      <c r="J583" s="226">
        <v>3.2</v>
      </c>
      <c r="K583" s="226">
        <v>3.2</v>
      </c>
      <c r="L583" s="226">
        <v>3.2</v>
      </c>
      <c r="M583" s="535"/>
      <c r="N583" s="332"/>
    </row>
    <row r="584" spans="1:14" s="333" customFormat="1" x14ac:dyDescent="0.2">
      <c r="A584" s="334"/>
      <c r="B584" s="513" t="s">
        <v>595</v>
      </c>
      <c r="C584" s="215">
        <v>642024</v>
      </c>
      <c r="D584" s="216" t="s">
        <v>352</v>
      </c>
      <c r="E584" s="391"/>
      <c r="F584" s="226">
        <v>1.3</v>
      </c>
      <c r="G584" s="225">
        <v>2.2000000000000002</v>
      </c>
      <c r="H584" s="225">
        <v>5</v>
      </c>
      <c r="I584" s="225">
        <v>5</v>
      </c>
      <c r="J584" s="226">
        <v>5</v>
      </c>
      <c r="K584" s="226">
        <v>5</v>
      </c>
      <c r="L584" s="226">
        <v>5</v>
      </c>
      <c r="M584" s="535"/>
      <c r="N584" s="332"/>
    </row>
    <row r="585" spans="1:14" s="333" customFormat="1" ht="10.5" customHeight="1" x14ac:dyDescent="0.2">
      <c r="A585" s="331"/>
      <c r="B585" s="513" t="s">
        <v>597</v>
      </c>
      <c r="C585" s="215">
        <v>642026</v>
      </c>
      <c r="D585" s="216" t="s">
        <v>213</v>
      </c>
      <c r="E585" s="391"/>
      <c r="F585" s="226">
        <v>231.7</v>
      </c>
      <c r="G585" s="225">
        <v>223.6</v>
      </c>
      <c r="H585" s="225">
        <v>245</v>
      </c>
      <c r="I585" s="225">
        <v>245</v>
      </c>
      <c r="J585" s="226">
        <v>245</v>
      </c>
      <c r="K585" s="226">
        <v>245</v>
      </c>
      <c r="L585" s="226">
        <v>245</v>
      </c>
      <c r="M585" s="535"/>
      <c r="N585" s="332"/>
    </row>
    <row r="586" spans="1:14" x14ac:dyDescent="0.2">
      <c r="A586" s="210"/>
      <c r="B586" s="299"/>
      <c r="C586" s="300"/>
      <c r="D586" s="286" t="s">
        <v>738</v>
      </c>
      <c r="E586" s="307"/>
      <c r="F586" s="288">
        <f>SUM(F587)</f>
        <v>462</v>
      </c>
      <c r="G586" s="287">
        <f>SUM(G587)</f>
        <v>1230.7</v>
      </c>
      <c r="H586" s="287">
        <f>SUM(H587)</f>
        <v>432.7</v>
      </c>
      <c r="I586" s="287">
        <f>SUM(I587)</f>
        <v>452.3</v>
      </c>
      <c r="J586" s="287">
        <f t="shared" ref="J586:L586" si="188">SUM(J587)</f>
        <v>440.6</v>
      </c>
      <c r="K586" s="287">
        <f t="shared" si="188"/>
        <v>435.6</v>
      </c>
      <c r="L586" s="287">
        <f t="shared" si="188"/>
        <v>435.6</v>
      </c>
      <c r="M586" s="209"/>
    </row>
    <row r="587" spans="1:14" s="333" customFormat="1" x14ac:dyDescent="0.2">
      <c r="A587" s="331"/>
      <c r="B587" s="236">
        <v>800</v>
      </c>
      <c r="C587" s="223"/>
      <c r="D587" s="224" t="s">
        <v>251</v>
      </c>
      <c r="E587" s="255"/>
      <c r="F587" s="206">
        <f t="shared" ref="F587:L587" si="189">SUM(F588:F595)</f>
        <v>462</v>
      </c>
      <c r="G587" s="206">
        <f t="shared" si="189"/>
        <v>1230.7</v>
      </c>
      <c r="H587" s="227">
        <f>SUM(H588:H594)</f>
        <v>432.7</v>
      </c>
      <c r="I587" s="206">
        <f t="shared" si="189"/>
        <v>452.3</v>
      </c>
      <c r="J587" s="206">
        <f t="shared" si="189"/>
        <v>440.6</v>
      </c>
      <c r="K587" s="206">
        <f t="shared" ref="K587" si="190">SUM(K588:K595)</f>
        <v>435.6</v>
      </c>
      <c r="L587" s="206">
        <f t="shared" si="189"/>
        <v>435.6</v>
      </c>
      <c r="M587" s="535"/>
      <c r="N587" s="332"/>
    </row>
    <row r="588" spans="1:14" s="333" customFormat="1" x14ac:dyDescent="0.2">
      <c r="A588" s="331"/>
      <c r="B588" s="236"/>
      <c r="C588" s="215">
        <v>819002</v>
      </c>
      <c r="D588" s="216" t="s">
        <v>1031</v>
      </c>
      <c r="E588" s="255" t="s">
        <v>700</v>
      </c>
      <c r="F588" s="226">
        <v>0</v>
      </c>
      <c r="G588" s="225">
        <v>1.2</v>
      </c>
      <c r="H588" s="225">
        <v>23</v>
      </c>
      <c r="I588" s="225">
        <v>23.6</v>
      </c>
      <c r="J588" s="225">
        <v>23.8</v>
      </c>
      <c r="K588" s="225">
        <v>23.8</v>
      </c>
      <c r="L588" s="225">
        <v>23.8</v>
      </c>
      <c r="M588" s="535"/>
      <c r="N588" s="332"/>
    </row>
    <row r="589" spans="1:14" s="499" customFormat="1" x14ac:dyDescent="0.2">
      <c r="A589" s="497"/>
      <c r="B589" s="236"/>
      <c r="C589" s="215">
        <v>819002</v>
      </c>
      <c r="D589" s="216" t="s">
        <v>1032</v>
      </c>
      <c r="E589" s="255" t="s">
        <v>999</v>
      </c>
      <c r="F589" s="226">
        <v>0</v>
      </c>
      <c r="G589" s="225">
        <v>0</v>
      </c>
      <c r="H589" s="225">
        <v>0</v>
      </c>
      <c r="I589" s="225">
        <v>15</v>
      </c>
      <c r="J589" s="225">
        <v>5</v>
      </c>
      <c r="K589" s="225">
        <v>0</v>
      </c>
      <c r="L589" s="225">
        <v>0</v>
      </c>
      <c r="M589" s="535"/>
      <c r="N589" s="498"/>
    </row>
    <row r="590" spans="1:14" s="333" customFormat="1" x14ac:dyDescent="0.2">
      <c r="A590" s="334"/>
      <c r="B590" s="214"/>
      <c r="C590" s="215">
        <v>821005</v>
      </c>
      <c r="D590" s="216" t="s">
        <v>430</v>
      </c>
      <c r="E590" s="255" t="s">
        <v>682</v>
      </c>
      <c r="F590" s="226">
        <v>193.3</v>
      </c>
      <c r="G590" s="225">
        <v>811.8</v>
      </c>
      <c r="H590" s="225">
        <v>232</v>
      </c>
      <c r="I590" s="225">
        <v>232</v>
      </c>
      <c r="J590" s="226">
        <v>232</v>
      </c>
      <c r="K590" s="226">
        <v>232</v>
      </c>
      <c r="L590" s="226">
        <v>232</v>
      </c>
      <c r="M590" s="535"/>
      <c r="N590" s="332"/>
    </row>
    <row r="591" spans="1:14" s="333" customFormat="1" x14ac:dyDescent="0.2">
      <c r="A591" s="331"/>
      <c r="B591" s="214"/>
      <c r="C591" s="215">
        <v>821005</v>
      </c>
      <c r="D591" s="216" t="s">
        <v>644</v>
      </c>
      <c r="E591" s="255" t="s">
        <v>682</v>
      </c>
      <c r="F591" s="226">
        <v>0</v>
      </c>
      <c r="G591" s="225">
        <v>346.7</v>
      </c>
      <c r="H591" s="225">
        <v>0</v>
      </c>
      <c r="I591" s="225">
        <v>0</v>
      </c>
      <c r="J591" s="226">
        <v>0</v>
      </c>
      <c r="K591" s="226">
        <v>0</v>
      </c>
      <c r="L591" s="226">
        <v>0</v>
      </c>
      <c r="M591" s="535"/>
      <c r="N591" s="332"/>
    </row>
    <row r="592" spans="1:14" s="333" customFormat="1" x14ac:dyDescent="0.2">
      <c r="A592" s="334"/>
      <c r="B592" s="214"/>
      <c r="C592" s="215">
        <v>821010</v>
      </c>
      <c r="D592" s="216" t="s">
        <v>725</v>
      </c>
      <c r="E592" s="255" t="s">
        <v>682</v>
      </c>
      <c r="F592" s="226">
        <v>241.7</v>
      </c>
      <c r="G592" s="225">
        <v>43.7</v>
      </c>
      <c r="H592" s="225">
        <v>150</v>
      </c>
      <c r="I592" s="225">
        <v>150</v>
      </c>
      <c r="J592" s="226">
        <v>150</v>
      </c>
      <c r="K592" s="226">
        <v>150</v>
      </c>
      <c r="L592" s="226">
        <v>150</v>
      </c>
      <c r="M592" s="535"/>
      <c r="N592" s="332"/>
    </row>
    <row r="593" spans="1:14" s="333" customFormat="1" x14ac:dyDescent="0.2">
      <c r="A593" s="334"/>
      <c r="B593" s="236"/>
      <c r="C593" s="215">
        <v>8210072</v>
      </c>
      <c r="D593" s="216" t="s">
        <v>720</v>
      </c>
      <c r="E593" s="255" t="s">
        <v>697</v>
      </c>
      <c r="F593" s="226">
        <v>23.3</v>
      </c>
      <c r="G593" s="225">
        <v>23.6</v>
      </c>
      <c r="H593" s="225">
        <v>24</v>
      </c>
      <c r="I593" s="225">
        <v>24</v>
      </c>
      <c r="J593" s="225">
        <v>24</v>
      </c>
      <c r="K593" s="225">
        <v>24</v>
      </c>
      <c r="L593" s="225">
        <v>24</v>
      </c>
      <c r="M593" s="535"/>
      <c r="N593" s="332"/>
    </row>
    <row r="594" spans="1:14" s="333" customFormat="1" x14ac:dyDescent="0.2">
      <c r="A594" s="334"/>
      <c r="B594" s="214"/>
      <c r="C594" s="215">
        <v>8210071</v>
      </c>
      <c r="D594" s="216" t="s">
        <v>721</v>
      </c>
      <c r="E594" s="391"/>
      <c r="F594" s="226">
        <v>3.7</v>
      </c>
      <c r="G594" s="225">
        <v>3.7</v>
      </c>
      <c r="H594" s="225">
        <v>3.7</v>
      </c>
      <c r="I594" s="225">
        <v>3.7</v>
      </c>
      <c r="J594" s="225">
        <v>3.7</v>
      </c>
      <c r="K594" s="225">
        <v>3.7</v>
      </c>
      <c r="L594" s="225">
        <v>3.7</v>
      </c>
      <c r="M594" s="535"/>
      <c r="N594" s="332"/>
    </row>
    <row r="595" spans="1:14" s="499" customFormat="1" x14ac:dyDescent="0.2">
      <c r="A595" s="490"/>
      <c r="B595" s="214"/>
      <c r="C595" s="215">
        <v>824</v>
      </c>
      <c r="D595" s="216" t="s">
        <v>983</v>
      </c>
      <c r="E595" s="392"/>
      <c r="F595" s="226">
        <v>0</v>
      </c>
      <c r="G595" s="225">
        <v>0</v>
      </c>
      <c r="H595" s="225">
        <v>0</v>
      </c>
      <c r="I595" s="225">
        <v>4</v>
      </c>
      <c r="J595" s="225">
        <v>2.1</v>
      </c>
      <c r="K595" s="225">
        <v>2.1</v>
      </c>
      <c r="L595" s="225">
        <v>2.1</v>
      </c>
      <c r="M595" s="535"/>
      <c r="N595" s="498"/>
    </row>
    <row r="596" spans="1:14" x14ac:dyDescent="0.2">
      <c r="A596" s="214"/>
      <c r="B596" s="299"/>
      <c r="C596" s="300"/>
      <c r="D596" s="286" t="s">
        <v>739</v>
      </c>
      <c r="E596" s="307"/>
      <c r="F596" s="287">
        <f>SUM(F597+F609+F620+F627+F631+F636+F666+F654+F656+F669+F683)</f>
        <v>603.20000000000005</v>
      </c>
      <c r="G596" s="287">
        <f>SUM(G597+G609+G620+G627+G631+G636+G666+G654+G656+G669+G683+G685)</f>
        <v>217.59999999999997</v>
      </c>
      <c r="H596" s="287">
        <f>SUM(H597+H605+H609+H620+H627+H631+H636+H666+H654+H656+H669+H683+H685)</f>
        <v>925.1</v>
      </c>
      <c r="I596" s="287">
        <f>SUM(I597+I605+I609+I620+I627+I631+I636+I666+I654+I656+I669+I683+I685)</f>
        <v>1896.7000000000003</v>
      </c>
      <c r="J596" s="287">
        <f>SUM(J597+J605+J607+J609+J620+J627+J631+J636+J666+J654+J656+J669+J683+J685)</f>
        <v>2583.7999999999997</v>
      </c>
      <c r="K596" s="287">
        <f>SUM(K597+K605+K609+K620+K627+K631+K636+K666+K654+K656+K669+K683+K685)</f>
        <v>0</v>
      </c>
      <c r="L596" s="287">
        <f>SUM(L597+L605+L609+L620+L627+L631+L636+L666+L654+L656+L669+L683+L685)</f>
        <v>0</v>
      </c>
      <c r="M596" s="209"/>
    </row>
    <row r="597" spans="1:14" s="333" customFormat="1" x14ac:dyDescent="0.2">
      <c r="A597" s="334"/>
      <c r="B597" s="214">
        <v>700</v>
      </c>
      <c r="C597" s="223"/>
      <c r="D597" s="224" t="s">
        <v>217</v>
      </c>
      <c r="E597" s="214" t="s">
        <v>679</v>
      </c>
      <c r="F597" s="206">
        <f t="shared" ref="F597:L597" si="191">SUM(F598:F604)</f>
        <v>0.6</v>
      </c>
      <c r="G597" s="227">
        <f t="shared" si="191"/>
        <v>5</v>
      </c>
      <c r="H597" s="227">
        <f>SUM(H598:H604)</f>
        <v>135.1</v>
      </c>
      <c r="I597" s="227">
        <f t="shared" si="191"/>
        <v>46.7</v>
      </c>
      <c r="J597" s="227">
        <f>SUM(J598:J604)</f>
        <v>7.1</v>
      </c>
      <c r="K597" s="227">
        <f t="shared" ref="K597" si="192">SUM(K598:K604)</f>
        <v>0</v>
      </c>
      <c r="L597" s="227">
        <f t="shared" si="191"/>
        <v>0</v>
      </c>
      <c r="M597" s="535"/>
      <c r="N597" s="332"/>
    </row>
    <row r="598" spans="1:14" s="333" customFormat="1" x14ac:dyDescent="0.2">
      <c r="A598" s="334"/>
      <c r="B598" s="214"/>
      <c r="C598" s="215">
        <v>711003</v>
      </c>
      <c r="D598" s="216" t="s">
        <v>294</v>
      </c>
      <c r="E598" s="391"/>
      <c r="F598" s="226">
        <v>0</v>
      </c>
      <c r="G598" s="225">
        <v>0</v>
      </c>
      <c r="H598" s="225">
        <v>0</v>
      </c>
      <c r="I598" s="225">
        <v>9.3000000000000007</v>
      </c>
      <c r="J598" s="226">
        <v>0</v>
      </c>
      <c r="K598" s="226">
        <v>0</v>
      </c>
      <c r="L598" s="226">
        <v>0</v>
      </c>
      <c r="M598" s="535"/>
      <c r="N598" s="332"/>
    </row>
    <row r="599" spans="1:14" s="333" customFormat="1" x14ac:dyDescent="0.2">
      <c r="A599" s="334"/>
      <c r="B599" s="214"/>
      <c r="C599" s="215">
        <v>713002</v>
      </c>
      <c r="D599" s="216" t="s">
        <v>873</v>
      </c>
      <c r="E599" s="391"/>
      <c r="F599" s="226">
        <v>0.6</v>
      </c>
      <c r="G599" s="225">
        <v>2.7</v>
      </c>
      <c r="H599" s="225">
        <v>0</v>
      </c>
      <c r="I599" s="225">
        <v>0</v>
      </c>
      <c r="J599" s="226">
        <v>0</v>
      </c>
      <c r="K599" s="226">
        <v>0</v>
      </c>
      <c r="L599" s="226">
        <v>0</v>
      </c>
      <c r="M599" s="535"/>
      <c r="N599" s="332"/>
    </row>
    <row r="600" spans="1:14" s="333" customFormat="1" x14ac:dyDescent="0.2">
      <c r="A600" s="331"/>
      <c r="B600" s="214"/>
      <c r="C600" s="215">
        <v>716</v>
      </c>
      <c r="D600" s="216" t="s">
        <v>770</v>
      </c>
      <c r="E600" s="391"/>
      <c r="F600" s="226">
        <v>0</v>
      </c>
      <c r="G600" s="225">
        <v>2.2999999999999998</v>
      </c>
      <c r="H600" s="225">
        <v>110.1</v>
      </c>
      <c r="I600" s="225">
        <v>0</v>
      </c>
      <c r="J600" s="226">
        <v>0</v>
      </c>
      <c r="K600" s="226">
        <v>0</v>
      </c>
      <c r="L600" s="226">
        <v>0</v>
      </c>
      <c r="M600" s="535"/>
      <c r="N600" s="332"/>
    </row>
    <row r="601" spans="1:14" s="333" customFormat="1" x14ac:dyDescent="0.2">
      <c r="A601" s="334"/>
      <c r="B601" s="214"/>
      <c r="C601" s="215"/>
      <c r="D601" s="216" t="s">
        <v>881</v>
      </c>
      <c r="E601" s="391"/>
      <c r="F601" s="226">
        <v>0</v>
      </c>
      <c r="G601" s="225">
        <v>0</v>
      </c>
      <c r="H601" s="225">
        <v>0</v>
      </c>
      <c r="I601" s="225">
        <v>0</v>
      </c>
      <c r="J601" s="226">
        <v>0</v>
      </c>
      <c r="K601" s="226">
        <v>0</v>
      </c>
      <c r="L601" s="226">
        <v>0</v>
      </c>
      <c r="M601" s="535"/>
      <c r="N601" s="332"/>
    </row>
    <row r="602" spans="1:14" s="333" customFormat="1" x14ac:dyDescent="0.2">
      <c r="A602" s="334"/>
      <c r="B602" s="214"/>
      <c r="C602" s="215">
        <v>7170021</v>
      </c>
      <c r="D602" s="216" t="s">
        <v>991</v>
      </c>
      <c r="E602" s="391"/>
      <c r="F602" s="226">
        <v>0</v>
      </c>
      <c r="G602" s="225">
        <v>0</v>
      </c>
      <c r="H602" s="225">
        <v>0</v>
      </c>
      <c r="I602" s="225">
        <v>15</v>
      </c>
      <c r="J602" s="226">
        <v>0</v>
      </c>
      <c r="K602" s="226">
        <v>0</v>
      </c>
      <c r="L602" s="226">
        <v>0</v>
      </c>
      <c r="M602" s="535"/>
      <c r="N602" s="332"/>
    </row>
    <row r="603" spans="1:14" s="499" customFormat="1" x14ac:dyDescent="0.2">
      <c r="A603" s="490"/>
      <c r="B603" s="214"/>
      <c r="C603" s="215">
        <v>7170023</v>
      </c>
      <c r="D603" s="216" t="s">
        <v>992</v>
      </c>
      <c r="E603" s="391"/>
      <c r="F603" s="226">
        <v>0</v>
      </c>
      <c r="G603" s="225">
        <v>0</v>
      </c>
      <c r="H603" s="225">
        <v>25</v>
      </c>
      <c r="I603" s="225">
        <v>16.899999999999999</v>
      </c>
      <c r="J603" s="558">
        <v>7.1</v>
      </c>
      <c r="K603" s="226">
        <v>0</v>
      </c>
      <c r="L603" s="226">
        <v>0</v>
      </c>
      <c r="M603" s="581" t="s">
        <v>1108</v>
      </c>
      <c r="N603" s="498"/>
    </row>
    <row r="604" spans="1:14" s="333" customFormat="1" x14ac:dyDescent="0.2">
      <c r="A604" s="334"/>
      <c r="B604" s="214"/>
      <c r="C604" s="215">
        <v>7170022</v>
      </c>
      <c r="D604" s="216" t="s">
        <v>500</v>
      </c>
      <c r="E604" s="391"/>
      <c r="F604" s="226">
        <v>0</v>
      </c>
      <c r="G604" s="225">
        <v>0</v>
      </c>
      <c r="H604" s="225">
        <v>0</v>
      </c>
      <c r="I604" s="225">
        <v>5.5</v>
      </c>
      <c r="J604" s="226">
        <v>0</v>
      </c>
      <c r="K604" s="226">
        <v>0</v>
      </c>
      <c r="L604" s="226">
        <v>0</v>
      </c>
      <c r="M604" s="535"/>
      <c r="N604" s="332"/>
    </row>
    <row r="605" spans="1:14" s="335" customFormat="1" x14ac:dyDescent="0.2">
      <c r="A605" s="497"/>
      <c r="B605" s="214"/>
      <c r="C605" s="223"/>
      <c r="D605" s="224" t="s">
        <v>690</v>
      </c>
      <c r="E605" s="255" t="s">
        <v>684</v>
      </c>
      <c r="F605" s="227">
        <f t="shared" ref="F605:L605" si="193">SUM(F606)</f>
        <v>0</v>
      </c>
      <c r="G605" s="227">
        <f t="shared" si="193"/>
        <v>0</v>
      </c>
      <c r="H605" s="227">
        <f t="shared" ref="H605" si="194">SUM(H606)</f>
        <v>0</v>
      </c>
      <c r="I605" s="227">
        <f t="shared" si="193"/>
        <v>0.8</v>
      </c>
      <c r="J605" s="227">
        <f t="shared" si="193"/>
        <v>0</v>
      </c>
      <c r="K605" s="227">
        <f t="shared" si="193"/>
        <v>0</v>
      </c>
      <c r="L605" s="227">
        <f t="shared" si="193"/>
        <v>0</v>
      </c>
      <c r="M605" s="177"/>
      <c r="N605" s="336"/>
    </row>
    <row r="606" spans="1:14" s="499" customFormat="1" x14ac:dyDescent="0.2">
      <c r="A606" s="490"/>
      <c r="B606" s="214"/>
      <c r="C606" s="215">
        <v>714</v>
      </c>
      <c r="D606" s="216" t="s">
        <v>1063</v>
      </c>
      <c r="E606" s="255"/>
      <c r="F606" s="225">
        <v>0</v>
      </c>
      <c r="G606" s="225">
        <v>0</v>
      </c>
      <c r="H606" s="225">
        <v>0</v>
      </c>
      <c r="I606" s="225">
        <v>0.8</v>
      </c>
      <c r="J606" s="225">
        <v>0</v>
      </c>
      <c r="K606" s="225">
        <v>0</v>
      </c>
      <c r="L606" s="225">
        <v>0</v>
      </c>
      <c r="M606" s="409"/>
      <c r="N606" s="498"/>
    </row>
    <row r="607" spans="1:14" s="499" customFormat="1" x14ac:dyDescent="0.2">
      <c r="A607" s="490"/>
      <c r="B607" s="214"/>
      <c r="C607" s="215"/>
      <c r="D607" s="224" t="s">
        <v>1088</v>
      </c>
      <c r="E607" s="255" t="s">
        <v>686</v>
      </c>
      <c r="F607" s="227">
        <f>SUM(F608)</f>
        <v>0</v>
      </c>
      <c r="G607" s="227">
        <f t="shared" ref="G607:L607" si="195">SUM(G608)</f>
        <v>0</v>
      </c>
      <c r="H607" s="227">
        <f t="shared" si="195"/>
        <v>0</v>
      </c>
      <c r="I607" s="227">
        <f t="shared" si="195"/>
        <v>0</v>
      </c>
      <c r="J607" s="227">
        <f t="shared" si="195"/>
        <v>4</v>
      </c>
      <c r="K607" s="227">
        <f t="shared" si="195"/>
        <v>0</v>
      </c>
      <c r="L607" s="227">
        <f t="shared" si="195"/>
        <v>0</v>
      </c>
      <c r="M607" s="409"/>
      <c r="N607" s="498"/>
    </row>
    <row r="608" spans="1:14" s="499" customFormat="1" x14ac:dyDescent="0.2">
      <c r="A608" s="490"/>
      <c r="B608" s="214"/>
      <c r="C608" s="215">
        <v>716</v>
      </c>
      <c r="D608" s="216" t="s">
        <v>1090</v>
      </c>
      <c r="E608" s="255"/>
      <c r="F608" s="225">
        <v>0</v>
      </c>
      <c r="G608" s="225">
        <v>0</v>
      </c>
      <c r="H608" s="225">
        <v>0</v>
      </c>
      <c r="I608" s="225">
        <v>0</v>
      </c>
      <c r="J608" s="225">
        <v>4</v>
      </c>
      <c r="K608" s="225">
        <v>0</v>
      </c>
      <c r="L608" s="225">
        <v>0</v>
      </c>
      <c r="M608" s="559"/>
      <c r="N608" s="498"/>
    </row>
    <row r="609" spans="1:14" s="333" customFormat="1" x14ac:dyDescent="0.2">
      <c r="A609" s="334"/>
      <c r="B609" s="214"/>
      <c r="C609" s="223"/>
      <c r="D609" s="224" t="s">
        <v>224</v>
      </c>
      <c r="E609" s="214" t="s">
        <v>694</v>
      </c>
      <c r="F609" s="227">
        <f t="shared" ref="F609:G609" si="196">SUM(F610:F619)</f>
        <v>0</v>
      </c>
      <c r="G609" s="227">
        <f t="shared" si="196"/>
        <v>18.2</v>
      </c>
      <c r="H609" s="227">
        <f>SUM(H611:H619)</f>
        <v>80</v>
      </c>
      <c r="I609" s="227">
        <f>SUM(I610:I619)</f>
        <v>84.3</v>
      </c>
      <c r="J609" s="227">
        <f t="shared" ref="J609:L609" si="197">SUM(J610:J619)</f>
        <v>78.5</v>
      </c>
      <c r="K609" s="227">
        <f t="shared" ref="K609" si="198">SUM(K610:K619)</f>
        <v>0</v>
      </c>
      <c r="L609" s="227">
        <f t="shared" si="197"/>
        <v>0</v>
      </c>
      <c r="M609" s="535"/>
      <c r="N609" s="332"/>
    </row>
    <row r="610" spans="1:14" s="499" customFormat="1" x14ac:dyDescent="0.2">
      <c r="A610" s="490"/>
      <c r="B610" s="214"/>
      <c r="C610" s="215">
        <v>711001</v>
      </c>
      <c r="D610" s="216" t="s">
        <v>1062</v>
      </c>
      <c r="E610" s="214"/>
      <c r="F610" s="226">
        <v>0</v>
      </c>
      <c r="G610" s="225">
        <v>0</v>
      </c>
      <c r="H610" s="225">
        <v>0</v>
      </c>
      <c r="I610" s="225">
        <v>58.1</v>
      </c>
      <c r="J610" s="225">
        <v>0</v>
      </c>
      <c r="K610" s="225">
        <v>0</v>
      </c>
      <c r="L610" s="225">
        <v>0</v>
      </c>
      <c r="M610" s="535"/>
      <c r="N610" s="498"/>
    </row>
    <row r="611" spans="1:14" s="333" customFormat="1" x14ac:dyDescent="0.2">
      <c r="A611" s="334"/>
      <c r="B611" s="214"/>
      <c r="C611" s="215"/>
      <c r="D611" s="216" t="s">
        <v>607</v>
      </c>
      <c r="E611" s="391"/>
      <c r="F611" s="226">
        <v>0</v>
      </c>
      <c r="G611" s="225">
        <v>4.8</v>
      </c>
      <c r="H611" s="225">
        <v>0</v>
      </c>
      <c r="I611" s="225">
        <v>0</v>
      </c>
      <c r="J611" s="226">
        <v>0</v>
      </c>
      <c r="K611" s="226">
        <v>0</v>
      </c>
      <c r="L611" s="226">
        <v>0</v>
      </c>
      <c r="M611" s="535"/>
      <c r="N611" s="332"/>
    </row>
    <row r="612" spans="1:14" s="333" customFormat="1" x14ac:dyDescent="0.2">
      <c r="A612" s="334"/>
      <c r="B612" s="214"/>
      <c r="C612" s="215"/>
      <c r="D612" s="216" t="s">
        <v>959</v>
      </c>
      <c r="E612" s="391"/>
      <c r="F612" s="226">
        <v>0</v>
      </c>
      <c r="G612" s="225">
        <v>13.4</v>
      </c>
      <c r="H612" s="225">
        <v>20</v>
      </c>
      <c r="I612" s="225">
        <v>15</v>
      </c>
      <c r="J612" s="226">
        <v>0</v>
      </c>
      <c r="K612" s="226">
        <v>0</v>
      </c>
      <c r="L612" s="226">
        <v>0</v>
      </c>
      <c r="M612" s="535"/>
      <c r="N612" s="332"/>
    </row>
    <row r="613" spans="1:14" s="333" customFormat="1" x14ac:dyDescent="0.2">
      <c r="A613" s="334"/>
      <c r="B613" s="214"/>
      <c r="C613" s="215"/>
      <c r="D613" s="216" t="s">
        <v>951</v>
      </c>
      <c r="E613" s="391"/>
      <c r="F613" s="226">
        <v>0</v>
      </c>
      <c r="G613" s="225">
        <v>0</v>
      </c>
      <c r="H613" s="225">
        <v>60</v>
      </c>
      <c r="I613" s="225">
        <v>0</v>
      </c>
      <c r="J613" s="558">
        <v>57</v>
      </c>
      <c r="K613" s="226">
        <v>0</v>
      </c>
      <c r="L613" s="226">
        <v>0</v>
      </c>
      <c r="M613" s="559" t="s">
        <v>1108</v>
      </c>
      <c r="N613" s="332"/>
    </row>
    <row r="614" spans="1:14" s="333" customFormat="1" x14ac:dyDescent="0.2">
      <c r="A614" s="334"/>
      <c r="B614" s="214"/>
      <c r="C614" s="215">
        <v>71700216</v>
      </c>
      <c r="D614" s="216" t="s">
        <v>1118</v>
      </c>
      <c r="E614" s="256"/>
      <c r="F614" s="226">
        <v>0</v>
      </c>
      <c r="G614" s="225">
        <v>0</v>
      </c>
      <c r="H614" s="225">
        <v>0</v>
      </c>
      <c r="I614" s="225">
        <v>0</v>
      </c>
      <c r="J614" s="558">
        <v>2.5</v>
      </c>
      <c r="K614" s="226">
        <v>0</v>
      </c>
      <c r="L614" s="226">
        <v>0</v>
      </c>
      <c r="M614" s="559" t="s">
        <v>1108</v>
      </c>
      <c r="N614" s="332"/>
    </row>
    <row r="615" spans="1:14" s="333" customFormat="1" x14ac:dyDescent="0.2">
      <c r="A615" s="334"/>
      <c r="B615" s="214"/>
      <c r="C615" s="215">
        <v>71700222</v>
      </c>
      <c r="D615" s="216" t="s">
        <v>979</v>
      </c>
      <c r="E615" s="391"/>
      <c r="F615" s="226">
        <v>0</v>
      </c>
      <c r="G615" s="225">
        <v>0</v>
      </c>
      <c r="H615" s="225">
        <v>0</v>
      </c>
      <c r="I615" s="225">
        <v>9.1999999999999993</v>
      </c>
      <c r="J615" s="226">
        <v>0</v>
      </c>
      <c r="K615" s="226">
        <v>0</v>
      </c>
      <c r="L615" s="226">
        <v>0</v>
      </c>
      <c r="M615" s="535"/>
      <c r="N615" s="332"/>
    </row>
    <row r="616" spans="1:14" s="477" customFormat="1" x14ac:dyDescent="0.2">
      <c r="A616" s="478"/>
      <c r="B616" s="214"/>
      <c r="C616" s="215"/>
      <c r="D616" s="216" t="s">
        <v>952</v>
      </c>
      <c r="E616" s="391"/>
      <c r="F616" s="226">
        <v>0</v>
      </c>
      <c r="G616" s="225">
        <v>0</v>
      </c>
      <c r="H616" s="225">
        <v>0</v>
      </c>
      <c r="I616" s="225">
        <v>0</v>
      </c>
      <c r="J616" s="226">
        <v>0</v>
      </c>
      <c r="K616" s="226">
        <v>0</v>
      </c>
      <c r="L616" s="226">
        <v>0</v>
      </c>
      <c r="M616" s="535"/>
      <c r="N616" s="476"/>
    </row>
    <row r="617" spans="1:14" s="480" customFormat="1" x14ac:dyDescent="0.2">
      <c r="A617" s="481"/>
      <c r="B617" s="214"/>
      <c r="C617" s="215"/>
      <c r="D617" s="216" t="s">
        <v>1064</v>
      </c>
      <c r="E617" s="391"/>
      <c r="F617" s="226">
        <v>0</v>
      </c>
      <c r="G617" s="225">
        <v>0</v>
      </c>
      <c r="H617" s="225">
        <v>0</v>
      </c>
      <c r="I617" s="225">
        <v>0</v>
      </c>
      <c r="J617" s="226">
        <v>0</v>
      </c>
      <c r="K617" s="226">
        <v>0</v>
      </c>
      <c r="L617" s="226">
        <v>0</v>
      </c>
      <c r="M617" s="535"/>
      <c r="N617" s="479"/>
    </row>
    <row r="618" spans="1:14" s="499" customFormat="1" x14ac:dyDescent="0.2">
      <c r="A618" s="490"/>
      <c r="B618" s="214"/>
      <c r="C618" s="215">
        <v>713004</v>
      </c>
      <c r="D618" s="216" t="s">
        <v>1065</v>
      </c>
      <c r="E618" s="391"/>
      <c r="F618" s="226">
        <v>0</v>
      </c>
      <c r="G618" s="225">
        <v>0</v>
      </c>
      <c r="H618" s="225">
        <v>0</v>
      </c>
      <c r="I618" s="225">
        <v>2</v>
      </c>
      <c r="J618" s="226">
        <v>0</v>
      </c>
      <c r="K618" s="226">
        <v>0</v>
      </c>
      <c r="L618" s="226">
        <v>0</v>
      </c>
      <c r="M618" s="535"/>
      <c r="N618" s="498"/>
    </row>
    <row r="619" spans="1:14" s="333" customFormat="1" x14ac:dyDescent="0.2">
      <c r="A619" s="334"/>
      <c r="B619" s="214"/>
      <c r="C619" s="215">
        <v>717002</v>
      </c>
      <c r="D619" s="216" t="s">
        <v>1115</v>
      </c>
      <c r="E619" s="256"/>
      <c r="F619" s="226">
        <v>0</v>
      </c>
      <c r="G619" s="225">
        <v>0</v>
      </c>
      <c r="H619" s="225">
        <v>0</v>
      </c>
      <c r="I619" s="225">
        <v>0</v>
      </c>
      <c r="J619" s="558">
        <v>19</v>
      </c>
      <c r="K619" s="226">
        <v>0</v>
      </c>
      <c r="L619" s="226">
        <v>0</v>
      </c>
      <c r="M619" s="559" t="s">
        <v>1108</v>
      </c>
      <c r="N619" s="332"/>
    </row>
    <row r="620" spans="1:14" s="333" customFormat="1" x14ac:dyDescent="0.2">
      <c r="A620" s="334"/>
      <c r="B620" s="214"/>
      <c r="C620" s="223"/>
      <c r="D620" s="224" t="s">
        <v>226</v>
      </c>
      <c r="E620" s="255" t="s">
        <v>730</v>
      </c>
      <c r="F620" s="206">
        <f t="shared" ref="F620:L620" si="199">SUM(F621:F626)</f>
        <v>0</v>
      </c>
      <c r="G620" s="227">
        <f t="shared" si="199"/>
        <v>2.2999999999999998</v>
      </c>
      <c r="H620" s="227">
        <f>SUM(H621:H626)</f>
        <v>68.5</v>
      </c>
      <c r="I620" s="227">
        <f t="shared" si="199"/>
        <v>18.5</v>
      </c>
      <c r="J620" s="227">
        <f t="shared" si="199"/>
        <v>9</v>
      </c>
      <c r="K620" s="227">
        <f t="shared" ref="K620" si="200">SUM(K621:K626)</f>
        <v>0</v>
      </c>
      <c r="L620" s="227">
        <f t="shared" si="199"/>
        <v>0</v>
      </c>
      <c r="M620" s="535"/>
      <c r="N620" s="332"/>
    </row>
    <row r="621" spans="1:14" s="333" customFormat="1" x14ac:dyDescent="0.2">
      <c r="A621" s="334"/>
      <c r="B621" s="218"/>
      <c r="C621" s="215">
        <v>713004</v>
      </c>
      <c r="D621" s="216" t="s">
        <v>884</v>
      </c>
      <c r="E621" s="392"/>
      <c r="F621" s="226">
        <v>0</v>
      </c>
      <c r="G621" s="225">
        <v>0</v>
      </c>
      <c r="H621" s="225">
        <v>0</v>
      </c>
      <c r="I621" s="225">
        <v>0</v>
      </c>
      <c r="J621" s="225">
        <v>0</v>
      </c>
      <c r="K621" s="225">
        <v>0</v>
      </c>
      <c r="L621" s="225">
        <v>0</v>
      </c>
      <c r="M621" s="535"/>
      <c r="N621" s="332"/>
    </row>
    <row r="622" spans="1:14" s="333" customFormat="1" x14ac:dyDescent="0.2">
      <c r="A622" s="334"/>
      <c r="B622" s="218"/>
      <c r="C622" s="215">
        <v>716</v>
      </c>
      <c r="D622" s="216" t="s">
        <v>886</v>
      </c>
      <c r="E622" s="392"/>
      <c r="F622" s="226">
        <v>0</v>
      </c>
      <c r="G622" s="225">
        <v>2.2999999999999998</v>
      </c>
      <c r="H622" s="225">
        <v>0</v>
      </c>
      <c r="I622" s="225">
        <v>0</v>
      </c>
      <c r="J622" s="226">
        <v>0</v>
      </c>
      <c r="K622" s="226">
        <v>0</v>
      </c>
      <c r="L622" s="226">
        <v>0</v>
      </c>
      <c r="M622" s="535"/>
      <c r="N622" s="461"/>
    </row>
    <row r="623" spans="1:14" s="482" customFormat="1" x14ac:dyDescent="0.2">
      <c r="A623" s="483"/>
      <c r="B623" s="218"/>
      <c r="C623" s="215">
        <v>711001</v>
      </c>
      <c r="D623" s="216" t="s">
        <v>953</v>
      </c>
      <c r="E623" s="392"/>
      <c r="F623" s="226">
        <v>0</v>
      </c>
      <c r="G623" s="225">
        <v>0</v>
      </c>
      <c r="H623" s="225">
        <v>0</v>
      </c>
      <c r="I623" s="225">
        <v>0</v>
      </c>
      <c r="J623" s="226">
        <v>0</v>
      </c>
      <c r="K623" s="226">
        <v>0</v>
      </c>
      <c r="L623" s="226">
        <v>0</v>
      </c>
      <c r="M623" s="535"/>
      <c r="N623" s="484"/>
    </row>
    <row r="624" spans="1:14" s="482" customFormat="1" x14ac:dyDescent="0.2">
      <c r="A624" s="483"/>
      <c r="B624" s="218"/>
      <c r="C624" s="215"/>
      <c r="D624" s="216" t="s">
        <v>954</v>
      </c>
      <c r="E624" s="392"/>
      <c r="F624" s="226">
        <v>0</v>
      </c>
      <c r="G624" s="225">
        <v>0</v>
      </c>
      <c r="H624" s="225">
        <v>41</v>
      </c>
      <c r="I624" s="225">
        <v>18.5</v>
      </c>
      <c r="J624" s="226">
        <v>3</v>
      </c>
      <c r="K624" s="226">
        <v>0</v>
      </c>
      <c r="L624" s="226">
        <v>0</v>
      </c>
      <c r="M624" s="559"/>
      <c r="N624" s="484"/>
    </row>
    <row r="625" spans="1:14" s="482" customFormat="1" x14ac:dyDescent="0.2">
      <c r="A625" s="483"/>
      <c r="B625" s="218"/>
      <c r="C625" s="215"/>
      <c r="D625" s="216" t="s">
        <v>955</v>
      </c>
      <c r="E625" s="392"/>
      <c r="F625" s="226">
        <v>0</v>
      </c>
      <c r="G625" s="225">
        <v>0</v>
      </c>
      <c r="H625" s="225">
        <v>27.5</v>
      </c>
      <c r="I625" s="225">
        <v>0</v>
      </c>
      <c r="J625" s="226">
        <v>6</v>
      </c>
      <c r="K625" s="226">
        <v>0</v>
      </c>
      <c r="L625" s="226">
        <v>0</v>
      </c>
      <c r="M625" s="535"/>
      <c r="N625" s="484"/>
    </row>
    <row r="626" spans="1:14" s="333" customFormat="1" x14ac:dyDescent="0.2">
      <c r="A626" s="334"/>
      <c r="B626" s="214"/>
      <c r="C626" s="215">
        <v>717</v>
      </c>
      <c r="D626" s="216" t="s">
        <v>766</v>
      </c>
      <c r="E626" s="226"/>
      <c r="F626" s="226">
        <v>0</v>
      </c>
      <c r="G626" s="225">
        <v>0</v>
      </c>
      <c r="H626" s="225">
        <v>0</v>
      </c>
      <c r="I626" s="225">
        <v>0</v>
      </c>
      <c r="J626" s="226">
        <v>0</v>
      </c>
      <c r="K626" s="226">
        <v>0</v>
      </c>
      <c r="L626" s="226">
        <v>0</v>
      </c>
      <c r="M626" s="535"/>
      <c r="N626" s="332"/>
    </row>
    <row r="627" spans="1:14" s="333" customFormat="1" x14ac:dyDescent="0.2">
      <c r="A627" s="334"/>
      <c r="B627" s="214"/>
      <c r="C627" s="223"/>
      <c r="D627" s="224" t="s">
        <v>277</v>
      </c>
      <c r="E627" s="214" t="s">
        <v>695</v>
      </c>
      <c r="F627" s="206">
        <f t="shared" ref="F627:L627" si="201">SUM(F628:F630)</f>
        <v>31</v>
      </c>
      <c r="G627" s="227">
        <f t="shared" ref="G627" si="202">SUM(G628:G630)</f>
        <v>0</v>
      </c>
      <c r="H627" s="227">
        <f t="shared" ref="H627" si="203">SUM(H628:H630)</f>
        <v>0</v>
      </c>
      <c r="I627" s="227">
        <f t="shared" si="201"/>
        <v>0</v>
      </c>
      <c r="J627" s="227">
        <f t="shared" si="201"/>
        <v>0</v>
      </c>
      <c r="K627" s="227">
        <f t="shared" ref="K627" si="204">SUM(K628:K630)</f>
        <v>0</v>
      </c>
      <c r="L627" s="227">
        <f t="shared" si="201"/>
        <v>0</v>
      </c>
      <c r="M627" s="535"/>
      <c r="N627" s="332"/>
    </row>
    <row r="628" spans="1:14" s="333" customFormat="1" x14ac:dyDescent="0.2">
      <c r="A628" s="334"/>
      <c r="B628" s="214"/>
      <c r="C628" s="215">
        <v>713004</v>
      </c>
      <c r="D628" s="216" t="s">
        <v>887</v>
      </c>
      <c r="E628" s="391"/>
      <c r="F628" s="226">
        <v>1.1000000000000001</v>
      </c>
      <c r="G628" s="225">
        <v>0</v>
      </c>
      <c r="H628" s="225">
        <v>0</v>
      </c>
      <c r="I628" s="225">
        <v>0</v>
      </c>
      <c r="J628" s="226">
        <v>0</v>
      </c>
      <c r="K628" s="226">
        <v>0</v>
      </c>
      <c r="L628" s="226">
        <v>0</v>
      </c>
      <c r="M628" s="535"/>
      <c r="N628" s="332"/>
    </row>
    <row r="629" spans="1:14" s="333" customFormat="1" x14ac:dyDescent="0.2">
      <c r="A629" s="334"/>
      <c r="B629" s="214"/>
      <c r="C629" s="215">
        <v>7170011</v>
      </c>
      <c r="D629" s="216" t="s">
        <v>227</v>
      </c>
      <c r="E629" s="391"/>
      <c r="F629" s="226">
        <v>29.9</v>
      </c>
      <c r="G629" s="225">
        <v>0</v>
      </c>
      <c r="H629" s="225">
        <v>0</v>
      </c>
      <c r="I629" s="225">
        <v>0</v>
      </c>
      <c r="J629" s="226">
        <v>0</v>
      </c>
      <c r="K629" s="226">
        <v>0</v>
      </c>
      <c r="L629" s="226">
        <v>0</v>
      </c>
      <c r="M629" s="535"/>
      <c r="N629" s="332"/>
    </row>
    <row r="630" spans="1:14" s="333" customFormat="1" ht="12.75" customHeight="1" x14ac:dyDescent="0.2">
      <c r="A630" s="334"/>
      <c r="B630" s="214"/>
      <c r="C630" s="215">
        <v>717002</v>
      </c>
      <c r="D630" s="216" t="s">
        <v>656</v>
      </c>
      <c r="E630" s="257"/>
      <c r="F630" s="226">
        <v>0</v>
      </c>
      <c r="G630" s="225">
        <v>0</v>
      </c>
      <c r="H630" s="225">
        <v>0</v>
      </c>
      <c r="I630" s="225">
        <v>0</v>
      </c>
      <c r="J630" s="225">
        <v>0</v>
      </c>
      <c r="K630" s="225">
        <v>0</v>
      </c>
      <c r="L630" s="225">
        <v>0</v>
      </c>
      <c r="M630" s="535"/>
      <c r="N630" s="332"/>
    </row>
    <row r="631" spans="1:14" s="333" customFormat="1" ht="15" customHeight="1" x14ac:dyDescent="0.2">
      <c r="A631" s="334"/>
      <c r="B631" s="214"/>
      <c r="C631" s="223"/>
      <c r="D631" s="224" t="s">
        <v>268</v>
      </c>
      <c r="E631" s="255" t="s">
        <v>697</v>
      </c>
      <c r="F631" s="206">
        <f t="shared" ref="F631:L631" si="205">SUM(F632:F635)</f>
        <v>0</v>
      </c>
      <c r="G631" s="227">
        <f t="shared" ref="G631" si="206">SUM(G632:G635)</f>
        <v>0</v>
      </c>
      <c r="H631" s="227">
        <f t="shared" ref="H631" si="207">SUM(H632:H635)</f>
        <v>0</v>
      </c>
      <c r="I631" s="227">
        <f t="shared" si="205"/>
        <v>0</v>
      </c>
      <c r="J631" s="227">
        <f t="shared" si="205"/>
        <v>0</v>
      </c>
      <c r="K631" s="227">
        <f t="shared" ref="K631" si="208">SUM(K632:K635)</f>
        <v>0</v>
      </c>
      <c r="L631" s="227">
        <f t="shared" si="205"/>
        <v>0</v>
      </c>
      <c r="M631" s="535"/>
      <c r="N631" s="332"/>
    </row>
    <row r="632" spans="1:14" s="333" customFormat="1" x14ac:dyDescent="0.2">
      <c r="A632" s="334"/>
      <c r="B632" s="214"/>
      <c r="C632" s="215"/>
      <c r="D632" s="216" t="s">
        <v>891</v>
      </c>
      <c r="E632" s="391"/>
      <c r="F632" s="226">
        <v>0</v>
      </c>
      <c r="G632" s="225">
        <v>0</v>
      </c>
      <c r="H632" s="225">
        <v>0</v>
      </c>
      <c r="I632" s="225">
        <v>0</v>
      </c>
      <c r="J632" s="226">
        <v>0</v>
      </c>
      <c r="K632" s="226">
        <v>0</v>
      </c>
      <c r="L632" s="226">
        <v>0</v>
      </c>
      <c r="M632" s="535"/>
      <c r="N632" s="332"/>
    </row>
    <row r="633" spans="1:14" s="333" customFormat="1" x14ac:dyDescent="0.2">
      <c r="A633" s="334"/>
      <c r="B633" s="214"/>
      <c r="C633" s="215">
        <v>7162</v>
      </c>
      <c r="D633" s="216" t="s">
        <v>465</v>
      </c>
      <c r="E633" s="391"/>
      <c r="F633" s="226">
        <v>0</v>
      </c>
      <c r="G633" s="225">
        <v>0</v>
      </c>
      <c r="H633" s="225">
        <v>0</v>
      </c>
      <c r="I633" s="225">
        <v>0</v>
      </c>
      <c r="J633" s="226">
        <v>0</v>
      </c>
      <c r="K633" s="226">
        <v>0</v>
      </c>
      <c r="L633" s="226">
        <v>0</v>
      </c>
      <c r="M633" s="535"/>
      <c r="N633" s="332"/>
    </row>
    <row r="634" spans="1:14" s="333" customFormat="1" x14ac:dyDescent="0.2">
      <c r="A634" s="334"/>
      <c r="B634" s="214"/>
      <c r="C634" s="215" t="s">
        <v>598</v>
      </c>
      <c r="D634" s="216" t="s">
        <v>987</v>
      </c>
      <c r="E634" s="391"/>
      <c r="F634" s="226">
        <v>0</v>
      </c>
      <c r="G634" s="225">
        <v>0</v>
      </c>
      <c r="H634" s="225">
        <v>0</v>
      </c>
      <c r="I634" s="225">
        <v>0</v>
      </c>
      <c r="J634" s="226">
        <v>0</v>
      </c>
      <c r="K634" s="226">
        <v>0</v>
      </c>
      <c r="L634" s="226">
        <v>0</v>
      </c>
      <c r="M634" s="535"/>
      <c r="N634" s="332"/>
    </row>
    <row r="635" spans="1:14" s="333" customFormat="1" x14ac:dyDescent="0.2">
      <c r="A635" s="334"/>
      <c r="B635" s="214"/>
      <c r="C635" s="215" t="s">
        <v>599</v>
      </c>
      <c r="D635" s="216" t="s">
        <v>314</v>
      </c>
      <c r="E635" s="391"/>
      <c r="F635" s="226">
        <v>0</v>
      </c>
      <c r="G635" s="225">
        <v>0</v>
      </c>
      <c r="H635" s="225">
        <v>0</v>
      </c>
      <c r="I635" s="225">
        <v>0</v>
      </c>
      <c r="J635" s="226">
        <v>0</v>
      </c>
      <c r="K635" s="226">
        <v>0</v>
      </c>
      <c r="L635" s="226">
        <v>0</v>
      </c>
      <c r="M635" s="535"/>
      <c r="N635" s="332"/>
    </row>
    <row r="636" spans="1:14" s="333" customFormat="1" x14ac:dyDescent="0.2">
      <c r="A636" s="334"/>
      <c r="B636" s="236"/>
      <c r="C636" s="223"/>
      <c r="D636" s="224" t="s">
        <v>229</v>
      </c>
      <c r="E636" s="214" t="s">
        <v>228</v>
      </c>
      <c r="F636" s="206">
        <f t="shared" ref="F636:L636" si="209">SUM(F638:F653)</f>
        <v>6</v>
      </c>
      <c r="G636" s="227">
        <f t="shared" si="209"/>
        <v>0</v>
      </c>
      <c r="H636" s="227">
        <f>SUM(H638:H653)</f>
        <v>410</v>
      </c>
      <c r="I636" s="227">
        <f>SUM(I637:I653)</f>
        <v>561.6</v>
      </c>
      <c r="J636" s="227">
        <f>SUM(J637:J653)</f>
        <v>20.9</v>
      </c>
      <c r="K636" s="227">
        <f t="shared" ref="K636" si="210">SUM(K638:K653)</f>
        <v>0</v>
      </c>
      <c r="L636" s="227">
        <f t="shared" si="209"/>
        <v>0</v>
      </c>
      <c r="M636" s="535"/>
      <c r="N636" s="332"/>
    </row>
    <row r="637" spans="1:14" s="499" customFormat="1" x14ac:dyDescent="0.2">
      <c r="A637" s="490"/>
      <c r="B637" s="236"/>
      <c r="C637" s="215">
        <v>711001</v>
      </c>
      <c r="D637" s="560" t="s">
        <v>1112</v>
      </c>
      <c r="E637" s="530"/>
      <c r="F637" s="226">
        <v>0</v>
      </c>
      <c r="G637" s="225">
        <v>0</v>
      </c>
      <c r="H637" s="225">
        <v>0</v>
      </c>
      <c r="I637" s="225">
        <v>16.5</v>
      </c>
      <c r="J637" s="548">
        <v>5.0999999999999996</v>
      </c>
      <c r="K637" s="225">
        <v>0</v>
      </c>
      <c r="L637" s="225">
        <v>0</v>
      </c>
      <c r="M637" s="559" t="s">
        <v>1108</v>
      </c>
      <c r="N637" s="498"/>
    </row>
    <row r="638" spans="1:14" s="333" customFormat="1" x14ac:dyDescent="0.2">
      <c r="A638" s="331"/>
      <c r="B638" s="214"/>
      <c r="C638" s="215">
        <v>711004</v>
      </c>
      <c r="D638" s="216" t="s">
        <v>660</v>
      </c>
      <c r="E638" s="257"/>
      <c r="F638" s="226">
        <v>0</v>
      </c>
      <c r="G638" s="225">
        <v>0</v>
      </c>
      <c r="H638" s="225">
        <v>0</v>
      </c>
      <c r="I638" s="225">
        <v>0</v>
      </c>
      <c r="J638" s="225">
        <v>0</v>
      </c>
      <c r="K638" s="225">
        <v>0</v>
      </c>
      <c r="L638" s="225">
        <v>0</v>
      </c>
      <c r="M638" s="535"/>
      <c r="N638" s="332"/>
    </row>
    <row r="639" spans="1:14" s="499" customFormat="1" x14ac:dyDescent="0.2">
      <c r="A639" s="497"/>
      <c r="B639" s="214"/>
      <c r="C639" s="215">
        <v>711005</v>
      </c>
      <c r="D639" s="216" t="s">
        <v>1015</v>
      </c>
      <c r="E639" s="391"/>
      <c r="F639" s="226">
        <v>0</v>
      </c>
      <c r="G639" s="225">
        <v>0</v>
      </c>
      <c r="H639" s="225">
        <v>0</v>
      </c>
      <c r="I639" s="225">
        <v>3</v>
      </c>
      <c r="J639" s="226">
        <v>0</v>
      </c>
      <c r="K639" s="226">
        <v>0</v>
      </c>
      <c r="L639" s="226">
        <v>0</v>
      </c>
      <c r="M639" s="535"/>
      <c r="N639" s="498"/>
    </row>
    <row r="640" spans="1:14" s="333" customFormat="1" x14ac:dyDescent="0.2">
      <c r="A640" s="331"/>
      <c r="B640" s="214"/>
      <c r="C640" s="215">
        <v>7130041</v>
      </c>
      <c r="D640" s="216" t="s">
        <v>569</v>
      </c>
      <c r="E640" s="256"/>
      <c r="F640" s="226">
        <v>0</v>
      </c>
      <c r="G640" s="225">
        <v>0</v>
      </c>
      <c r="H640" s="225">
        <v>0</v>
      </c>
      <c r="I640" s="225">
        <v>9</v>
      </c>
      <c r="J640" s="226">
        <v>0</v>
      </c>
      <c r="K640" s="226">
        <v>0</v>
      </c>
      <c r="L640" s="226">
        <v>0</v>
      </c>
      <c r="M640" s="409"/>
      <c r="N640" s="332"/>
    </row>
    <row r="641" spans="1:14" s="333" customFormat="1" x14ac:dyDescent="0.2">
      <c r="A641" s="331"/>
      <c r="B641" s="214"/>
      <c r="C641" s="215">
        <v>713005</v>
      </c>
      <c r="D641" s="216" t="s">
        <v>230</v>
      </c>
      <c r="E641" s="391"/>
      <c r="F641" s="226">
        <v>0</v>
      </c>
      <c r="G641" s="225">
        <v>0</v>
      </c>
      <c r="H641" s="225">
        <v>0</v>
      </c>
      <c r="I641" s="225">
        <v>39.6</v>
      </c>
      <c r="J641" s="558">
        <v>0.8</v>
      </c>
      <c r="K641" s="226">
        <v>0</v>
      </c>
      <c r="L641" s="226">
        <v>0</v>
      </c>
      <c r="M641" s="559" t="s">
        <v>1108</v>
      </c>
      <c r="N641" s="332"/>
    </row>
    <row r="642" spans="1:14" s="333" customFormat="1" x14ac:dyDescent="0.2">
      <c r="A642" s="331"/>
      <c r="B642" s="214"/>
      <c r="C642" s="215">
        <v>712001</v>
      </c>
      <c r="D642" s="216" t="s">
        <v>714</v>
      </c>
      <c r="E642" s="391"/>
      <c r="F642" s="226">
        <v>6</v>
      </c>
      <c r="G642" s="225">
        <v>0</v>
      </c>
      <c r="H642" s="225">
        <v>0</v>
      </c>
      <c r="I642" s="225">
        <v>0</v>
      </c>
      <c r="J642" s="226">
        <v>0</v>
      </c>
      <c r="K642" s="226">
        <v>0</v>
      </c>
      <c r="L642" s="226">
        <v>0</v>
      </c>
      <c r="M642" s="535"/>
      <c r="N642" s="332"/>
    </row>
    <row r="643" spans="1:14" s="499" customFormat="1" x14ac:dyDescent="0.2">
      <c r="A643" s="497"/>
      <c r="B643" s="214"/>
      <c r="C643" s="215">
        <v>713005</v>
      </c>
      <c r="D643" s="560" t="s">
        <v>1109</v>
      </c>
      <c r="E643" s="391"/>
      <c r="F643" s="226">
        <v>0</v>
      </c>
      <c r="G643" s="225">
        <v>0</v>
      </c>
      <c r="H643" s="225">
        <v>0</v>
      </c>
      <c r="I643" s="225">
        <v>0</v>
      </c>
      <c r="J643" s="558">
        <v>4</v>
      </c>
      <c r="K643" s="226">
        <v>0</v>
      </c>
      <c r="L643" s="226">
        <v>0</v>
      </c>
      <c r="M643" s="559" t="s">
        <v>1108</v>
      </c>
      <c r="N643" s="498"/>
    </row>
    <row r="644" spans="1:14" s="499" customFormat="1" x14ac:dyDescent="0.2">
      <c r="A644" s="497"/>
      <c r="B644" s="214"/>
      <c r="C644" s="215">
        <v>714</v>
      </c>
      <c r="D644" s="216" t="s">
        <v>1025</v>
      </c>
      <c r="E644" s="391"/>
      <c r="F644" s="226">
        <v>0</v>
      </c>
      <c r="G644" s="225">
        <v>0</v>
      </c>
      <c r="H644" s="225">
        <v>0</v>
      </c>
      <c r="I644" s="225">
        <v>46.5</v>
      </c>
      <c r="J644" s="558">
        <v>10</v>
      </c>
      <c r="K644" s="226">
        <v>0</v>
      </c>
      <c r="L644" s="226">
        <v>0</v>
      </c>
      <c r="M644" s="559" t="s">
        <v>1108</v>
      </c>
      <c r="N644" s="498"/>
    </row>
    <row r="645" spans="1:14" s="333" customFormat="1" x14ac:dyDescent="0.2">
      <c r="A645" s="334"/>
      <c r="B645" s="214"/>
      <c r="C645" s="215">
        <v>717002</v>
      </c>
      <c r="D645" s="216" t="s">
        <v>982</v>
      </c>
      <c r="E645" s="391"/>
      <c r="F645" s="226">
        <v>0</v>
      </c>
      <c r="G645" s="225">
        <v>0</v>
      </c>
      <c r="H645" s="225">
        <v>0</v>
      </c>
      <c r="I645" s="225">
        <v>7</v>
      </c>
      <c r="J645" s="226">
        <v>0</v>
      </c>
      <c r="K645" s="226">
        <v>0</v>
      </c>
      <c r="L645" s="226">
        <v>0</v>
      </c>
      <c r="M645" s="209"/>
      <c r="N645" s="332"/>
    </row>
    <row r="646" spans="1:14" s="333" customFormat="1" x14ac:dyDescent="0.2">
      <c r="A646" s="334"/>
      <c r="B646" s="214"/>
      <c r="C646" s="215" t="s">
        <v>960</v>
      </c>
      <c r="D646" s="560" t="s">
        <v>948</v>
      </c>
      <c r="E646" s="391"/>
      <c r="F646" s="226">
        <v>0</v>
      </c>
      <c r="G646" s="225">
        <v>0</v>
      </c>
      <c r="H646" s="225">
        <v>370</v>
      </c>
      <c r="I646" s="225">
        <v>370</v>
      </c>
      <c r="J646" s="558">
        <v>1</v>
      </c>
      <c r="K646" s="226">
        <v>0</v>
      </c>
      <c r="L646" s="226">
        <v>0</v>
      </c>
      <c r="M646" s="559" t="s">
        <v>1108</v>
      </c>
      <c r="N646" s="332"/>
    </row>
    <row r="647" spans="1:14" s="333" customFormat="1" x14ac:dyDescent="0.2">
      <c r="A647" s="334"/>
      <c r="B647" s="214"/>
      <c r="C647" s="215" t="s">
        <v>666</v>
      </c>
      <c r="D647" s="216" t="s">
        <v>665</v>
      </c>
      <c r="E647" s="256"/>
      <c r="F647" s="226">
        <v>0</v>
      </c>
      <c r="G647" s="225">
        <v>0</v>
      </c>
      <c r="H647" s="225">
        <v>0</v>
      </c>
      <c r="I647" s="225">
        <v>0</v>
      </c>
      <c r="J647" s="226">
        <v>0</v>
      </c>
      <c r="K647" s="226">
        <v>0</v>
      </c>
      <c r="L647" s="226">
        <v>0</v>
      </c>
      <c r="M647" s="535"/>
      <c r="N647" s="332"/>
    </row>
    <row r="648" spans="1:14" s="333" customFormat="1" x14ac:dyDescent="0.2">
      <c r="A648" s="334"/>
      <c r="B648" s="523"/>
      <c r="C648" s="524">
        <v>7170025</v>
      </c>
      <c r="D648" s="216" t="s">
        <v>1002</v>
      </c>
      <c r="E648" s="256"/>
      <c r="F648" s="226">
        <v>0</v>
      </c>
      <c r="G648" s="225">
        <v>0</v>
      </c>
      <c r="H648" s="225">
        <v>40</v>
      </c>
      <c r="I648" s="225">
        <v>46</v>
      </c>
      <c r="J648" s="226">
        <v>0</v>
      </c>
      <c r="K648" s="226">
        <v>0</v>
      </c>
      <c r="L648" s="226">
        <v>0</v>
      </c>
      <c r="M648" s="535"/>
      <c r="N648" s="332"/>
    </row>
    <row r="649" spans="1:14" s="499" customFormat="1" x14ac:dyDescent="0.2">
      <c r="A649" s="490"/>
      <c r="B649" s="523"/>
      <c r="C649" s="524">
        <v>717002</v>
      </c>
      <c r="D649" s="216" t="s">
        <v>1003</v>
      </c>
      <c r="E649" s="256"/>
      <c r="F649" s="226">
        <v>0</v>
      </c>
      <c r="G649" s="225">
        <v>0</v>
      </c>
      <c r="H649" s="225">
        <v>0</v>
      </c>
      <c r="I649" s="225">
        <v>11</v>
      </c>
      <c r="J649" s="226">
        <v>0</v>
      </c>
      <c r="K649" s="226">
        <v>0</v>
      </c>
      <c r="L649" s="226">
        <v>0</v>
      </c>
      <c r="M649" s="409"/>
      <c r="N649" s="498"/>
    </row>
    <row r="650" spans="1:14" s="499" customFormat="1" x14ac:dyDescent="0.2">
      <c r="A650" s="490"/>
      <c r="B650" s="523"/>
      <c r="C650" s="524">
        <v>717002</v>
      </c>
      <c r="D650" s="216" t="s">
        <v>1006</v>
      </c>
      <c r="E650" s="256"/>
      <c r="F650" s="226">
        <v>0</v>
      </c>
      <c r="G650" s="225">
        <v>0</v>
      </c>
      <c r="H650" s="225">
        <v>0</v>
      </c>
      <c r="I650" s="225">
        <v>13</v>
      </c>
      <c r="J650" s="226">
        <v>0</v>
      </c>
      <c r="K650" s="226">
        <v>0</v>
      </c>
      <c r="L650" s="226">
        <v>0</v>
      </c>
      <c r="M650" s="409"/>
      <c r="N650" s="498"/>
    </row>
    <row r="651" spans="1:14" s="486" customFormat="1" x14ac:dyDescent="0.2">
      <c r="A651" s="487"/>
      <c r="B651" s="523"/>
      <c r="C651" s="524">
        <v>711001</v>
      </c>
      <c r="D651" s="216" t="s">
        <v>1000</v>
      </c>
      <c r="E651" s="256"/>
      <c r="F651" s="226">
        <v>0</v>
      </c>
      <c r="G651" s="225">
        <v>0</v>
      </c>
      <c r="H651" s="225">
        <v>0</v>
      </c>
      <c r="I651" s="225">
        <v>0</v>
      </c>
      <c r="J651" s="226">
        <v>0</v>
      </c>
      <c r="K651" s="226">
        <v>0</v>
      </c>
      <c r="L651" s="226">
        <v>0</v>
      </c>
      <c r="M651" s="535"/>
      <c r="N651" s="485"/>
    </row>
    <row r="652" spans="1:14" s="333" customFormat="1" x14ac:dyDescent="0.2">
      <c r="A652" s="334"/>
      <c r="B652" s="214"/>
      <c r="C652" s="215">
        <v>7170024</v>
      </c>
      <c r="D652" s="216" t="s">
        <v>875</v>
      </c>
      <c r="E652" s="391"/>
      <c r="F652" s="226">
        <v>0</v>
      </c>
      <c r="G652" s="225">
        <v>0</v>
      </c>
      <c r="H652" s="225">
        <v>0</v>
      </c>
      <c r="I652" s="225">
        <v>0</v>
      </c>
      <c r="J652" s="226">
        <v>0</v>
      </c>
      <c r="K652" s="226">
        <v>0</v>
      </c>
      <c r="L652" s="226">
        <v>0</v>
      </c>
      <c r="M652" s="535"/>
      <c r="N652" s="332"/>
    </row>
    <row r="653" spans="1:14" s="333" customFormat="1" x14ac:dyDescent="0.2">
      <c r="A653" s="334"/>
      <c r="B653" s="214"/>
      <c r="C653" s="215">
        <v>719002</v>
      </c>
      <c r="D653" s="216" t="s">
        <v>661</v>
      </c>
      <c r="E653" s="392"/>
      <c r="F653" s="226">
        <v>0</v>
      </c>
      <c r="G653" s="225">
        <v>0</v>
      </c>
      <c r="H653" s="225">
        <v>0</v>
      </c>
      <c r="I653" s="225">
        <v>0</v>
      </c>
      <c r="J653" s="225">
        <v>0</v>
      </c>
      <c r="K653" s="225">
        <v>0</v>
      </c>
      <c r="L653" s="225">
        <v>0</v>
      </c>
      <c r="M653" s="535"/>
      <c r="N653" s="332"/>
    </row>
    <row r="654" spans="1:14" s="333" customFormat="1" x14ac:dyDescent="0.2">
      <c r="A654" s="334"/>
      <c r="B654" s="236"/>
      <c r="C654" s="223"/>
      <c r="D654" s="224" t="s">
        <v>235</v>
      </c>
      <c r="E654" s="214" t="s">
        <v>173</v>
      </c>
      <c r="F654" s="206">
        <f t="shared" ref="F654:L654" si="211">SUM(F655:F655)</f>
        <v>246.8</v>
      </c>
      <c r="G654" s="206">
        <f t="shared" si="211"/>
        <v>0.5</v>
      </c>
      <c r="H654" s="206">
        <f t="shared" si="211"/>
        <v>0</v>
      </c>
      <c r="I654" s="206">
        <f t="shared" si="211"/>
        <v>0</v>
      </c>
      <c r="J654" s="206">
        <f t="shared" si="211"/>
        <v>0</v>
      </c>
      <c r="K654" s="206">
        <f t="shared" si="211"/>
        <v>0</v>
      </c>
      <c r="L654" s="206">
        <f t="shared" si="211"/>
        <v>0</v>
      </c>
      <c r="M654" s="535"/>
      <c r="N654" s="332"/>
    </row>
    <row r="655" spans="1:14" s="333" customFormat="1" x14ac:dyDescent="0.2">
      <c r="A655" s="334"/>
      <c r="B655" s="214"/>
      <c r="C655" s="215">
        <v>717002</v>
      </c>
      <c r="D655" s="216" t="s">
        <v>715</v>
      </c>
      <c r="E655" s="392"/>
      <c r="F655" s="226">
        <v>246.8</v>
      </c>
      <c r="G655" s="225">
        <v>0.5</v>
      </c>
      <c r="H655" s="225">
        <v>0</v>
      </c>
      <c r="I655" s="225">
        <v>0</v>
      </c>
      <c r="J655" s="226">
        <v>0</v>
      </c>
      <c r="K655" s="226">
        <v>0</v>
      </c>
      <c r="L655" s="226">
        <v>0</v>
      </c>
      <c r="M655" s="535"/>
      <c r="N655" s="332"/>
    </row>
    <row r="656" spans="1:14" s="333" customFormat="1" x14ac:dyDescent="0.2">
      <c r="A656" s="334"/>
      <c r="B656" s="236"/>
      <c r="C656" s="223"/>
      <c r="D656" s="224" t="s">
        <v>237</v>
      </c>
      <c r="E656" s="214" t="s">
        <v>236</v>
      </c>
      <c r="F656" s="206">
        <f t="shared" ref="F656:L656" si="212">SUM(F657:F665)</f>
        <v>315.3</v>
      </c>
      <c r="G656" s="206">
        <f t="shared" ref="G656" si="213">SUM(G657:G665)</f>
        <v>17.2</v>
      </c>
      <c r="H656" s="206">
        <f>SUM(H657:H665)</f>
        <v>74.2</v>
      </c>
      <c r="I656" s="206">
        <f t="shared" si="212"/>
        <v>34.1</v>
      </c>
      <c r="J656" s="206">
        <f t="shared" si="212"/>
        <v>1285.5</v>
      </c>
      <c r="K656" s="206">
        <f t="shared" ref="K656" si="214">SUM(K657:K665)</f>
        <v>0</v>
      </c>
      <c r="L656" s="206">
        <f t="shared" si="212"/>
        <v>0</v>
      </c>
      <c r="M656" s="535"/>
      <c r="N656" s="332"/>
    </row>
    <row r="657" spans="1:14" s="333" customFormat="1" x14ac:dyDescent="0.2">
      <c r="A657" s="334"/>
      <c r="B657" s="214"/>
      <c r="C657" s="215">
        <v>713001</v>
      </c>
      <c r="D657" s="216" t="s">
        <v>765</v>
      </c>
      <c r="E657" s="391"/>
      <c r="F657" s="226">
        <v>0</v>
      </c>
      <c r="G657" s="225">
        <v>0</v>
      </c>
      <c r="H657" s="225">
        <v>5</v>
      </c>
      <c r="I657" s="225">
        <v>5</v>
      </c>
      <c r="J657" s="226">
        <v>2</v>
      </c>
      <c r="K657" s="226">
        <v>0</v>
      </c>
      <c r="L657" s="226">
        <v>0</v>
      </c>
      <c r="M657" s="535"/>
      <c r="N657" s="332"/>
    </row>
    <row r="658" spans="1:14" s="499" customFormat="1" x14ac:dyDescent="0.2">
      <c r="A658" s="490"/>
      <c r="B658" s="214"/>
      <c r="C658" s="215">
        <v>717001</v>
      </c>
      <c r="D658" s="216" t="s">
        <v>1009</v>
      </c>
      <c r="E658" s="391"/>
      <c r="F658" s="226">
        <v>0</v>
      </c>
      <c r="G658" s="225">
        <v>0</v>
      </c>
      <c r="H658" s="225">
        <v>0</v>
      </c>
      <c r="I658" s="225">
        <v>0</v>
      </c>
      <c r="J658" s="226">
        <v>0</v>
      </c>
      <c r="K658" s="226">
        <v>0</v>
      </c>
      <c r="L658" s="226">
        <v>0</v>
      </c>
      <c r="M658" s="409"/>
      <c r="N658" s="498"/>
    </row>
    <row r="659" spans="1:14" s="333" customFormat="1" x14ac:dyDescent="0.2">
      <c r="A659" s="334"/>
      <c r="B659" s="218"/>
      <c r="C659" s="215">
        <v>717002</v>
      </c>
      <c r="D659" s="216" t="s">
        <v>642</v>
      </c>
      <c r="E659" s="256"/>
      <c r="F659" s="398">
        <v>315.3</v>
      </c>
      <c r="G659" s="225">
        <v>0</v>
      </c>
      <c r="H659" s="225">
        <v>0</v>
      </c>
      <c r="I659" s="225">
        <v>0</v>
      </c>
      <c r="J659" s="226">
        <v>0</v>
      </c>
      <c r="K659" s="226">
        <v>0</v>
      </c>
      <c r="L659" s="226">
        <v>0</v>
      </c>
      <c r="M659" s="535"/>
      <c r="N659" s="332"/>
    </row>
    <row r="660" spans="1:14" s="499" customFormat="1" x14ac:dyDescent="0.2">
      <c r="A660" s="490"/>
      <c r="B660" s="218"/>
      <c r="C660" s="215"/>
      <c r="D660" s="216" t="s">
        <v>1085</v>
      </c>
      <c r="E660" s="256"/>
      <c r="F660" s="398">
        <v>0</v>
      </c>
      <c r="G660" s="225">
        <v>0</v>
      </c>
      <c r="H660" s="225">
        <v>0</v>
      </c>
      <c r="I660" s="225">
        <v>0</v>
      </c>
      <c r="J660" s="558">
        <v>32</v>
      </c>
      <c r="K660" s="226">
        <v>0</v>
      </c>
      <c r="L660" s="226">
        <v>0</v>
      </c>
      <c r="M660" s="559" t="s">
        <v>1108</v>
      </c>
      <c r="N660" s="498"/>
    </row>
    <row r="661" spans="1:14" s="489" customFormat="1" x14ac:dyDescent="0.2">
      <c r="A661" s="490"/>
      <c r="B661" s="218"/>
      <c r="C661" s="215"/>
      <c r="D661" s="216" t="s">
        <v>1008</v>
      </c>
      <c r="E661" s="256"/>
      <c r="F661" s="226">
        <v>0</v>
      </c>
      <c r="G661" s="226">
        <v>0</v>
      </c>
      <c r="H661" s="225">
        <v>24.6</v>
      </c>
      <c r="I661" s="225">
        <v>27.1</v>
      </c>
      <c r="J661" s="558">
        <v>540</v>
      </c>
      <c r="K661" s="226">
        <v>0</v>
      </c>
      <c r="L661" s="226">
        <v>0</v>
      </c>
      <c r="M661" s="559" t="s">
        <v>1108</v>
      </c>
      <c r="N661" s="488"/>
    </row>
    <row r="662" spans="1:14" s="489" customFormat="1" x14ac:dyDescent="0.2">
      <c r="A662" s="490"/>
      <c r="B662" s="218"/>
      <c r="C662" s="215"/>
      <c r="D662" s="216" t="s">
        <v>1096</v>
      </c>
      <c r="E662" s="256"/>
      <c r="F662" s="226">
        <v>0</v>
      </c>
      <c r="G662" s="226">
        <v>2</v>
      </c>
      <c r="H662" s="225">
        <v>35.6</v>
      </c>
      <c r="I662" s="225">
        <v>0</v>
      </c>
      <c r="J662" s="226">
        <v>711.5</v>
      </c>
      <c r="K662" s="226">
        <v>0</v>
      </c>
      <c r="L662" s="226">
        <v>0</v>
      </c>
      <c r="M662" s="559"/>
      <c r="N662" s="488"/>
    </row>
    <row r="663" spans="1:14" s="333" customFormat="1" x14ac:dyDescent="0.2">
      <c r="A663" s="331"/>
      <c r="B663" s="218"/>
      <c r="C663" s="215">
        <v>7170021</v>
      </c>
      <c r="D663" s="216" t="s">
        <v>989</v>
      </c>
      <c r="E663" s="256"/>
      <c r="F663" s="226">
        <v>0</v>
      </c>
      <c r="G663" s="225">
        <v>15.2</v>
      </c>
      <c r="H663" s="225">
        <v>7</v>
      </c>
      <c r="I663" s="225">
        <v>0</v>
      </c>
      <c r="J663" s="226">
        <v>0</v>
      </c>
      <c r="K663" s="226">
        <v>0</v>
      </c>
      <c r="L663" s="226">
        <v>0</v>
      </c>
      <c r="M663" s="409"/>
      <c r="N663" s="461"/>
    </row>
    <row r="664" spans="1:14" s="333" customFormat="1" x14ac:dyDescent="0.2">
      <c r="A664" s="334"/>
      <c r="B664" s="214"/>
      <c r="C664" s="215"/>
      <c r="D664" s="216" t="s">
        <v>712</v>
      </c>
      <c r="E664" s="391"/>
      <c r="F664" s="226">
        <v>0</v>
      </c>
      <c r="G664" s="225">
        <v>0</v>
      </c>
      <c r="H664" s="225">
        <v>0</v>
      </c>
      <c r="I664" s="225">
        <v>0</v>
      </c>
      <c r="J664" s="226">
        <v>0</v>
      </c>
      <c r="K664" s="226">
        <v>0</v>
      </c>
      <c r="L664" s="226">
        <v>0</v>
      </c>
      <c r="M664" s="535"/>
      <c r="N664" s="332"/>
    </row>
    <row r="665" spans="1:14" s="333" customFormat="1" x14ac:dyDescent="0.2">
      <c r="A665" s="334"/>
      <c r="B665" s="218"/>
      <c r="C665" s="215"/>
      <c r="D665" s="216" t="s">
        <v>667</v>
      </c>
      <c r="E665" s="391"/>
      <c r="F665" s="226">
        <v>0</v>
      </c>
      <c r="G665" s="225">
        <v>0</v>
      </c>
      <c r="H665" s="225">
        <v>2</v>
      </c>
      <c r="I665" s="225">
        <v>2</v>
      </c>
      <c r="J665" s="226">
        <v>0</v>
      </c>
      <c r="K665" s="226">
        <v>0</v>
      </c>
      <c r="L665" s="226">
        <v>0</v>
      </c>
      <c r="M665" s="535"/>
      <c r="N665" s="332"/>
    </row>
    <row r="666" spans="1:14" s="333" customFormat="1" x14ac:dyDescent="0.2">
      <c r="A666" s="334"/>
      <c r="B666" s="236"/>
      <c r="C666" s="223"/>
      <c r="D666" s="224" t="s">
        <v>233</v>
      </c>
      <c r="E666" s="255" t="s">
        <v>706</v>
      </c>
      <c r="F666" s="206">
        <f t="shared" ref="F666:L666" si="215">SUM(F667:F668)</f>
        <v>3.5</v>
      </c>
      <c r="G666" s="227">
        <f t="shared" ref="G666" si="216">SUM(G667:G668)</f>
        <v>0</v>
      </c>
      <c r="H666" s="227">
        <f t="shared" ref="H666" si="217">SUM(H667:H668)</f>
        <v>64.599999999999994</v>
      </c>
      <c r="I666" s="227">
        <f t="shared" si="215"/>
        <v>180.2</v>
      </c>
      <c r="J666" s="227">
        <f t="shared" si="215"/>
        <v>206</v>
      </c>
      <c r="K666" s="227">
        <f t="shared" ref="K666" si="218">SUM(K667:K668)</f>
        <v>0</v>
      </c>
      <c r="L666" s="227">
        <f t="shared" si="215"/>
        <v>0</v>
      </c>
      <c r="M666" s="535"/>
      <c r="N666" s="332"/>
    </row>
    <row r="667" spans="1:14" s="333" customFormat="1" x14ac:dyDescent="0.2">
      <c r="A667" s="334"/>
      <c r="B667" s="214"/>
      <c r="C667" s="215">
        <v>716</v>
      </c>
      <c r="D667" s="216" t="s">
        <v>643</v>
      </c>
      <c r="E667" s="391"/>
      <c r="F667" s="226">
        <v>3.5</v>
      </c>
      <c r="G667" s="225">
        <v>0</v>
      </c>
      <c r="H667" s="225">
        <v>64.599999999999994</v>
      </c>
      <c r="I667" s="225">
        <v>0.2</v>
      </c>
      <c r="J667" s="226">
        <v>100</v>
      </c>
      <c r="K667" s="226">
        <v>0</v>
      </c>
      <c r="L667" s="226">
        <v>0</v>
      </c>
      <c r="M667" s="409"/>
      <c r="N667" s="332"/>
    </row>
    <row r="668" spans="1:14" s="333" customFormat="1" x14ac:dyDescent="0.2">
      <c r="A668" s="334"/>
      <c r="B668" s="214"/>
      <c r="C668" s="215">
        <v>7170022</v>
      </c>
      <c r="D668" s="216" t="s">
        <v>234</v>
      </c>
      <c r="E668" s="391"/>
      <c r="F668" s="226">
        <v>0</v>
      </c>
      <c r="G668" s="225">
        <v>0</v>
      </c>
      <c r="H668" s="225">
        <v>0</v>
      </c>
      <c r="I668" s="225">
        <v>180</v>
      </c>
      <c r="J668" s="558">
        <v>106</v>
      </c>
      <c r="K668" s="226">
        <v>0</v>
      </c>
      <c r="L668" s="226">
        <v>0</v>
      </c>
      <c r="M668" s="559" t="s">
        <v>1108</v>
      </c>
      <c r="N668" s="332"/>
    </row>
    <row r="669" spans="1:14" s="333" customFormat="1" x14ac:dyDescent="0.2">
      <c r="A669" s="331"/>
      <c r="B669" s="236"/>
      <c r="C669" s="395"/>
      <c r="D669" s="224" t="s">
        <v>240</v>
      </c>
      <c r="E669" s="223" t="s">
        <v>916</v>
      </c>
      <c r="F669" s="206">
        <f t="shared" ref="F669" si="219">SUM(F672:F681)</f>
        <v>0</v>
      </c>
      <c r="G669" s="227">
        <f>SUM(G670:G682)</f>
        <v>169.39999999999998</v>
      </c>
      <c r="H669" s="227">
        <f>SUM(H670:H682)</f>
        <v>31</v>
      </c>
      <c r="I669" s="227">
        <f>SUM(I670:I682)</f>
        <v>685.5</v>
      </c>
      <c r="J669" s="227">
        <f>SUM(J670:J682)</f>
        <v>681.1</v>
      </c>
      <c r="K669" s="227">
        <f t="shared" ref="K669:L669" si="220">SUM(K670:K682)</f>
        <v>0</v>
      </c>
      <c r="L669" s="227">
        <f t="shared" si="220"/>
        <v>0</v>
      </c>
      <c r="M669" s="535"/>
      <c r="N669" s="332"/>
    </row>
    <row r="670" spans="1:14" s="499" customFormat="1" x14ac:dyDescent="0.2">
      <c r="A670" s="490"/>
      <c r="B670" s="236"/>
      <c r="C670" s="545"/>
      <c r="D670" s="216" t="s">
        <v>1079</v>
      </c>
      <c r="E670" s="215"/>
      <c r="F670" s="226">
        <v>0</v>
      </c>
      <c r="G670" s="225">
        <v>0</v>
      </c>
      <c r="H670" s="225">
        <v>0</v>
      </c>
      <c r="I670" s="225">
        <v>0</v>
      </c>
      <c r="J670" s="225">
        <v>5</v>
      </c>
      <c r="K670" s="225">
        <v>0</v>
      </c>
      <c r="L670" s="225">
        <v>0</v>
      </c>
      <c r="M670" s="535"/>
      <c r="N670" s="498"/>
    </row>
    <row r="671" spans="1:14" s="499" customFormat="1" x14ac:dyDescent="0.2">
      <c r="A671" s="490"/>
      <c r="B671" s="236"/>
      <c r="C671" s="545">
        <v>714</v>
      </c>
      <c r="D671" s="216" t="s">
        <v>1113</v>
      </c>
      <c r="E671" s="215"/>
      <c r="F671" s="226">
        <v>0</v>
      </c>
      <c r="G671" s="225">
        <v>0</v>
      </c>
      <c r="H671" s="225">
        <v>0</v>
      </c>
      <c r="I671" s="225">
        <v>15</v>
      </c>
      <c r="J671" s="548">
        <v>5</v>
      </c>
      <c r="K671" s="225">
        <v>0</v>
      </c>
      <c r="L671" s="225">
        <v>0</v>
      </c>
      <c r="M671" s="559" t="s">
        <v>1108</v>
      </c>
      <c r="N671" s="498"/>
    </row>
    <row r="672" spans="1:14" s="333" customFormat="1" x14ac:dyDescent="0.2">
      <c r="A672" s="334"/>
      <c r="B672" s="214"/>
      <c r="C672" s="215">
        <v>7162</v>
      </c>
      <c r="D672" s="216" t="s">
        <v>769</v>
      </c>
      <c r="E672" s="391"/>
      <c r="F672" s="226">
        <v>0</v>
      </c>
      <c r="G672" s="225">
        <v>0</v>
      </c>
      <c r="H672" s="225">
        <v>0</v>
      </c>
      <c r="I672" s="225">
        <v>0</v>
      </c>
      <c r="J672" s="226">
        <v>0</v>
      </c>
      <c r="K672" s="226">
        <v>0</v>
      </c>
      <c r="L672" s="226">
        <v>0</v>
      </c>
      <c r="M672" s="535"/>
      <c r="N672" s="332"/>
    </row>
    <row r="673" spans="1:14" s="333" customFormat="1" x14ac:dyDescent="0.2">
      <c r="A673" s="334"/>
      <c r="B673" s="214"/>
      <c r="C673" s="215">
        <v>716</v>
      </c>
      <c r="D673" s="216" t="s">
        <v>976</v>
      </c>
      <c r="E673" s="514"/>
      <c r="F673" s="226">
        <v>0</v>
      </c>
      <c r="G673" s="225">
        <v>15.7</v>
      </c>
      <c r="H673" s="225">
        <v>31</v>
      </c>
      <c r="I673" s="225">
        <v>599.79999999999995</v>
      </c>
      <c r="J673" s="558">
        <v>660.1</v>
      </c>
      <c r="K673" s="226">
        <v>0</v>
      </c>
      <c r="L673" s="226">
        <v>0</v>
      </c>
      <c r="M673" s="559" t="s">
        <v>1108</v>
      </c>
      <c r="N673" s="332"/>
    </row>
    <row r="674" spans="1:14" s="333" customFormat="1" x14ac:dyDescent="0.2">
      <c r="A674" s="334"/>
      <c r="B674" s="214"/>
      <c r="C674" s="215"/>
      <c r="D674" s="216" t="s">
        <v>939</v>
      </c>
      <c r="E674" s="514"/>
      <c r="F674" s="226">
        <v>0</v>
      </c>
      <c r="G674" s="225">
        <v>122.6</v>
      </c>
      <c r="H674" s="225">
        <v>0</v>
      </c>
      <c r="I674" s="225">
        <v>60.7</v>
      </c>
      <c r="J674" s="226">
        <v>0</v>
      </c>
      <c r="K674" s="226">
        <v>0</v>
      </c>
      <c r="L674" s="226">
        <v>0</v>
      </c>
      <c r="M674" s="535"/>
      <c r="N674" s="332"/>
    </row>
    <row r="675" spans="1:14" s="333" customFormat="1" x14ac:dyDescent="0.2">
      <c r="A675" s="334"/>
      <c r="B675" s="214"/>
      <c r="C675" s="215"/>
      <c r="D675" s="216" t="s">
        <v>996</v>
      </c>
      <c r="E675" s="391"/>
      <c r="F675" s="226">
        <v>0</v>
      </c>
      <c r="G675" s="225">
        <v>0</v>
      </c>
      <c r="H675" s="225">
        <v>0</v>
      </c>
      <c r="I675" s="225">
        <v>10</v>
      </c>
      <c r="J675" s="226">
        <v>10</v>
      </c>
      <c r="K675" s="226">
        <v>0</v>
      </c>
      <c r="L675" s="226">
        <v>0</v>
      </c>
      <c r="M675" s="535"/>
      <c r="N675" s="332"/>
    </row>
    <row r="676" spans="1:14" s="333" customFormat="1" x14ac:dyDescent="0.2">
      <c r="A676" s="334"/>
      <c r="B676" s="214"/>
      <c r="C676" s="215">
        <v>717</v>
      </c>
      <c r="D676" s="216" t="s">
        <v>931</v>
      </c>
      <c r="E676" s="514"/>
      <c r="F676" s="226">
        <v>0</v>
      </c>
      <c r="G676" s="225">
        <v>30</v>
      </c>
      <c r="H676" s="225">
        <v>0</v>
      </c>
      <c r="I676" s="225">
        <v>0</v>
      </c>
      <c r="J676" s="226">
        <v>0</v>
      </c>
      <c r="K676" s="226">
        <v>0</v>
      </c>
      <c r="L676" s="226">
        <v>0</v>
      </c>
      <c r="M676" s="535"/>
      <c r="N676" s="464"/>
    </row>
    <row r="677" spans="1:14" s="333" customFormat="1" x14ac:dyDescent="0.2">
      <c r="A677" s="334"/>
      <c r="B677" s="214"/>
      <c r="C677" s="215">
        <v>7170024</v>
      </c>
      <c r="D677" s="216" t="s">
        <v>768</v>
      </c>
      <c r="E677" s="391"/>
      <c r="F677" s="226">
        <v>0</v>
      </c>
      <c r="G677" s="225">
        <v>0</v>
      </c>
      <c r="H677" s="225">
        <v>0</v>
      </c>
      <c r="I677" s="225">
        <v>0</v>
      </c>
      <c r="J677" s="226">
        <v>0</v>
      </c>
      <c r="K677" s="226">
        <v>0</v>
      </c>
      <c r="L677" s="226">
        <v>0</v>
      </c>
      <c r="M677" s="535"/>
      <c r="N677" s="332"/>
    </row>
    <row r="678" spans="1:14" s="333" customFormat="1" x14ac:dyDescent="0.2">
      <c r="A678" s="334"/>
      <c r="B678" s="214"/>
      <c r="C678" s="215">
        <v>7170011</v>
      </c>
      <c r="D678" s="216" t="s">
        <v>771</v>
      </c>
      <c r="E678" s="256"/>
      <c r="F678" s="226">
        <v>0</v>
      </c>
      <c r="G678" s="225">
        <v>0</v>
      </c>
      <c r="H678" s="225">
        <v>0</v>
      </c>
      <c r="I678" s="225">
        <v>0</v>
      </c>
      <c r="J678" s="226">
        <v>0</v>
      </c>
      <c r="K678" s="226">
        <v>0</v>
      </c>
      <c r="L678" s="226">
        <v>0</v>
      </c>
      <c r="M678" s="535"/>
      <c r="N678" s="332"/>
    </row>
    <row r="679" spans="1:14" s="333" customFormat="1" x14ac:dyDescent="0.2">
      <c r="A679" s="331"/>
      <c r="B679" s="214"/>
      <c r="C679" s="215">
        <v>7170022</v>
      </c>
      <c r="D679" s="216" t="s">
        <v>649</v>
      </c>
      <c r="E679" s="391"/>
      <c r="F679" s="226">
        <v>0</v>
      </c>
      <c r="G679" s="225">
        <v>0</v>
      </c>
      <c r="H679" s="225">
        <v>0</v>
      </c>
      <c r="I679" s="225">
        <v>0</v>
      </c>
      <c r="J679" s="226">
        <v>0</v>
      </c>
      <c r="K679" s="226">
        <v>0</v>
      </c>
      <c r="L679" s="226">
        <v>0</v>
      </c>
      <c r="M679" s="535"/>
      <c r="N679" s="332"/>
    </row>
    <row r="680" spans="1:14" s="333" customFormat="1" x14ac:dyDescent="0.2">
      <c r="A680" s="331"/>
      <c r="B680" s="214"/>
      <c r="C680" s="215">
        <v>717002</v>
      </c>
      <c r="D680" s="216" t="s">
        <v>664</v>
      </c>
      <c r="E680" s="256"/>
      <c r="F680" s="226">
        <v>0</v>
      </c>
      <c r="G680" s="225">
        <v>1.1000000000000001</v>
      </c>
      <c r="H680" s="225">
        <v>0</v>
      </c>
      <c r="I680" s="225">
        <v>0</v>
      </c>
      <c r="J680" s="226">
        <v>0</v>
      </c>
      <c r="K680" s="226">
        <v>0</v>
      </c>
      <c r="L680" s="226">
        <v>0</v>
      </c>
      <c r="M680" s="535"/>
      <c r="N680" s="332"/>
    </row>
    <row r="681" spans="1:14" s="333" customFormat="1" ht="12" customHeight="1" x14ac:dyDescent="0.2">
      <c r="A681" s="331"/>
      <c r="B681" s="214"/>
      <c r="C681" s="215"/>
      <c r="D681" s="216" t="s">
        <v>675</v>
      </c>
      <c r="E681" s="515"/>
      <c r="F681" s="273">
        <v>0</v>
      </c>
      <c r="G681" s="279">
        <v>0</v>
      </c>
      <c r="H681" s="225">
        <v>0</v>
      </c>
      <c r="I681" s="279">
        <v>0</v>
      </c>
      <c r="J681" s="279">
        <v>0</v>
      </c>
      <c r="K681" s="279">
        <v>0</v>
      </c>
      <c r="L681" s="279">
        <v>0</v>
      </c>
      <c r="M681" s="535"/>
      <c r="N681" s="332"/>
    </row>
    <row r="682" spans="1:14" s="499" customFormat="1" ht="12" customHeight="1" x14ac:dyDescent="0.2">
      <c r="A682" s="497"/>
      <c r="B682" s="207"/>
      <c r="C682" s="243"/>
      <c r="D682" s="278" t="s">
        <v>1120</v>
      </c>
      <c r="E682" s="256"/>
      <c r="F682" s="226">
        <v>0</v>
      </c>
      <c r="G682" s="226">
        <v>0</v>
      </c>
      <c r="H682" s="279">
        <v>0</v>
      </c>
      <c r="I682" s="226">
        <v>0</v>
      </c>
      <c r="J682" s="558">
        <v>1</v>
      </c>
      <c r="K682" s="226">
        <v>0</v>
      </c>
      <c r="L682" s="226">
        <v>0</v>
      </c>
      <c r="M682" s="559" t="s">
        <v>1108</v>
      </c>
      <c r="N682" s="498"/>
    </row>
    <row r="683" spans="1:14" s="333" customFormat="1" ht="12" customHeight="1" x14ac:dyDescent="0.2">
      <c r="A683" s="331"/>
      <c r="B683" s="207"/>
      <c r="C683" s="243"/>
      <c r="D683" s="516" t="s">
        <v>942</v>
      </c>
      <c r="E683" s="255" t="s">
        <v>923</v>
      </c>
      <c r="F683" s="297">
        <f t="shared" ref="F683:L683" si="221">SUM(F684)</f>
        <v>0</v>
      </c>
      <c r="G683" s="297">
        <f t="shared" si="221"/>
        <v>5</v>
      </c>
      <c r="H683" s="550">
        <f>SUM(H684)</f>
        <v>48.8</v>
      </c>
      <c r="I683" s="297">
        <f t="shared" si="221"/>
        <v>280</v>
      </c>
      <c r="J683" s="297">
        <f t="shared" si="221"/>
        <v>291.7</v>
      </c>
      <c r="K683" s="297">
        <f t="shared" si="221"/>
        <v>0</v>
      </c>
      <c r="L683" s="297">
        <f t="shared" si="221"/>
        <v>0</v>
      </c>
      <c r="M683" s="538"/>
      <c r="N683" s="332"/>
    </row>
    <row r="684" spans="1:14" s="333" customFormat="1" ht="12.75" customHeight="1" x14ac:dyDescent="0.2">
      <c r="A684" s="331"/>
      <c r="B684" s="271"/>
      <c r="C684" s="272">
        <v>716</v>
      </c>
      <c r="D684" s="278" t="s">
        <v>943</v>
      </c>
      <c r="E684" s="521"/>
      <c r="F684" s="273">
        <v>0</v>
      </c>
      <c r="G684" s="273">
        <v>5</v>
      </c>
      <c r="H684" s="226">
        <v>48.8</v>
      </c>
      <c r="I684" s="273">
        <v>280</v>
      </c>
      <c r="J684" s="273">
        <v>291.7</v>
      </c>
      <c r="K684" s="273">
        <v>0</v>
      </c>
      <c r="L684" s="273">
        <v>0</v>
      </c>
      <c r="M684" s="559"/>
      <c r="N684" s="332"/>
    </row>
    <row r="685" spans="1:14" s="499" customFormat="1" ht="12.75" customHeight="1" x14ac:dyDescent="0.2">
      <c r="A685" s="497"/>
      <c r="B685" s="214"/>
      <c r="C685" s="215"/>
      <c r="D685" s="224" t="s">
        <v>1041</v>
      </c>
      <c r="E685" s="255" t="s">
        <v>1040</v>
      </c>
      <c r="F685" s="206">
        <f t="shared" ref="F685:L685" si="222">SUM(F686)</f>
        <v>0</v>
      </c>
      <c r="G685" s="206">
        <f t="shared" si="222"/>
        <v>0</v>
      </c>
      <c r="H685" s="297">
        <f t="shared" ref="H685" si="223">SUM(H686)</f>
        <v>12.9</v>
      </c>
      <c r="I685" s="206">
        <f t="shared" si="222"/>
        <v>5</v>
      </c>
      <c r="J685" s="206">
        <f t="shared" si="222"/>
        <v>0</v>
      </c>
      <c r="K685" s="206">
        <f t="shared" si="222"/>
        <v>0</v>
      </c>
      <c r="L685" s="206">
        <f t="shared" si="222"/>
        <v>0</v>
      </c>
      <c r="M685" s="535"/>
      <c r="N685" s="498"/>
    </row>
    <row r="686" spans="1:14" s="499" customFormat="1" ht="12.75" customHeight="1" thickBot="1" x14ac:dyDescent="0.25">
      <c r="A686" s="497"/>
      <c r="B686" s="214"/>
      <c r="C686" s="215">
        <v>714</v>
      </c>
      <c r="D686" s="216" t="s">
        <v>1042</v>
      </c>
      <c r="E686" s="256"/>
      <c r="F686" s="226">
        <v>0</v>
      </c>
      <c r="G686" s="226">
        <v>0</v>
      </c>
      <c r="H686" s="273">
        <v>12.9</v>
      </c>
      <c r="I686" s="226">
        <v>5</v>
      </c>
      <c r="J686" s="558">
        <v>0</v>
      </c>
      <c r="K686" s="226">
        <v>0</v>
      </c>
      <c r="L686" s="226">
        <v>0</v>
      </c>
      <c r="M686" s="559" t="s">
        <v>1108</v>
      </c>
      <c r="N686" s="498"/>
    </row>
    <row r="687" spans="1:14" ht="12" customHeight="1" thickBot="1" x14ac:dyDescent="0.25">
      <c r="A687" s="207"/>
      <c r="B687" s="468"/>
      <c r="C687" s="469"/>
      <c r="D687" s="467" t="s">
        <v>740</v>
      </c>
      <c r="E687" s="532"/>
      <c r="F687" s="534">
        <f t="shared" ref="F687:L687" si="224">SUM(F688:F689)</f>
        <v>2592.6000000000004</v>
      </c>
      <c r="G687" s="533">
        <f t="shared" ref="G687" si="225">SUM(G688:G689)</f>
        <v>2609.6000000000004</v>
      </c>
      <c r="H687" s="309">
        <f t="shared" ref="H687" si="226">SUM(H688:H689)</f>
        <v>2890.3999999999996</v>
      </c>
      <c r="I687" s="533">
        <f t="shared" si="224"/>
        <v>2815.8</v>
      </c>
      <c r="J687" s="533">
        <f t="shared" si="224"/>
        <v>3229.2999999999997</v>
      </c>
      <c r="K687" s="533">
        <f t="shared" ref="K687" si="227">SUM(K688:K689)</f>
        <v>3273.6</v>
      </c>
      <c r="L687" s="533">
        <f t="shared" si="224"/>
        <v>3414.8999999999996</v>
      </c>
      <c r="M687" s="209"/>
      <c r="N687" s="209"/>
    </row>
    <row r="688" spans="1:14" ht="13.5" thickBot="1" x14ac:dyDescent="0.25">
      <c r="A688" s="210"/>
      <c r="B688" s="310"/>
      <c r="C688" s="311"/>
      <c r="D688" s="312" t="s">
        <v>205</v>
      </c>
      <c r="E688" s="308"/>
      <c r="F688" s="517">
        <f t="shared" ref="F688:L688" si="228">SUM(F691+F697+F708+F714+F750)</f>
        <v>1648.6000000000001</v>
      </c>
      <c r="G688" s="309">
        <f t="shared" ref="G688" si="229">SUM(G691+G697+G708+G714+G750)</f>
        <v>1612.9</v>
      </c>
      <c r="H688" s="309">
        <f t="shared" ref="H688" si="230">SUM(H691+H697+H708+H714+H750)</f>
        <v>1800.0999999999997</v>
      </c>
      <c r="I688" s="309">
        <f t="shared" si="228"/>
        <v>1721.5</v>
      </c>
      <c r="J688" s="309">
        <f t="shared" si="228"/>
        <v>1939.3999999999999</v>
      </c>
      <c r="K688" s="309">
        <f t="shared" ref="K688" si="231">SUM(K691+K697+K708+K714+K750)</f>
        <v>1962.8999999999999</v>
      </c>
      <c r="L688" s="309">
        <f t="shared" si="228"/>
        <v>2057.2999999999997</v>
      </c>
      <c r="M688" s="209"/>
      <c r="N688" s="209"/>
    </row>
    <row r="689" spans="1:15" ht="12" customHeight="1" thickBot="1" x14ac:dyDescent="0.25">
      <c r="A689" s="210"/>
      <c r="B689" s="310"/>
      <c r="C689" s="311"/>
      <c r="D689" s="313" t="s">
        <v>203</v>
      </c>
      <c r="E689" s="308"/>
      <c r="F689" s="517">
        <f t="shared" ref="F689:L689" si="232">F725+F737+F753+F758</f>
        <v>944</v>
      </c>
      <c r="G689" s="309">
        <f t="shared" si="232"/>
        <v>996.7</v>
      </c>
      <c r="H689" s="309">
        <f>H725+H737+H753+H758</f>
        <v>1090.3</v>
      </c>
      <c r="I689" s="309">
        <f t="shared" si="232"/>
        <v>1094.3</v>
      </c>
      <c r="J689" s="309">
        <f t="shared" si="232"/>
        <v>1289.8999999999999</v>
      </c>
      <c r="K689" s="309">
        <f t="shared" ref="K689" si="233">K725+K737+K753+K758</f>
        <v>1310.7</v>
      </c>
      <c r="L689" s="309">
        <f t="shared" si="232"/>
        <v>1357.6000000000001</v>
      </c>
      <c r="M689" s="209"/>
      <c r="N689" s="209"/>
    </row>
    <row r="690" spans="1:15" ht="12" customHeight="1" thickBot="1" x14ac:dyDescent="0.25">
      <c r="A690" s="207"/>
      <c r="B690" s="295"/>
      <c r="C690" s="296"/>
      <c r="D690" s="264" t="s">
        <v>710</v>
      </c>
      <c r="E690" s="519"/>
      <c r="F690" s="518">
        <f t="shared" ref="F690:L690" si="234">SUM(F697+F714+F765+F553)</f>
        <v>180.79999999999998</v>
      </c>
      <c r="G690" s="520">
        <f t="shared" si="234"/>
        <v>128.69999999999999</v>
      </c>
      <c r="H690" s="520">
        <f t="shared" si="234"/>
        <v>163.9</v>
      </c>
      <c r="I690" s="520">
        <f t="shared" si="234"/>
        <v>195.2</v>
      </c>
      <c r="J690" s="520">
        <f t="shared" si="234"/>
        <v>280.40000000000003</v>
      </c>
      <c r="K690" s="520">
        <f t="shared" si="234"/>
        <v>296.8</v>
      </c>
      <c r="L690" s="520">
        <f t="shared" si="234"/>
        <v>304.70000000000005</v>
      </c>
      <c r="M690" s="535"/>
      <c r="N690" s="209"/>
    </row>
    <row r="691" spans="1:15" ht="13.5" customHeight="1" thickBot="1" x14ac:dyDescent="0.25">
      <c r="A691" s="210"/>
      <c r="B691" s="445" t="s">
        <v>836</v>
      </c>
      <c r="C691" s="448"/>
      <c r="D691" s="344" t="s">
        <v>389</v>
      </c>
      <c r="E691" s="342"/>
      <c r="F691" s="343">
        <f t="shared" ref="F691:L691" si="235">SUM(F692:F696)</f>
        <v>764.5</v>
      </c>
      <c r="G691" s="342">
        <f t="shared" si="235"/>
        <v>794.5</v>
      </c>
      <c r="H691" s="342">
        <f>SUM(H692:H696)</f>
        <v>868.79999999999984</v>
      </c>
      <c r="I691" s="342">
        <f t="shared" si="235"/>
        <v>842</v>
      </c>
      <c r="J691" s="342">
        <f t="shared" si="235"/>
        <v>919.9</v>
      </c>
      <c r="K691" s="342">
        <f t="shared" ref="K691" si="236">SUM(K692:K696)</f>
        <v>894</v>
      </c>
      <c r="L691" s="342">
        <f t="shared" si="235"/>
        <v>939.39999999999986</v>
      </c>
      <c r="M691" s="537"/>
      <c r="N691" s="209"/>
    </row>
    <row r="692" spans="1:15" s="333" customFormat="1" ht="12.75" customHeight="1" x14ac:dyDescent="0.2">
      <c r="A692" s="334"/>
      <c r="B692" s="266">
        <v>610</v>
      </c>
      <c r="C692" s="267"/>
      <c r="D692" s="268" t="s">
        <v>115</v>
      </c>
      <c r="E692" s="269"/>
      <c r="F692" s="270">
        <v>491.2</v>
      </c>
      <c r="G692" s="269">
        <v>505.8</v>
      </c>
      <c r="H692" s="269">
        <v>540.79999999999995</v>
      </c>
      <c r="I692" s="269">
        <v>506.9</v>
      </c>
      <c r="J692" s="583">
        <v>554.9</v>
      </c>
      <c r="K692" s="269">
        <v>551.70000000000005</v>
      </c>
      <c r="L692" s="269">
        <v>584.79999999999995</v>
      </c>
      <c r="M692" s="559" t="s">
        <v>1108</v>
      </c>
    </row>
    <row r="693" spans="1:15" s="333" customFormat="1" ht="12.75" customHeight="1" x14ac:dyDescent="0.2">
      <c r="A693" s="334"/>
      <c r="B693" s="214">
        <v>620</v>
      </c>
      <c r="C693" s="215"/>
      <c r="D693" s="216" t="s">
        <v>116</v>
      </c>
      <c r="E693" s="225"/>
      <c r="F693" s="226">
        <v>171.7</v>
      </c>
      <c r="G693" s="225">
        <v>186.9</v>
      </c>
      <c r="H693" s="225">
        <v>199.8</v>
      </c>
      <c r="I693" s="225">
        <v>187.3</v>
      </c>
      <c r="J693" s="548">
        <v>205</v>
      </c>
      <c r="K693" s="225">
        <v>204</v>
      </c>
      <c r="L693" s="225">
        <v>216.3</v>
      </c>
      <c r="M693" s="559" t="s">
        <v>1108</v>
      </c>
    </row>
    <row r="694" spans="1:15" s="333" customFormat="1" ht="12.75" customHeight="1" x14ac:dyDescent="0.2">
      <c r="A694" s="334"/>
      <c r="B694" s="214">
        <v>630</v>
      </c>
      <c r="C694" s="215"/>
      <c r="D694" s="216" t="s">
        <v>117</v>
      </c>
      <c r="E694" s="225"/>
      <c r="F694" s="226">
        <v>101.6</v>
      </c>
      <c r="G694" s="225">
        <v>101.8</v>
      </c>
      <c r="H694" s="225">
        <v>126.8</v>
      </c>
      <c r="I694" s="225">
        <v>146.4</v>
      </c>
      <c r="J694" s="548">
        <v>154</v>
      </c>
      <c r="K694" s="225">
        <v>132.30000000000001</v>
      </c>
      <c r="L694" s="225">
        <v>132.30000000000001</v>
      </c>
      <c r="M694" s="559" t="s">
        <v>1108</v>
      </c>
      <c r="O694" s="460"/>
    </row>
    <row r="695" spans="1:15" s="575" customFormat="1" ht="12.75" customHeight="1" x14ac:dyDescent="0.2">
      <c r="A695" s="570"/>
      <c r="B695" s="571">
        <v>630</v>
      </c>
      <c r="C695" s="572"/>
      <c r="D695" s="576" t="s">
        <v>1093</v>
      </c>
      <c r="E695" s="474"/>
      <c r="F695" s="567">
        <v>0</v>
      </c>
      <c r="G695" s="474">
        <v>0</v>
      </c>
      <c r="H695" s="474">
        <v>0</v>
      </c>
      <c r="I695" s="474">
        <v>0</v>
      </c>
      <c r="J695" s="474">
        <v>4.5999999999999996</v>
      </c>
      <c r="K695" s="474">
        <v>4.5999999999999996</v>
      </c>
      <c r="L695" s="474">
        <v>4.5999999999999996</v>
      </c>
      <c r="M695" s="574"/>
    </row>
    <row r="696" spans="1:15" s="339" customFormat="1" ht="13.5" thickBot="1" x14ac:dyDescent="0.25">
      <c r="A696" s="338"/>
      <c r="B696" s="396">
        <v>640</v>
      </c>
      <c r="C696" s="397"/>
      <c r="D696" s="398" t="s">
        <v>609</v>
      </c>
      <c r="E696" s="399"/>
      <c r="F696" s="399">
        <v>0</v>
      </c>
      <c r="G696" s="458">
        <v>0</v>
      </c>
      <c r="H696" s="458">
        <v>1.4</v>
      </c>
      <c r="I696" s="458">
        <v>1.4</v>
      </c>
      <c r="J696" s="399">
        <v>1.4</v>
      </c>
      <c r="K696" s="399">
        <v>1.4</v>
      </c>
      <c r="L696" s="399">
        <v>1.4</v>
      </c>
      <c r="M696" s="540"/>
    </row>
    <row r="697" spans="1:15" ht="13.5" thickBot="1" x14ac:dyDescent="0.25">
      <c r="A697" s="210"/>
      <c r="B697" s="274" t="s">
        <v>398</v>
      </c>
      <c r="C697" s="275"/>
      <c r="D697" s="276"/>
      <c r="E697" s="262"/>
      <c r="F697" s="298">
        <f t="shared" ref="F697" si="237">SUM(F698:F707)</f>
        <v>83.1</v>
      </c>
      <c r="G697" s="298">
        <f>SUM(G698:G707)</f>
        <v>81.499999999999986</v>
      </c>
      <c r="H697" s="298">
        <f>SUM(H698:H707)</f>
        <v>112.1</v>
      </c>
      <c r="I697" s="298">
        <f>SUM(I698:I707)</f>
        <v>107.80000000000001</v>
      </c>
      <c r="J697" s="298">
        <f t="shared" ref="J697:L697" si="238">SUM(J698:J707)</f>
        <v>127.39999999999999</v>
      </c>
      <c r="K697" s="298">
        <f t="shared" ref="K697" si="239">SUM(K698:K707)</f>
        <v>150.69999999999999</v>
      </c>
      <c r="L697" s="298">
        <f t="shared" si="238"/>
        <v>157.6</v>
      </c>
      <c r="M697" s="535"/>
      <c r="N697" s="209"/>
    </row>
    <row r="698" spans="1:15" s="333" customFormat="1" ht="12.75" customHeight="1" x14ac:dyDescent="0.2">
      <c r="A698" s="334"/>
      <c r="B698" s="266">
        <v>630</v>
      </c>
      <c r="C698" s="267"/>
      <c r="D698" s="268" t="s">
        <v>307</v>
      </c>
      <c r="E698" s="269"/>
      <c r="F698" s="270">
        <v>11</v>
      </c>
      <c r="G698" s="269">
        <v>11.3</v>
      </c>
      <c r="H698" s="269">
        <v>11.8</v>
      </c>
      <c r="I698" s="269">
        <v>6.9</v>
      </c>
      <c r="J698" s="269">
        <v>9.8000000000000007</v>
      </c>
      <c r="K698" s="269">
        <v>7</v>
      </c>
      <c r="L698" s="269">
        <v>7</v>
      </c>
      <c r="M698" s="559"/>
      <c r="N698" s="337"/>
    </row>
    <row r="699" spans="1:15" s="333" customFormat="1" ht="12" customHeight="1" x14ac:dyDescent="0.2">
      <c r="A699" s="334"/>
      <c r="B699" s="214">
        <v>610</v>
      </c>
      <c r="C699" s="215"/>
      <c r="D699" s="216" t="s">
        <v>801</v>
      </c>
      <c r="E699" s="225"/>
      <c r="F699" s="226">
        <v>15.1</v>
      </c>
      <c r="G699" s="225">
        <v>11.8</v>
      </c>
      <c r="H699" s="225">
        <v>19</v>
      </c>
      <c r="I699" s="225">
        <v>11.5</v>
      </c>
      <c r="J699" s="225">
        <v>15.3</v>
      </c>
      <c r="K699" s="225">
        <v>14.7</v>
      </c>
      <c r="L699" s="225">
        <v>15.5</v>
      </c>
      <c r="M699" s="559"/>
      <c r="N699" s="340"/>
    </row>
    <row r="700" spans="1:15" s="333" customFormat="1" x14ac:dyDescent="0.2">
      <c r="A700" s="334"/>
      <c r="B700" s="214">
        <v>610</v>
      </c>
      <c r="C700" s="215"/>
      <c r="D700" s="216" t="s">
        <v>802</v>
      </c>
      <c r="E700" s="225"/>
      <c r="F700" s="226">
        <v>32.799999999999997</v>
      </c>
      <c r="G700" s="225">
        <v>34.799999999999997</v>
      </c>
      <c r="H700" s="225">
        <v>55.8</v>
      </c>
      <c r="I700" s="225">
        <v>18.100000000000001</v>
      </c>
      <c r="J700" s="225">
        <v>13.5</v>
      </c>
      <c r="K700" s="225">
        <v>35</v>
      </c>
      <c r="L700" s="225">
        <v>37.1</v>
      </c>
      <c r="M700" s="559"/>
      <c r="N700" s="341"/>
    </row>
    <row r="701" spans="1:15" s="499" customFormat="1" x14ac:dyDescent="0.2">
      <c r="A701" s="490"/>
      <c r="B701" s="214">
        <v>610</v>
      </c>
      <c r="C701" s="215"/>
      <c r="D701" s="216" t="s">
        <v>1122</v>
      </c>
      <c r="E701" s="225"/>
      <c r="F701" s="226">
        <v>0</v>
      </c>
      <c r="G701" s="225">
        <v>0</v>
      </c>
      <c r="H701" s="225">
        <v>0</v>
      </c>
      <c r="I701" s="225">
        <v>0</v>
      </c>
      <c r="J701" s="548">
        <v>2</v>
      </c>
      <c r="K701" s="225">
        <v>0</v>
      </c>
      <c r="L701" s="225">
        <v>0</v>
      </c>
      <c r="M701" s="559" t="s">
        <v>1108</v>
      </c>
      <c r="N701" s="341"/>
    </row>
    <row r="702" spans="1:15" s="333" customFormat="1" ht="12" customHeight="1" x14ac:dyDescent="0.2">
      <c r="A702" s="334"/>
      <c r="B702" s="214">
        <v>610</v>
      </c>
      <c r="C702" s="215"/>
      <c r="D702" s="216" t="s">
        <v>1035</v>
      </c>
      <c r="E702" s="225"/>
      <c r="F702" s="226">
        <v>11.9</v>
      </c>
      <c r="G702" s="225">
        <v>0</v>
      </c>
      <c r="H702" s="225"/>
      <c r="I702" s="225">
        <v>51</v>
      </c>
      <c r="J702" s="225">
        <v>66</v>
      </c>
      <c r="K702" s="225">
        <v>70</v>
      </c>
      <c r="L702" s="225">
        <v>74</v>
      </c>
      <c r="M702" s="539"/>
    </row>
    <row r="703" spans="1:15" s="333" customFormat="1" x14ac:dyDescent="0.2">
      <c r="A703" s="334"/>
      <c r="B703" s="214">
        <v>630</v>
      </c>
      <c r="C703" s="215"/>
      <c r="D703" s="216" t="s">
        <v>390</v>
      </c>
      <c r="E703" s="225"/>
      <c r="F703" s="226">
        <v>12.3</v>
      </c>
      <c r="G703" s="225">
        <v>12.2</v>
      </c>
      <c r="H703" s="225">
        <v>13</v>
      </c>
      <c r="I703" s="225">
        <v>8.4</v>
      </c>
      <c r="J703" s="225">
        <v>12.2</v>
      </c>
      <c r="K703" s="225">
        <v>13</v>
      </c>
      <c r="L703" s="225">
        <v>13</v>
      </c>
      <c r="M703" s="559"/>
    </row>
    <row r="704" spans="1:15" s="333" customFormat="1" x14ac:dyDescent="0.2">
      <c r="A704" s="334"/>
      <c r="B704" s="214">
        <v>640</v>
      </c>
      <c r="C704" s="215"/>
      <c r="D704" s="216" t="s">
        <v>287</v>
      </c>
      <c r="E704" s="226"/>
      <c r="F704" s="226">
        <v>0</v>
      </c>
      <c r="G704" s="226">
        <v>0</v>
      </c>
      <c r="H704" s="226"/>
      <c r="I704" s="226">
        <v>0.9</v>
      </c>
      <c r="J704" s="226">
        <v>0</v>
      </c>
      <c r="K704" s="226">
        <v>0</v>
      </c>
      <c r="L704" s="226">
        <v>0</v>
      </c>
      <c r="M704" s="539"/>
    </row>
    <row r="705" spans="1:14" s="333" customFormat="1" x14ac:dyDescent="0.2">
      <c r="A705" s="334"/>
      <c r="B705" s="214">
        <v>630</v>
      </c>
      <c r="C705" s="215"/>
      <c r="D705" s="216" t="s">
        <v>803</v>
      </c>
      <c r="E705" s="226"/>
      <c r="F705" s="226">
        <v>0</v>
      </c>
      <c r="G705" s="226">
        <v>3.1</v>
      </c>
      <c r="H705" s="226">
        <v>5</v>
      </c>
      <c r="I705" s="226">
        <v>7.5</v>
      </c>
      <c r="J705" s="226">
        <v>5.0999999999999996</v>
      </c>
      <c r="K705" s="226">
        <v>7.5</v>
      </c>
      <c r="L705" s="226">
        <v>7.5</v>
      </c>
      <c r="M705" s="559"/>
      <c r="N705" s="409"/>
    </row>
    <row r="706" spans="1:14" s="333" customFormat="1" x14ac:dyDescent="0.2">
      <c r="A706" s="334"/>
      <c r="B706" s="214">
        <v>630</v>
      </c>
      <c r="C706" s="215"/>
      <c r="D706" s="216" t="s">
        <v>804</v>
      </c>
      <c r="E706" s="226"/>
      <c r="F706" s="226">
        <v>0</v>
      </c>
      <c r="G706" s="226">
        <v>6</v>
      </c>
      <c r="H706" s="226">
        <v>7.5</v>
      </c>
      <c r="I706" s="226">
        <v>3.3</v>
      </c>
      <c r="J706" s="226">
        <v>3.5</v>
      </c>
      <c r="K706" s="226">
        <v>3.3</v>
      </c>
      <c r="L706" s="226">
        <v>3.3</v>
      </c>
      <c r="M706" s="559"/>
    </row>
    <row r="707" spans="1:14" s="333" customFormat="1" x14ac:dyDescent="0.2">
      <c r="A707" s="334"/>
      <c r="B707" s="214">
        <v>630</v>
      </c>
      <c r="C707" s="215"/>
      <c r="D707" s="216" t="s">
        <v>920</v>
      </c>
      <c r="E707" s="226"/>
      <c r="F707" s="226">
        <v>0</v>
      </c>
      <c r="G707" s="226">
        <v>2.2999999999999998</v>
      </c>
      <c r="H707" s="226"/>
      <c r="I707" s="226">
        <v>0.2</v>
      </c>
      <c r="J707" s="226">
        <v>0</v>
      </c>
      <c r="K707" s="226">
        <v>0.2</v>
      </c>
      <c r="L707" s="226">
        <v>0.2</v>
      </c>
      <c r="M707" s="559"/>
    </row>
    <row r="708" spans="1:14" ht="13.5" thickBot="1" x14ac:dyDescent="0.25">
      <c r="A708" s="207"/>
      <c r="B708" s="447" t="s">
        <v>836</v>
      </c>
      <c r="C708" s="449"/>
      <c r="D708" s="345" t="s">
        <v>391</v>
      </c>
      <c r="E708" s="346"/>
      <c r="F708" s="347">
        <f t="shared" ref="F708:L708" si="240">SUM(F709:F713)</f>
        <v>665.3</v>
      </c>
      <c r="G708" s="346">
        <f t="shared" si="240"/>
        <v>656.50000000000011</v>
      </c>
      <c r="H708" s="346">
        <f>SUM(H709:H713)</f>
        <v>729</v>
      </c>
      <c r="I708" s="346">
        <f t="shared" si="240"/>
        <v>649.69999999999993</v>
      </c>
      <c r="J708" s="346">
        <f t="shared" si="240"/>
        <v>705.09999999999991</v>
      </c>
      <c r="K708" s="346">
        <f t="shared" ref="K708" si="241">SUM(K709:K713)</f>
        <v>735.4</v>
      </c>
      <c r="L708" s="346">
        <f t="shared" si="240"/>
        <v>776.5</v>
      </c>
      <c r="M708" s="463"/>
      <c r="N708" s="209"/>
    </row>
    <row r="709" spans="1:14" s="333" customFormat="1" x14ac:dyDescent="0.2">
      <c r="A709" s="334"/>
      <c r="B709" s="266">
        <v>610</v>
      </c>
      <c r="C709" s="267"/>
      <c r="D709" s="268" t="s">
        <v>115</v>
      </c>
      <c r="E709" s="269"/>
      <c r="F709" s="270">
        <v>427.9</v>
      </c>
      <c r="G709" s="269">
        <v>421.6</v>
      </c>
      <c r="H709" s="269">
        <v>469.5</v>
      </c>
      <c r="I709" s="269">
        <v>397.6</v>
      </c>
      <c r="J709" s="583">
        <v>428.5</v>
      </c>
      <c r="K709" s="269">
        <v>469.3</v>
      </c>
      <c r="L709" s="269">
        <v>499.3</v>
      </c>
      <c r="M709" s="559" t="s">
        <v>1108</v>
      </c>
      <c r="N709" s="457"/>
    </row>
    <row r="710" spans="1:14" s="333" customFormat="1" x14ac:dyDescent="0.2">
      <c r="A710" s="334"/>
      <c r="B710" s="214">
        <v>620</v>
      </c>
      <c r="C710" s="215"/>
      <c r="D710" s="216" t="s">
        <v>116</v>
      </c>
      <c r="E710" s="225"/>
      <c r="F710" s="226">
        <v>149.5</v>
      </c>
      <c r="G710" s="225">
        <v>155.80000000000001</v>
      </c>
      <c r="H710" s="225">
        <v>173.6</v>
      </c>
      <c r="I710" s="225">
        <v>146.9</v>
      </c>
      <c r="J710" s="548">
        <v>158.30000000000001</v>
      </c>
      <c r="K710" s="225">
        <v>173.3</v>
      </c>
      <c r="L710" s="225">
        <v>184.4</v>
      </c>
      <c r="M710" s="559" t="s">
        <v>1108</v>
      </c>
      <c r="N710" s="457"/>
    </row>
    <row r="711" spans="1:14" s="333" customFormat="1" x14ac:dyDescent="0.2">
      <c r="A711" s="334"/>
      <c r="B711" s="271">
        <v>630</v>
      </c>
      <c r="C711" s="272"/>
      <c r="D711" s="278" t="s">
        <v>117</v>
      </c>
      <c r="E711" s="279"/>
      <c r="F711" s="226">
        <v>87.9</v>
      </c>
      <c r="G711" s="279">
        <v>79.099999999999994</v>
      </c>
      <c r="H711" s="279">
        <v>84</v>
      </c>
      <c r="I711" s="279">
        <v>103.3</v>
      </c>
      <c r="J711" s="584">
        <v>110.3</v>
      </c>
      <c r="K711" s="279">
        <v>91</v>
      </c>
      <c r="L711" s="279">
        <v>91</v>
      </c>
      <c r="M711" s="559" t="s">
        <v>1108</v>
      </c>
    </row>
    <row r="712" spans="1:14" s="575" customFormat="1" x14ac:dyDescent="0.2">
      <c r="A712" s="570"/>
      <c r="B712" s="571">
        <v>630</v>
      </c>
      <c r="C712" s="572"/>
      <c r="D712" s="573" t="s">
        <v>1093</v>
      </c>
      <c r="E712" s="569"/>
      <c r="F712" s="567">
        <v>0</v>
      </c>
      <c r="G712" s="569">
        <v>0</v>
      </c>
      <c r="H712" s="569">
        <v>0</v>
      </c>
      <c r="I712" s="569">
        <v>0</v>
      </c>
      <c r="J712" s="569">
        <v>6</v>
      </c>
      <c r="K712" s="569">
        <v>0</v>
      </c>
      <c r="L712" s="569">
        <v>0</v>
      </c>
      <c r="M712" s="574"/>
    </row>
    <row r="713" spans="1:14" s="333" customFormat="1" ht="13.5" thickBot="1" x14ac:dyDescent="0.25">
      <c r="A713" s="334"/>
      <c r="B713" s="400">
        <v>640</v>
      </c>
      <c r="C713" s="401"/>
      <c r="D713" s="402" t="s">
        <v>609</v>
      </c>
      <c r="E713" s="226"/>
      <c r="F713" s="226">
        <v>0</v>
      </c>
      <c r="G713" s="225">
        <v>0</v>
      </c>
      <c r="H713" s="225">
        <v>1.9</v>
      </c>
      <c r="I713" s="225">
        <v>1.9</v>
      </c>
      <c r="J713" s="226">
        <v>2</v>
      </c>
      <c r="K713" s="226">
        <v>1.8</v>
      </c>
      <c r="L713" s="226">
        <v>1.8</v>
      </c>
      <c r="M713" s="535"/>
    </row>
    <row r="714" spans="1:14" ht="13.5" thickBot="1" x14ac:dyDescent="0.25">
      <c r="A714" s="210"/>
      <c r="B714" s="274" t="s">
        <v>618</v>
      </c>
      <c r="C714" s="265"/>
      <c r="D714" s="280"/>
      <c r="E714" s="262"/>
      <c r="F714" s="262">
        <f t="shared" ref="F714" si="242">SUM(F715:F724)</f>
        <v>86.3</v>
      </c>
      <c r="G714" s="262">
        <f>SUM(G715:G724)</f>
        <v>33.899999999999991</v>
      </c>
      <c r="H714" s="262">
        <f>SUM(H715:H724)</f>
        <v>38.6</v>
      </c>
      <c r="I714" s="262">
        <f>SUM(I715:I724)</f>
        <v>72.2</v>
      </c>
      <c r="J714" s="262">
        <f t="shared" ref="J714:L714" si="243">SUM(J715:J724)</f>
        <v>137.20000000000002</v>
      </c>
      <c r="K714" s="262">
        <f t="shared" ref="K714" si="244">SUM(K715:K724)</f>
        <v>133</v>
      </c>
      <c r="L714" s="262">
        <f t="shared" si="243"/>
        <v>134</v>
      </c>
      <c r="M714" s="535"/>
      <c r="N714" s="209"/>
    </row>
    <row r="715" spans="1:14" s="333" customFormat="1" x14ac:dyDescent="0.2">
      <c r="A715" s="334"/>
      <c r="B715" s="266">
        <v>630</v>
      </c>
      <c r="C715" s="267"/>
      <c r="D715" s="268" t="s">
        <v>307</v>
      </c>
      <c r="E715" s="269"/>
      <c r="F715" s="270">
        <v>10</v>
      </c>
      <c r="G715" s="269">
        <v>9.8000000000000007</v>
      </c>
      <c r="H715" s="269">
        <v>11</v>
      </c>
      <c r="I715" s="269">
        <v>5.7</v>
      </c>
      <c r="J715" s="269">
        <v>8.1</v>
      </c>
      <c r="K715" s="269">
        <v>8</v>
      </c>
      <c r="L715" s="269">
        <v>8</v>
      </c>
      <c r="M715" s="559"/>
      <c r="N715" s="340"/>
    </row>
    <row r="716" spans="1:14" s="333" customFormat="1" x14ac:dyDescent="0.2">
      <c r="A716" s="334"/>
      <c r="B716" s="214">
        <v>610</v>
      </c>
      <c r="C716" s="215"/>
      <c r="D716" s="216" t="s">
        <v>801</v>
      </c>
      <c r="E716" s="225"/>
      <c r="F716" s="226">
        <v>10.5</v>
      </c>
      <c r="G716" s="225">
        <v>11.2</v>
      </c>
      <c r="H716" s="225">
        <v>18</v>
      </c>
      <c r="I716" s="225">
        <v>11.5</v>
      </c>
      <c r="J716" s="225">
        <v>16.8</v>
      </c>
      <c r="K716" s="225">
        <v>13</v>
      </c>
      <c r="L716" s="225">
        <v>14</v>
      </c>
      <c r="M716" s="559"/>
      <c r="N716" s="341"/>
    </row>
    <row r="717" spans="1:14" s="333" customFormat="1" x14ac:dyDescent="0.2">
      <c r="A717" s="334"/>
      <c r="B717" s="214">
        <v>610</v>
      </c>
      <c r="C717" s="215"/>
      <c r="D717" s="216" t="s">
        <v>802</v>
      </c>
      <c r="E717" s="225"/>
      <c r="F717" s="226">
        <v>5.8</v>
      </c>
      <c r="G717" s="225">
        <v>0</v>
      </c>
      <c r="H717" s="225">
        <v>0</v>
      </c>
      <c r="I717" s="225">
        <v>9.1</v>
      </c>
      <c r="J717" s="225">
        <v>0</v>
      </c>
      <c r="K717" s="225">
        <v>0</v>
      </c>
      <c r="L717" s="225">
        <v>0</v>
      </c>
      <c r="M717" s="541"/>
    </row>
    <row r="718" spans="1:14" s="333" customFormat="1" x14ac:dyDescent="0.2">
      <c r="A718" s="334"/>
      <c r="B718" s="271">
        <v>610</v>
      </c>
      <c r="C718" s="272"/>
      <c r="D718" s="216" t="s">
        <v>658</v>
      </c>
      <c r="E718" s="279"/>
      <c r="F718" s="226">
        <v>55.3</v>
      </c>
      <c r="G718" s="279">
        <v>0</v>
      </c>
      <c r="H718" s="279"/>
      <c r="I718" s="279">
        <v>34</v>
      </c>
      <c r="J718" s="279">
        <v>50</v>
      </c>
      <c r="K718" s="279">
        <v>50</v>
      </c>
      <c r="L718" s="279">
        <v>50</v>
      </c>
      <c r="M718" s="535"/>
    </row>
    <row r="719" spans="1:14" s="499" customFormat="1" x14ac:dyDescent="0.2">
      <c r="A719" s="490"/>
      <c r="B719" s="271">
        <v>6</v>
      </c>
      <c r="C719" s="272"/>
      <c r="D719" s="278" t="s">
        <v>1073</v>
      </c>
      <c r="E719" s="279"/>
      <c r="F719" s="226">
        <v>0</v>
      </c>
      <c r="G719" s="279">
        <v>0</v>
      </c>
      <c r="H719" s="279">
        <v>0</v>
      </c>
      <c r="I719" s="279">
        <v>0</v>
      </c>
      <c r="J719" s="279">
        <v>49</v>
      </c>
      <c r="K719" s="279">
        <v>49</v>
      </c>
      <c r="L719" s="279">
        <v>49</v>
      </c>
      <c r="M719" s="535"/>
    </row>
    <row r="720" spans="1:14" s="333" customFormat="1" x14ac:dyDescent="0.2">
      <c r="A720" s="334"/>
      <c r="B720" s="271">
        <v>630</v>
      </c>
      <c r="C720" s="272"/>
      <c r="D720" s="278" t="s">
        <v>392</v>
      </c>
      <c r="E720" s="279"/>
      <c r="F720" s="226">
        <v>4.7</v>
      </c>
      <c r="G720" s="279">
        <v>4.4000000000000004</v>
      </c>
      <c r="H720" s="279">
        <v>2.6</v>
      </c>
      <c r="I720" s="279">
        <v>2.7</v>
      </c>
      <c r="J720" s="279">
        <v>3.5</v>
      </c>
      <c r="K720" s="279">
        <v>13</v>
      </c>
      <c r="L720" s="279">
        <v>13</v>
      </c>
      <c r="M720" s="559"/>
    </row>
    <row r="721" spans="1:14" s="333" customFormat="1" x14ac:dyDescent="0.2">
      <c r="A721" s="331"/>
      <c r="B721" s="214">
        <v>640</v>
      </c>
      <c r="C721" s="215"/>
      <c r="D721" s="216" t="s">
        <v>287</v>
      </c>
      <c r="E721" s="225"/>
      <c r="F721" s="226">
        <v>0</v>
      </c>
      <c r="G721" s="225">
        <v>0</v>
      </c>
      <c r="H721" s="225"/>
      <c r="I721" s="225">
        <v>0</v>
      </c>
      <c r="J721" s="225">
        <v>0</v>
      </c>
      <c r="K721" s="225">
        <v>0</v>
      </c>
      <c r="L721" s="225">
        <v>0</v>
      </c>
      <c r="M721" s="539"/>
      <c r="N721" s="341"/>
    </row>
    <row r="722" spans="1:14" s="333" customFormat="1" x14ac:dyDescent="0.2">
      <c r="A722" s="331"/>
      <c r="B722" s="214">
        <v>630</v>
      </c>
      <c r="C722" s="215"/>
      <c r="D722" s="216" t="s">
        <v>803</v>
      </c>
      <c r="E722" s="226"/>
      <c r="F722" s="226">
        <v>0</v>
      </c>
      <c r="G722" s="226">
        <v>3.7</v>
      </c>
      <c r="H722" s="226">
        <v>4</v>
      </c>
      <c r="I722" s="226">
        <v>3.9</v>
      </c>
      <c r="J722" s="226">
        <v>4.8</v>
      </c>
      <c r="K722" s="226">
        <v>0</v>
      </c>
      <c r="L722" s="226">
        <v>0</v>
      </c>
      <c r="M722" s="559"/>
      <c r="N722" s="341"/>
    </row>
    <row r="723" spans="1:14" s="333" customFormat="1" x14ac:dyDescent="0.2">
      <c r="A723" s="331"/>
      <c r="B723" s="271">
        <v>630</v>
      </c>
      <c r="C723" s="272"/>
      <c r="D723" s="278" t="s">
        <v>804</v>
      </c>
      <c r="E723" s="273"/>
      <c r="F723" s="273">
        <v>0</v>
      </c>
      <c r="G723" s="273">
        <v>3</v>
      </c>
      <c r="H723" s="273">
        <v>3</v>
      </c>
      <c r="I723" s="273">
        <v>5.0999999999999996</v>
      </c>
      <c r="J723" s="273">
        <v>5</v>
      </c>
      <c r="K723" s="273">
        <v>0</v>
      </c>
      <c r="L723" s="273">
        <v>0</v>
      </c>
      <c r="M723" s="559"/>
    </row>
    <row r="724" spans="1:14" s="333" customFormat="1" x14ac:dyDescent="0.2">
      <c r="A724" s="331"/>
      <c r="B724" s="214">
        <v>630</v>
      </c>
      <c r="C724" s="215"/>
      <c r="D724" s="216" t="s">
        <v>920</v>
      </c>
      <c r="E724" s="226"/>
      <c r="F724" s="226">
        <v>0</v>
      </c>
      <c r="G724" s="226">
        <v>1.8</v>
      </c>
      <c r="H724" s="226"/>
      <c r="I724" s="226">
        <v>0.2</v>
      </c>
      <c r="J724" s="226">
        <v>0</v>
      </c>
      <c r="K724" s="226">
        <v>0</v>
      </c>
      <c r="L724" s="226">
        <v>0</v>
      </c>
      <c r="M724" s="535"/>
      <c r="N724" s="341"/>
    </row>
    <row r="725" spans="1:14" ht="13.5" thickBot="1" x14ac:dyDescent="0.25">
      <c r="A725" s="210"/>
      <c r="B725" s="450"/>
      <c r="C725" s="451"/>
      <c r="D725" s="452" t="s">
        <v>807</v>
      </c>
      <c r="E725" s="453"/>
      <c r="F725" s="454">
        <f t="shared" ref="F725:I725" si="245">SUM(F726+F731)</f>
        <v>113.69999999999999</v>
      </c>
      <c r="G725" s="454">
        <f t="shared" si="245"/>
        <v>123.1</v>
      </c>
      <c r="H725" s="454">
        <f t="shared" si="245"/>
        <v>130</v>
      </c>
      <c r="I725" s="454">
        <f t="shared" si="245"/>
        <v>126.9</v>
      </c>
      <c r="J725" s="454">
        <f>SUM(J726+J731)</f>
        <v>146.19999999999999</v>
      </c>
      <c r="K725" s="454">
        <f t="shared" ref="K725:L725" si="246">SUM(K726+K731)</f>
        <v>149.69999999999999</v>
      </c>
      <c r="L725" s="454">
        <f t="shared" si="246"/>
        <v>156.5</v>
      </c>
      <c r="M725" s="535"/>
    </row>
    <row r="726" spans="1:14" x14ac:dyDescent="0.2">
      <c r="A726" s="210"/>
      <c r="B726" s="266"/>
      <c r="C726" s="267"/>
      <c r="D726" s="266" t="s">
        <v>805</v>
      </c>
      <c r="E726" s="348"/>
      <c r="F726" s="349">
        <f>SUM(F727:F730)</f>
        <v>113.69999999999999</v>
      </c>
      <c r="G726" s="349">
        <f>SUM(G727:G730)</f>
        <v>71.900000000000006</v>
      </c>
      <c r="H726" s="349">
        <f t="shared" ref="H726:L726" si="247">SUM(H727:H730)</f>
        <v>72.199999999999989</v>
      </c>
      <c r="I726" s="349">
        <f t="shared" si="247"/>
        <v>72.199999999999989</v>
      </c>
      <c r="J726" s="349">
        <f t="shared" si="247"/>
        <v>83.7</v>
      </c>
      <c r="K726" s="349">
        <f t="shared" si="247"/>
        <v>88.1</v>
      </c>
      <c r="L726" s="349">
        <f t="shared" si="247"/>
        <v>92.999999999999986</v>
      </c>
      <c r="M726" s="535"/>
    </row>
    <row r="727" spans="1:14" s="333" customFormat="1" x14ac:dyDescent="0.2">
      <c r="A727" s="334"/>
      <c r="B727" s="403">
        <v>610</v>
      </c>
      <c r="C727" s="223"/>
      <c r="D727" s="216" t="s">
        <v>115</v>
      </c>
      <c r="E727" s="226"/>
      <c r="F727" s="226">
        <v>74.599999999999994</v>
      </c>
      <c r="G727" s="226">
        <v>46.3</v>
      </c>
      <c r="H727" s="226">
        <v>46.4</v>
      </c>
      <c r="I727" s="226">
        <v>46.4</v>
      </c>
      <c r="J727" s="226">
        <v>54.5</v>
      </c>
      <c r="K727" s="226">
        <v>57.7</v>
      </c>
      <c r="L727" s="226">
        <v>61.1</v>
      </c>
      <c r="M727" s="535"/>
      <c r="N727" s="332"/>
    </row>
    <row r="728" spans="1:14" s="333" customFormat="1" x14ac:dyDescent="0.2">
      <c r="A728" s="334"/>
      <c r="B728" s="403">
        <v>620</v>
      </c>
      <c r="C728" s="223"/>
      <c r="D728" s="216" t="s">
        <v>116</v>
      </c>
      <c r="E728" s="225"/>
      <c r="F728" s="226">
        <v>27.5</v>
      </c>
      <c r="G728" s="225">
        <v>17.100000000000001</v>
      </c>
      <c r="H728" s="225">
        <v>17.2</v>
      </c>
      <c r="I728" s="225">
        <v>17.2</v>
      </c>
      <c r="J728" s="225">
        <v>20.5</v>
      </c>
      <c r="K728" s="225">
        <v>21.5</v>
      </c>
      <c r="L728" s="225">
        <v>23</v>
      </c>
      <c r="M728" s="537"/>
      <c r="N728" s="332"/>
    </row>
    <row r="729" spans="1:14" s="333" customFormat="1" x14ac:dyDescent="0.2">
      <c r="A729" s="334"/>
      <c r="B729" s="403">
        <v>630</v>
      </c>
      <c r="C729" s="215"/>
      <c r="D729" s="216" t="s">
        <v>117</v>
      </c>
      <c r="E729" s="226"/>
      <c r="F729" s="226">
        <v>11.6</v>
      </c>
      <c r="G729" s="225">
        <v>8.1</v>
      </c>
      <c r="H729" s="225">
        <v>8.3000000000000007</v>
      </c>
      <c r="I729" s="225">
        <v>8.3000000000000007</v>
      </c>
      <c r="J729" s="226">
        <v>8.4</v>
      </c>
      <c r="K729" s="226">
        <v>8.6</v>
      </c>
      <c r="L729" s="226">
        <v>8.6</v>
      </c>
      <c r="M729" s="535"/>
      <c r="N729" s="332"/>
    </row>
    <row r="730" spans="1:14" s="333" customFormat="1" x14ac:dyDescent="0.2">
      <c r="A730" s="334"/>
      <c r="B730" s="281">
        <v>640</v>
      </c>
      <c r="C730" s="272"/>
      <c r="D730" s="278" t="s">
        <v>610</v>
      </c>
      <c r="E730" s="279"/>
      <c r="F730" s="226">
        <v>0</v>
      </c>
      <c r="G730" s="279">
        <v>0.4</v>
      </c>
      <c r="H730" s="279">
        <v>0.3</v>
      </c>
      <c r="I730" s="279">
        <v>0.3</v>
      </c>
      <c r="J730" s="279">
        <v>0.3</v>
      </c>
      <c r="K730" s="279">
        <v>0.3</v>
      </c>
      <c r="L730" s="279">
        <v>0.3</v>
      </c>
      <c r="M730" s="535"/>
      <c r="N730" s="332"/>
    </row>
    <row r="731" spans="1:14" x14ac:dyDescent="0.2">
      <c r="A731" s="210"/>
      <c r="B731" s="281"/>
      <c r="C731" s="272"/>
      <c r="D731" s="271" t="s">
        <v>806</v>
      </c>
      <c r="E731" s="279"/>
      <c r="F731" s="374">
        <f t="shared" ref="F731:I731" si="248">SUM(F732:F736)</f>
        <v>0</v>
      </c>
      <c r="G731" s="374">
        <f t="shared" si="248"/>
        <v>51.199999999999996</v>
      </c>
      <c r="H731" s="374">
        <f t="shared" si="248"/>
        <v>57.800000000000004</v>
      </c>
      <c r="I731" s="374">
        <f t="shared" si="248"/>
        <v>54.70000000000001</v>
      </c>
      <c r="J731" s="374">
        <f>SUM(J732:J736)</f>
        <v>62.5</v>
      </c>
      <c r="K731" s="374">
        <f t="shared" ref="K731:L731" si="249">SUM(K732:K736)</f>
        <v>61.6</v>
      </c>
      <c r="L731" s="374">
        <f t="shared" si="249"/>
        <v>63.500000000000007</v>
      </c>
      <c r="M731" s="535"/>
    </row>
    <row r="732" spans="1:14" s="333" customFormat="1" x14ac:dyDescent="0.2">
      <c r="A732" s="334"/>
      <c r="B732" s="403">
        <v>610</v>
      </c>
      <c r="C732" s="223"/>
      <c r="D732" s="216" t="s">
        <v>115</v>
      </c>
      <c r="E732" s="226"/>
      <c r="F732" s="226">
        <v>0</v>
      </c>
      <c r="G732" s="226">
        <v>33.799999999999997</v>
      </c>
      <c r="H732" s="226">
        <v>40.700000000000003</v>
      </c>
      <c r="I732" s="226">
        <v>38.700000000000003</v>
      </c>
      <c r="J732" s="226">
        <v>40.299999999999997</v>
      </c>
      <c r="K732" s="226">
        <v>42.5</v>
      </c>
      <c r="L732" s="226">
        <v>44</v>
      </c>
      <c r="M732" s="535"/>
      <c r="N732" s="332"/>
    </row>
    <row r="733" spans="1:14" s="333" customFormat="1" x14ac:dyDescent="0.2">
      <c r="A733" s="334"/>
      <c r="B733" s="403">
        <v>620</v>
      </c>
      <c r="C733" s="223"/>
      <c r="D733" s="216" t="s">
        <v>116</v>
      </c>
      <c r="E733" s="225"/>
      <c r="F733" s="226">
        <v>0</v>
      </c>
      <c r="G733" s="225">
        <v>12.5</v>
      </c>
      <c r="H733" s="225">
        <v>14.8</v>
      </c>
      <c r="I733" s="225">
        <v>13.7</v>
      </c>
      <c r="J733" s="225">
        <v>14.9</v>
      </c>
      <c r="K733" s="225">
        <v>15.8</v>
      </c>
      <c r="L733" s="225">
        <v>16.2</v>
      </c>
      <c r="M733" s="535"/>
      <c r="N733" s="332"/>
    </row>
    <row r="734" spans="1:14" s="333" customFormat="1" x14ac:dyDescent="0.2">
      <c r="A734" s="334"/>
      <c r="B734" s="403">
        <v>630</v>
      </c>
      <c r="C734" s="215"/>
      <c r="D734" s="216" t="s">
        <v>117</v>
      </c>
      <c r="E734" s="226"/>
      <c r="F734" s="226">
        <v>0</v>
      </c>
      <c r="G734" s="225">
        <v>4.9000000000000004</v>
      </c>
      <c r="H734" s="225">
        <v>1.7</v>
      </c>
      <c r="I734" s="225">
        <v>1.7</v>
      </c>
      <c r="J734" s="226">
        <v>2.7</v>
      </c>
      <c r="K734" s="226">
        <v>2.7</v>
      </c>
      <c r="L734" s="226">
        <v>2.7</v>
      </c>
      <c r="M734" s="535"/>
      <c r="N734" s="332"/>
    </row>
    <row r="735" spans="1:14" s="499" customFormat="1" x14ac:dyDescent="0.2">
      <c r="A735" s="490"/>
      <c r="B735" s="281">
        <v>640</v>
      </c>
      <c r="C735" s="272"/>
      <c r="D735" s="278" t="s">
        <v>1130</v>
      </c>
      <c r="E735" s="279"/>
      <c r="F735" s="226">
        <v>0</v>
      </c>
      <c r="G735" s="279">
        <v>0</v>
      </c>
      <c r="H735" s="279">
        <v>0</v>
      </c>
      <c r="I735" s="279">
        <v>0</v>
      </c>
      <c r="J735" s="584">
        <v>4</v>
      </c>
      <c r="K735" s="279">
        <v>0</v>
      </c>
      <c r="L735" s="279">
        <v>0</v>
      </c>
      <c r="M735" s="559" t="s">
        <v>1108</v>
      </c>
      <c r="N735" s="498"/>
    </row>
    <row r="736" spans="1:14" s="333" customFormat="1" ht="13.5" thickBot="1" x14ac:dyDescent="0.25">
      <c r="A736" s="334"/>
      <c r="B736" s="281">
        <v>640</v>
      </c>
      <c r="C736" s="272"/>
      <c r="D736" s="278" t="s">
        <v>610</v>
      </c>
      <c r="E736" s="279"/>
      <c r="F736" s="226">
        <v>0</v>
      </c>
      <c r="G736" s="279">
        <v>0</v>
      </c>
      <c r="H736" s="279">
        <v>0.6</v>
      </c>
      <c r="I736" s="279">
        <v>0.6</v>
      </c>
      <c r="J736" s="279">
        <v>0.6</v>
      </c>
      <c r="K736" s="279">
        <v>0.6</v>
      </c>
      <c r="L736" s="279">
        <v>0.6</v>
      </c>
      <c r="M736" s="535"/>
      <c r="N736" s="332"/>
    </row>
    <row r="737" spans="1:14" ht="13.5" thickBot="1" x14ac:dyDescent="0.25">
      <c r="A737" s="210"/>
      <c r="B737" s="352"/>
      <c r="C737" s="353"/>
      <c r="D737" s="354" t="s">
        <v>306</v>
      </c>
      <c r="E737" s="355"/>
      <c r="F737" s="356">
        <f t="shared" ref="F737:L737" si="250">SUM(F738:F749)</f>
        <v>135.6</v>
      </c>
      <c r="G737" s="355">
        <f t="shared" si="250"/>
        <v>140.5</v>
      </c>
      <c r="H737" s="355">
        <f>SUM(H738:H749)</f>
        <v>146.69999999999999</v>
      </c>
      <c r="I737" s="355">
        <f t="shared" si="250"/>
        <v>149.80000000000001</v>
      </c>
      <c r="J737" s="355">
        <f t="shared" si="250"/>
        <v>268</v>
      </c>
      <c r="K737" s="355">
        <f t="shared" ref="K737" si="251">SUM(K738:K749)</f>
        <v>236.5</v>
      </c>
      <c r="L737" s="355">
        <f t="shared" si="250"/>
        <v>242.70000000000002</v>
      </c>
      <c r="M737" s="535"/>
    </row>
    <row r="738" spans="1:14" x14ac:dyDescent="0.2">
      <c r="A738" s="207"/>
      <c r="B738" s="281"/>
      <c r="C738" s="272"/>
      <c r="D738" s="271" t="s">
        <v>808</v>
      </c>
      <c r="E738" s="279"/>
      <c r="F738" s="374"/>
      <c r="G738" s="374"/>
      <c r="H738" s="374"/>
      <c r="I738" s="374"/>
      <c r="J738" s="374"/>
      <c r="K738" s="374"/>
      <c r="L738" s="374"/>
      <c r="M738" s="535"/>
    </row>
    <row r="739" spans="1:14" s="333" customFormat="1" x14ac:dyDescent="0.2">
      <c r="A739" s="331"/>
      <c r="B739" s="404">
        <v>610</v>
      </c>
      <c r="C739" s="350"/>
      <c r="D739" s="405" t="s">
        <v>50</v>
      </c>
      <c r="E739" s="226"/>
      <c r="F739" s="226">
        <v>69.099999999999994</v>
      </c>
      <c r="G739" s="225">
        <v>32.700000000000003</v>
      </c>
      <c r="H739" s="225">
        <v>35</v>
      </c>
      <c r="I739" s="225">
        <v>34.200000000000003</v>
      </c>
      <c r="J739" s="226">
        <v>37</v>
      </c>
      <c r="K739" s="226">
        <v>37.700000000000003</v>
      </c>
      <c r="L739" s="226">
        <v>40.1</v>
      </c>
      <c r="M739" s="537"/>
      <c r="N739" s="332"/>
    </row>
    <row r="740" spans="1:14" s="333" customFormat="1" x14ac:dyDescent="0.2">
      <c r="A740" s="331"/>
      <c r="B740" s="351">
        <v>620</v>
      </c>
      <c r="C740" s="350"/>
      <c r="D740" s="405" t="s">
        <v>116</v>
      </c>
      <c r="E740" s="226"/>
      <c r="F740" s="226">
        <v>25.1</v>
      </c>
      <c r="G740" s="225">
        <v>12.1</v>
      </c>
      <c r="H740" s="225">
        <v>12.9</v>
      </c>
      <c r="I740" s="225">
        <v>12.7</v>
      </c>
      <c r="J740" s="226">
        <v>13.7</v>
      </c>
      <c r="K740" s="226">
        <v>14.6</v>
      </c>
      <c r="L740" s="226">
        <v>15.8</v>
      </c>
      <c r="M740" s="537"/>
      <c r="N740" s="332"/>
    </row>
    <row r="741" spans="1:14" s="333" customFormat="1" x14ac:dyDescent="0.2">
      <c r="A741" s="331"/>
      <c r="B741" s="564">
        <v>630</v>
      </c>
      <c r="C741" s="565"/>
      <c r="D741" s="566" t="s">
        <v>117</v>
      </c>
      <c r="E741" s="567"/>
      <c r="F741" s="567">
        <v>41.4</v>
      </c>
      <c r="G741" s="474">
        <v>20.3</v>
      </c>
      <c r="H741" s="474">
        <v>17.399999999999999</v>
      </c>
      <c r="I741" s="474">
        <v>17.399999999999999</v>
      </c>
      <c r="J741" s="567">
        <v>23.6</v>
      </c>
      <c r="K741" s="567">
        <v>60.8</v>
      </c>
      <c r="L741" s="567">
        <v>60.8</v>
      </c>
      <c r="M741" s="559"/>
      <c r="N741" s="332"/>
    </row>
    <row r="742" spans="1:14" s="409" customFormat="1" x14ac:dyDescent="0.2">
      <c r="A742" s="562"/>
      <c r="B742" s="564">
        <v>630</v>
      </c>
      <c r="C742" s="565"/>
      <c r="D742" s="566" t="s">
        <v>1092</v>
      </c>
      <c r="E742" s="567"/>
      <c r="F742" s="567">
        <v>0</v>
      </c>
      <c r="G742" s="474">
        <v>0</v>
      </c>
      <c r="H742" s="474">
        <v>0</v>
      </c>
      <c r="I742" s="474">
        <v>0</v>
      </c>
      <c r="J742" s="567">
        <v>36</v>
      </c>
      <c r="K742" s="567">
        <v>37</v>
      </c>
      <c r="L742" s="567">
        <v>37</v>
      </c>
      <c r="M742" s="559"/>
      <c r="N742" s="561"/>
    </row>
    <row r="743" spans="1:14" s="333" customFormat="1" x14ac:dyDescent="0.2">
      <c r="A743" s="331"/>
      <c r="B743" s="564">
        <v>640</v>
      </c>
      <c r="C743" s="565"/>
      <c r="D743" s="566" t="s">
        <v>610</v>
      </c>
      <c r="E743" s="567"/>
      <c r="F743" s="567">
        <v>0</v>
      </c>
      <c r="G743" s="474">
        <v>0.4</v>
      </c>
      <c r="H743" s="474">
        <v>0.4</v>
      </c>
      <c r="I743" s="474">
        <v>1.4</v>
      </c>
      <c r="J743" s="567">
        <v>0.4</v>
      </c>
      <c r="K743" s="567">
        <v>0.4</v>
      </c>
      <c r="L743" s="567">
        <v>0.4</v>
      </c>
      <c r="M743" s="537"/>
      <c r="N743" s="332"/>
    </row>
    <row r="744" spans="1:14" x14ac:dyDescent="0.2">
      <c r="A744" s="207"/>
      <c r="B744" s="351"/>
      <c r="C744" s="350"/>
      <c r="D744" s="271" t="s">
        <v>809</v>
      </c>
      <c r="E744" s="226"/>
      <c r="F744" s="297"/>
      <c r="G744" s="297"/>
      <c r="H744" s="297"/>
      <c r="I744" s="297"/>
      <c r="J744" s="297"/>
      <c r="K744" s="297"/>
      <c r="L744" s="297"/>
      <c r="M744" s="535"/>
    </row>
    <row r="745" spans="1:14" s="333" customFormat="1" x14ac:dyDescent="0.2">
      <c r="A745" s="331"/>
      <c r="B745" s="404">
        <v>610</v>
      </c>
      <c r="C745" s="404"/>
      <c r="D745" s="405" t="s">
        <v>50</v>
      </c>
      <c r="E745" s="226"/>
      <c r="F745" s="226">
        <v>0</v>
      </c>
      <c r="G745" s="225">
        <v>32.700000000000003</v>
      </c>
      <c r="H745" s="225">
        <v>40</v>
      </c>
      <c r="I745" s="225">
        <v>40</v>
      </c>
      <c r="J745" s="226">
        <v>39</v>
      </c>
      <c r="K745" s="226">
        <v>41.1</v>
      </c>
      <c r="L745" s="226">
        <v>42.7</v>
      </c>
      <c r="M745" s="537"/>
      <c r="N745" s="332"/>
    </row>
    <row r="746" spans="1:14" s="333" customFormat="1" x14ac:dyDescent="0.2">
      <c r="A746" s="331"/>
      <c r="B746" s="351">
        <v>620</v>
      </c>
      <c r="C746" s="350"/>
      <c r="D746" s="405" t="s">
        <v>116</v>
      </c>
      <c r="E746" s="226"/>
      <c r="F746" s="226">
        <v>0</v>
      </c>
      <c r="G746" s="225">
        <v>11.3</v>
      </c>
      <c r="H746" s="225">
        <v>14.5</v>
      </c>
      <c r="I746" s="225">
        <v>14.5</v>
      </c>
      <c r="J746" s="226">
        <v>14.4</v>
      </c>
      <c r="K746" s="226">
        <v>14.9</v>
      </c>
      <c r="L746" s="226">
        <v>15.6</v>
      </c>
      <c r="M746" s="535"/>
      <c r="N746" s="332"/>
    </row>
    <row r="747" spans="1:14" s="333" customFormat="1" x14ac:dyDescent="0.2">
      <c r="A747" s="331"/>
      <c r="B747" s="351">
        <v>630</v>
      </c>
      <c r="C747" s="350"/>
      <c r="D747" s="405" t="s">
        <v>117</v>
      </c>
      <c r="E747" s="226"/>
      <c r="F747" s="226">
        <v>0</v>
      </c>
      <c r="G747" s="225">
        <v>31</v>
      </c>
      <c r="H747" s="225">
        <v>25</v>
      </c>
      <c r="I747" s="225">
        <v>28.1</v>
      </c>
      <c r="J747" s="225">
        <v>39.299999999999997</v>
      </c>
      <c r="K747" s="225">
        <v>29.5</v>
      </c>
      <c r="L747" s="225">
        <v>29.8</v>
      </c>
      <c r="M747" s="559"/>
      <c r="N747" s="332"/>
    </row>
    <row r="748" spans="1:14" s="409" customFormat="1" x14ac:dyDescent="0.2">
      <c r="A748" s="562"/>
      <c r="B748" s="564">
        <v>630</v>
      </c>
      <c r="C748" s="565"/>
      <c r="D748" s="566" t="s">
        <v>1092</v>
      </c>
      <c r="E748" s="568"/>
      <c r="F748" s="567">
        <v>0</v>
      </c>
      <c r="G748" s="569">
        <v>0</v>
      </c>
      <c r="H748" s="569">
        <v>0</v>
      </c>
      <c r="I748" s="569">
        <v>0</v>
      </c>
      <c r="J748" s="569">
        <v>64.099999999999994</v>
      </c>
      <c r="K748" s="569">
        <v>0</v>
      </c>
      <c r="L748" s="569">
        <v>0</v>
      </c>
      <c r="M748" s="559"/>
      <c r="N748" s="561"/>
    </row>
    <row r="749" spans="1:14" s="333" customFormat="1" ht="13.5" thickBot="1" x14ac:dyDescent="0.25">
      <c r="A749" s="331"/>
      <c r="B749" s="351">
        <v>640</v>
      </c>
      <c r="C749" s="350"/>
      <c r="D749" s="405" t="s">
        <v>610</v>
      </c>
      <c r="E749" s="273"/>
      <c r="F749" s="226">
        <v>0</v>
      </c>
      <c r="G749" s="279">
        <v>0</v>
      </c>
      <c r="H749" s="279">
        <v>1.5</v>
      </c>
      <c r="I749" s="279">
        <v>1.5</v>
      </c>
      <c r="J749" s="273">
        <v>0.5</v>
      </c>
      <c r="K749" s="273">
        <v>0.5</v>
      </c>
      <c r="L749" s="273">
        <v>0.5</v>
      </c>
      <c r="M749" s="535"/>
      <c r="N749" s="332"/>
    </row>
    <row r="750" spans="1:14" ht="13.5" thickBot="1" x14ac:dyDescent="0.25">
      <c r="A750" s="207"/>
      <c r="B750" s="442" t="s">
        <v>422</v>
      </c>
      <c r="C750" s="443"/>
      <c r="D750" s="444"/>
      <c r="E750" s="261"/>
      <c r="F750" s="263">
        <f t="shared" ref="F750:L750" si="252">SUM(F751:F752)</f>
        <v>49.4</v>
      </c>
      <c r="G750" s="263">
        <f t="shared" si="252"/>
        <v>46.5</v>
      </c>
      <c r="H750" s="262">
        <f t="shared" ref="H750" si="253">H751+H752</f>
        <v>51.6</v>
      </c>
      <c r="I750" s="263">
        <f t="shared" si="252"/>
        <v>49.8</v>
      </c>
      <c r="J750" s="263">
        <f t="shared" si="252"/>
        <v>49.8</v>
      </c>
      <c r="K750" s="263">
        <f t="shared" ref="K750" si="254">SUM(K751:K752)</f>
        <v>49.8</v>
      </c>
      <c r="L750" s="263">
        <f t="shared" si="252"/>
        <v>49.8</v>
      </c>
      <c r="M750" s="535"/>
    </row>
    <row r="751" spans="1:14" x14ac:dyDescent="0.2">
      <c r="A751" s="207"/>
      <c r="B751" s="266"/>
      <c r="C751" s="267">
        <v>637014</v>
      </c>
      <c r="D751" s="268" t="s">
        <v>639</v>
      </c>
      <c r="E751" s="270"/>
      <c r="F751" s="270">
        <v>39.799999999999997</v>
      </c>
      <c r="G751" s="269">
        <v>37.700000000000003</v>
      </c>
      <c r="H751" s="269">
        <v>39.700000000000003</v>
      </c>
      <c r="I751" s="269">
        <v>39.799999999999997</v>
      </c>
      <c r="J751" s="270">
        <v>39.799999999999997</v>
      </c>
      <c r="K751" s="270">
        <v>39.799999999999997</v>
      </c>
      <c r="L751" s="270">
        <v>39.799999999999997</v>
      </c>
      <c r="M751" s="541"/>
    </row>
    <row r="752" spans="1:14" x14ac:dyDescent="0.2">
      <c r="A752" s="210"/>
      <c r="B752" s="271"/>
      <c r="C752" s="272">
        <v>633009</v>
      </c>
      <c r="D752" s="278" t="s">
        <v>646</v>
      </c>
      <c r="E752" s="273"/>
      <c r="F752" s="226">
        <v>9.6</v>
      </c>
      <c r="G752" s="279">
        <v>8.8000000000000007</v>
      </c>
      <c r="H752" s="279">
        <v>11.9</v>
      </c>
      <c r="I752" s="279">
        <v>10</v>
      </c>
      <c r="J752" s="273">
        <v>10</v>
      </c>
      <c r="K752" s="273">
        <v>10</v>
      </c>
      <c r="L752" s="273">
        <v>10</v>
      </c>
      <c r="M752" s="541"/>
    </row>
    <row r="753" spans="1:14" x14ac:dyDescent="0.2">
      <c r="A753" s="210"/>
      <c r="B753" s="357"/>
      <c r="C753" s="358"/>
      <c r="D753" s="359" t="s">
        <v>241</v>
      </c>
      <c r="E753" s="360"/>
      <c r="F753" s="361">
        <f t="shared" ref="F753:L753" si="255">SUM(F754:F757)</f>
        <v>329.1</v>
      </c>
      <c r="G753" s="360">
        <f t="shared" ref="G753" si="256">SUM(G754:G757)</f>
        <v>346.2</v>
      </c>
      <c r="H753" s="360">
        <f t="shared" ref="H753" si="257">SUM(H754:H757)</f>
        <v>373.9</v>
      </c>
      <c r="I753" s="360">
        <f t="shared" si="255"/>
        <v>373.9</v>
      </c>
      <c r="J753" s="360">
        <f t="shared" si="255"/>
        <v>403.6</v>
      </c>
      <c r="K753" s="360">
        <f t="shared" ref="K753" si="258">SUM(K754:K757)</f>
        <v>441.09999999999997</v>
      </c>
      <c r="L753" s="360">
        <f t="shared" si="255"/>
        <v>464.2</v>
      </c>
      <c r="M753" s="241"/>
    </row>
    <row r="754" spans="1:14" ht="11.25" customHeight="1" x14ac:dyDescent="0.2">
      <c r="A754" s="210"/>
      <c r="B754" s="214"/>
      <c r="C754" s="215">
        <v>610</v>
      </c>
      <c r="D754" s="216" t="s">
        <v>115</v>
      </c>
      <c r="E754" s="226"/>
      <c r="F754" s="226">
        <v>206.6</v>
      </c>
      <c r="G754" s="269">
        <v>218.5</v>
      </c>
      <c r="H754" s="269">
        <v>236.5</v>
      </c>
      <c r="I754" s="269">
        <v>236.5</v>
      </c>
      <c r="J754" s="270">
        <v>249.1</v>
      </c>
      <c r="K754" s="226">
        <v>282</v>
      </c>
      <c r="L754" s="226">
        <v>298.8</v>
      </c>
      <c r="M754" s="559"/>
    </row>
    <row r="755" spans="1:14" s="228" customFormat="1" x14ac:dyDescent="0.2">
      <c r="A755" s="207"/>
      <c r="B755" s="214"/>
      <c r="C755" s="215">
        <v>620</v>
      </c>
      <c r="D755" s="216" t="s">
        <v>116</v>
      </c>
      <c r="E755" s="226"/>
      <c r="F755" s="226">
        <v>76.900000000000006</v>
      </c>
      <c r="G755" s="225">
        <v>80.7</v>
      </c>
      <c r="H755" s="225">
        <v>87.4</v>
      </c>
      <c r="I755" s="225">
        <v>87.4</v>
      </c>
      <c r="J755" s="226">
        <v>93</v>
      </c>
      <c r="K755" s="226">
        <v>104.2</v>
      </c>
      <c r="L755" s="226">
        <v>110.5</v>
      </c>
      <c r="M755" s="246"/>
      <c r="N755" s="259"/>
    </row>
    <row r="756" spans="1:14" x14ac:dyDescent="0.2">
      <c r="A756" s="210"/>
      <c r="B756" s="214"/>
      <c r="C756" s="215">
        <v>630</v>
      </c>
      <c r="D756" s="216" t="s">
        <v>117</v>
      </c>
      <c r="E756" s="226"/>
      <c r="F756" s="226">
        <v>45.6</v>
      </c>
      <c r="G756" s="279">
        <v>46</v>
      </c>
      <c r="H756" s="279">
        <v>49</v>
      </c>
      <c r="I756" s="279">
        <v>49</v>
      </c>
      <c r="J756" s="582">
        <v>57.1</v>
      </c>
      <c r="K756" s="226">
        <v>53.4</v>
      </c>
      <c r="L756" s="226">
        <v>53.4</v>
      </c>
      <c r="M756" s="559" t="s">
        <v>1108</v>
      </c>
    </row>
    <row r="757" spans="1:14" x14ac:dyDescent="0.2">
      <c r="A757" s="210"/>
      <c r="B757" s="271"/>
      <c r="C757" s="272">
        <v>642</v>
      </c>
      <c r="D757" s="278" t="s">
        <v>711</v>
      </c>
      <c r="E757" s="273"/>
      <c r="F757" s="226">
        <v>0</v>
      </c>
      <c r="G757" s="279">
        <v>1</v>
      </c>
      <c r="H757" s="279">
        <v>1</v>
      </c>
      <c r="I757" s="279">
        <v>1</v>
      </c>
      <c r="J757" s="273">
        <v>4.4000000000000004</v>
      </c>
      <c r="K757" s="226">
        <v>1.5</v>
      </c>
      <c r="L757" s="226">
        <v>1.5</v>
      </c>
      <c r="M757" s="559"/>
      <c r="N757" s="277"/>
    </row>
    <row r="758" spans="1:14" ht="13.5" thickBot="1" x14ac:dyDescent="0.25">
      <c r="A758" s="210"/>
      <c r="B758" s="357"/>
      <c r="C758" s="358"/>
      <c r="D758" s="357" t="s">
        <v>659</v>
      </c>
      <c r="E758" s="360"/>
      <c r="F758" s="361">
        <f t="shared" ref="F758:L758" si="259">SUM(F759:F765)</f>
        <v>365.59999999999997</v>
      </c>
      <c r="G758" s="360">
        <f t="shared" ref="G758" si="260">SUM(G759:G765)</f>
        <v>386.90000000000003</v>
      </c>
      <c r="H758" s="360">
        <f t="shared" ref="H758" si="261">SUM(H759:H765)</f>
        <v>439.7</v>
      </c>
      <c r="I758" s="360">
        <f t="shared" si="259"/>
        <v>443.7</v>
      </c>
      <c r="J758" s="360">
        <f t="shared" si="259"/>
        <v>472.09999999999997</v>
      </c>
      <c r="K758" s="360">
        <f t="shared" ref="K758" si="262">SUM(K759:K765)</f>
        <v>483.40000000000003</v>
      </c>
      <c r="L758" s="360">
        <f t="shared" si="259"/>
        <v>494.2</v>
      </c>
      <c r="M758" s="209"/>
    </row>
    <row r="759" spans="1:14" ht="13.5" thickBot="1" x14ac:dyDescent="0.25">
      <c r="A759" s="229"/>
      <c r="B759" s="214"/>
      <c r="C759" s="215">
        <v>610</v>
      </c>
      <c r="D759" s="216" t="s">
        <v>115</v>
      </c>
      <c r="E759" s="226"/>
      <c r="F759" s="226">
        <v>202.1</v>
      </c>
      <c r="G759" s="269">
        <v>218.6</v>
      </c>
      <c r="H759" s="269">
        <v>254</v>
      </c>
      <c r="I759" s="269">
        <v>254</v>
      </c>
      <c r="J759" s="269">
        <v>282.89999999999998</v>
      </c>
      <c r="K759" s="269">
        <v>287</v>
      </c>
      <c r="L759" s="269">
        <v>296</v>
      </c>
      <c r="M759" s="559"/>
    </row>
    <row r="760" spans="1:14" x14ac:dyDescent="0.2">
      <c r="A760" s="207"/>
      <c r="B760" s="214"/>
      <c r="C760" s="215">
        <v>620</v>
      </c>
      <c r="D760" s="216" t="s">
        <v>116</v>
      </c>
      <c r="E760" s="226"/>
      <c r="F760" s="226">
        <v>76.400000000000006</v>
      </c>
      <c r="G760" s="225">
        <v>80.8</v>
      </c>
      <c r="H760" s="225">
        <v>94</v>
      </c>
      <c r="I760" s="225">
        <v>94</v>
      </c>
      <c r="J760" s="225">
        <v>104.4</v>
      </c>
      <c r="K760" s="225">
        <v>106.1</v>
      </c>
      <c r="L760" s="225">
        <v>109.4</v>
      </c>
      <c r="M760" s="559"/>
    </row>
    <row r="761" spans="1:14" s="228" customFormat="1" x14ac:dyDescent="0.2">
      <c r="A761" s="245"/>
      <c r="B761" s="214"/>
      <c r="C761" s="215">
        <v>630</v>
      </c>
      <c r="D761" s="216" t="s">
        <v>117</v>
      </c>
      <c r="E761" s="206"/>
      <c r="F761" s="226">
        <v>70.5</v>
      </c>
      <c r="G761" s="225">
        <v>70.5</v>
      </c>
      <c r="H761" s="225">
        <v>72</v>
      </c>
      <c r="I761" s="225">
        <v>75.5</v>
      </c>
      <c r="J761" s="548">
        <v>63.6</v>
      </c>
      <c r="K761" s="225">
        <v>72.099999999999994</v>
      </c>
      <c r="L761" s="225">
        <v>71.599999999999994</v>
      </c>
      <c r="M761" s="559" t="s">
        <v>1108</v>
      </c>
      <c r="N761" s="259"/>
    </row>
    <row r="762" spans="1:14" x14ac:dyDescent="0.2">
      <c r="A762" s="230"/>
      <c r="B762" s="214"/>
      <c r="C762" s="215">
        <v>642015</v>
      </c>
      <c r="D762" s="216" t="s">
        <v>617</v>
      </c>
      <c r="E762" s="225"/>
      <c r="F762" s="226">
        <v>0</v>
      </c>
      <c r="G762" s="225">
        <v>0.6</v>
      </c>
      <c r="H762" s="225">
        <v>2.1</v>
      </c>
      <c r="I762" s="225">
        <v>2.1</v>
      </c>
      <c r="J762" s="225">
        <v>2</v>
      </c>
      <c r="K762" s="225">
        <v>1.7</v>
      </c>
      <c r="L762" s="225">
        <v>0.7</v>
      </c>
      <c r="M762" s="535"/>
    </row>
    <row r="763" spans="1:14" x14ac:dyDescent="0.2">
      <c r="A763" s="230"/>
      <c r="B763" s="214"/>
      <c r="C763" s="215">
        <v>633009</v>
      </c>
      <c r="D763" s="216" t="s">
        <v>611</v>
      </c>
      <c r="E763" s="225"/>
      <c r="F763" s="226">
        <v>0.5</v>
      </c>
      <c r="G763" s="225">
        <v>0.5</v>
      </c>
      <c r="H763" s="225">
        <v>0.9</v>
      </c>
      <c r="I763" s="225">
        <v>0.5</v>
      </c>
      <c r="J763" s="225">
        <v>0.5</v>
      </c>
      <c r="K763" s="225">
        <v>0.5</v>
      </c>
      <c r="L763" s="225">
        <v>0.5</v>
      </c>
      <c r="M763" s="541"/>
    </row>
    <row r="764" spans="1:14" x14ac:dyDescent="0.2">
      <c r="A764" s="230"/>
      <c r="B764" s="214"/>
      <c r="C764" s="215"/>
      <c r="D764" s="216" t="s">
        <v>640</v>
      </c>
      <c r="E764" s="225"/>
      <c r="F764" s="226">
        <v>4.7</v>
      </c>
      <c r="G764" s="225">
        <v>4.5999999999999996</v>
      </c>
      <c r="H764" s="225">
        <v>5.3</v>
      </c>
      <c r="I764" s="225">
        <v>4.9000000000000004</v>
      </c>
      <c r="J764" s="225">
        <v>4.9000000000000004</v>
      </c>
      <c r="K764" s="225">
        <v>4.9000000000000004</v>
      </c>
      <c r="L764" s="225">
        <v>4.9000000000000004</v>
      </c>
      <c r="M764" s="541"/>
    </row>
    <row r="765" spans="1:14" x14ac:dyDescent="0.2">
      <c r="A765" s="230"/>
      <c r="B765" s="214">
        <v>630</v>
      </c>
      <c r="C765" s="215">
        <v>633009</v>
      </c>
      <c r="D765" s="216" t="s">
        <v>608</v>
      </c>
      <c r="E765" s="225"/>
      <c r="F765" s="226">
        <v>11.4</v>
      </c>
      <c r="G765" s="225">
        <v>11.3</v>
      </c>
      <c r="H765" s="225">
        <v>11.4</v>
      </c>
      <c r="I765" s="225">
        <v>12.7</v>
      </c>
      <c r="J765" s="225">
        <v>13.8</v>
      </c>
      <c r="K765" s="225">
        <v>11.1</v>
      </c>
      <c r="L765" s="225">
        <v>11.1</v>
      </c>
      <c r="M765" s="559"/>
    </row>
    <row r="766" spans="1:14" x14ac:dyDescent="0.2">
      <c r="A766" s="230"/>
      <c r="B766" s="299"/>
      <c r="C766" s="300"/>
      <c r="D766" s="286" t="s">
        <v>242</v>
      </c>
      <c r="E766" s="287"/>
      <c r="F766" s="288">
        <f>SUM(F767:F768)</f>
        <v>83.7</v>
      </c>
      <c r="G766" s="287">
        <f t="shared" ref="G766:L766" si="263">G767+G768+G769+G770</f>
        <v>0</v>
      </c>
      <c r="H766" s="287">
        <f t="shared" si="263"/>
        <v>0</v>
      </c>
      <c r="I766" s="287">
        <f t="shared" si="263"/>
        <v>0</v>
      </c>
      <c r="J766" s="287">
        <f t="shared" si="263"/>
        <v>0</v>
      </c>
      <c r="K766" s="287">
        <f t="shared" si="263"/>
        <v>0</v>
      </c>
      <c r="L766" s="287">
        <f t="shared" si="263"/>
        <v>0</v>
      </c>
      <c r="M766" s="535"/>
    </row>
    <row r="767" spans="1:14" x14ac:dyDescent="0.2">
      <c r="A767" s="230"/>
      <c r="B767" s="214"/>
      <c r="C767" s="215"/>
      <c r="D767" s="216" t="s">
        <v>407</v>
      </c>
      <c r="E767" s="226"/>
      <c r="F767" s="226">
        <v>0</v>
      </c>
      <c r="G767" s="225">
        <v>0</v>
      </c>
      <c r="H767" s="225">
        <v>0</v>
      </c>
      <c r="I767" s="225">
        <v>0</v>
      </c>
      <c r="J767" s="226">
        <v>0</v>
      </c>
      <c r="K767" s="226">
        <v>0</v>
      </c>
      <c r="L767" s="226">
        <v>0</v>
      </c>
      <c r="M767" s="535"/>
    </row>
    <row r="768" spans="1:14" x14ac:dyDescent="0.2">
      <c r="A768" s="230"/>
      <c r="B768" s="214"/>
      <c r="C768" s="215"/>
      <c r="D768" s="216" t="s">
        <v>625</v>
      </c>
      <c r="E768" s="226"/>
      <c r="F768" s="226">
        <v>83.7</v>
      </c>
      <c r="G768" s="225">
        <v>0</v>
      </c>
      <c r="H768" s="225">
        <v>0</v>
      </c>
      <c r="I768" s="225">
        <v>0</v>
      </c>
      <c r="J768" s="226">
        <v>0</v>
      </c>
      <c r="K768" s="226">
        <v>0</v>
      </c>
      <c r="L768" s="226">
        <v>0</v>
      </c>
      <c r="M768" s="535"/>
    </row>
    <row r="769" spans="1:14" x14ac:dyDescent="0.2">
      <c r="A769" s="230"/>
      <c r="B769" s="214"/>
      <c r="C769" s="215"/>
      <c r="D769" s="216"/>
      <c r="E769" s="226"/>
      <c r="F769" s="394"/>
      <c r="G769" s="554"/>
      <c r="H769" s="225"/>
      <c r="I769" s="225"/>
      <c r="J769" s="226"/>
      <c r="K769" s="226"/>
      <c r="L769" s="226"/>
      <c r="M769" s="535"/>
    </row>
    <row r="770" spans="1:14" x14ac:dyDescent="0.2">
      <c r="A770" s="230"/>
      <c r="B770" s="214"/>
      <c r="C770" s="215"/>
      <c r="D770" s="216"/>
      <c r="E770" s="226"/>
      <c r="F770" s="394"/>
      <c r="G770" s="554"/>
      <c r="H770" s="225"/>
      <c r="I770" s="225"/>
      <c r="J770" s="226"/>
      <c r="K770" s="226"/>
      <c r="L770" s="226"/>
      <c r="M770" s="535"/>
    </row>
    <row r="771" spans="1:14" x14ac:dyDescent="0.2">
      <c r="A771" s="230"/>
      <c r="B771" s="299"/>
      <c r="C771" s="300"/>
      <c r="D771" s="286" t="s">
        <v>243</v>
      </c>
      <c r="E771" s="314"/>
      <c r="F771" s="319"/>
      <c r="G771" s="555"/>
      <c r="H771" s="408"/>
      <c r="I771" s="408"/>
      <c r="J771" s="314"/>
      <c r="K771" s="314"/>
      <c r="L771" s="314"/>
      <c r="M771" s="209"/>
    </row>
    <row r="772" spans="1:14" x14ac:dyDescent="0.2">
      <c r="A772" s="230"/>
      <c r="B772" s="214"/>
      <c r="C772" s="215"/>
      <c r="D772" s="216" t="s">
        <v>244</v>
      </c>
      <c r="E772" s="225"/>
      <c r="F772" s="226">
        <f t="shared" ref="F772:L772" si="264">SUM(F5)</f>
        <v>5172.1000000000004</v>
      </c>
      <c r="G772" s="225">
        <f t="shared" si="264"/>
        <v>5527</v>
      </c>
      <c r="H772" s="225">
        <f t="shared" si="264"/>
        <v>5749.2999999999993</v>
      </c>
      <c r="I772" s="225">
        <f t="shared" si="264"/>
        <v>5709.9</v>
      </c>
      <c r="J772" s="225">
        <f t="shared" si="264"/>
        <v>6491.0000000000009</v>
      </c>
      <c r="K772" s="225">
        <f t="shared" si="264"/>
        <v>6554.6999999999989</v>
      </c>
      <c r="L772" s="225">
        <f t="shared" si="264"/>
        <v>6931.5</v>
      </c>
      <c r="M772" s="324"/>
    </row>
    <row r="773" spans="1:14" x14ac:dyDescent="0.2">
      <c r="A773" s="230"/>
      <c r="B773" s="214"/>
      <c r="C773" s="215"/>
      <c r="D773" s="216" t="s">
        <v>245</v>
      </c>
      <c r="E773" s="225"/>
      <c r="F773" s="226">
        <f t="shared" ref="F773:L773" si="265">SUM(F167)</f>
        <v>2844.5999999999995</v>
      </c>
      <c r="G773" s="225">
        <f t="shared" si="265"/>
        <v>2621.0000000000005</v>
      </c>
      <c r="H773" s="225">
        <f t="shared" si="265"/>
        <v>2653.7000000000003</v>
      </c>
      <c r="I773" s="225">
        <f t="shared" si="265"/>
        <v>2763.1000000000004</v>
      </c>
      <c r="J773" s="225">
        <f t="shared" si="265"/>
        <v>3063.8</v>
      </c>
      <c r="K773" s="225">
        <f t="shared" si="265"/>
        <v>3065.9</v>
      </c>
      <c r="L773" s="225">
        <f t="shared" si="265"/>
        <v>3301.3999999999996</v>
      </c>
      <c r="M773" s="324"/>
    </row>
    <row r="774" spans="1:14" x14ac:dyDescent="0.2">
      <c r="A774" s="230"/>
      <c r="B774" s="214"/>
      <c r="C774" s="215"/>
      <c r="D774" s="216" t="s">
        <v>246</v>
      </c>
      <c r="E774" s="227"/>
      <c r="F774" s="206">
        <f t="shared" ref="F774" si="266">SUM(F772-F773)</f>
        <v>2327.5000000000009</v>
      </c>
      <c r="G774" s="227">
        <f>SUM(G772-G773)</f>
        <v>2905.9999999999995</v>
      </c>
      <c r="H774" s="227">
        <f>SUM(H772-H773)</f>
        <v>3095.599999999999</v>
      </c>
      <c r="I774" s="227">
        <f>SUM(I772-I773)</f>
        <v>2946.7999999999993</v>
      </c>
      <c r="J774" s="227">
        <f t="shared" ref="J774:L774" si="267">SUM(J772-J773)</f>
        <v>3427.2000000000007</v>
      </c>
      <c r="K774" s="227">
        <f t="shared" ref="K774" si="268">SUM(K772-K773)</f>
        <v>3488.7999999999988</v>
      </c>
      <c r="L774" s="227">
        <f t="shared" si="267"/>
        <v>3630.1000000000004</v>
      </c>
      <c r="M774" s="327"/>
      <c r="N774" s="328"/>
    </row>
    <row r="775" spans="1:14" x14ac:dyDescent="0.2">
      <c r="A775" s="230"/>
      <c r="B775" s="214"/>
      <c r="C775" s="215"/>
      <c r="D775" s="216" t="s">
        <v>247</v>
      </c>
      <c r="E775" s="225"/>
      <c r="F775" s="226">
        <f t="shared" ref="F775:L775" si="269">SUM(F144)</f>
        <v>343.9</v>
      </c>
      <c r="G775" s="225">
        <f t="shared" si="269"/>
        <v>665.6</v>
      </c>
      <c r="H775" s="225">
        <f t="shared" si="269"/>
        <v>357</v>
      </c>
      <c r="I775" s="225">
        <f t="shared" si="269"/>
        <v>1241.8</v>
      </c>
      <c r="J775" s="225">
        <f t="shared" si="269"/>
        <v>1464.2</v>
      </c>
      <c r="K775" s="225">
        <f t="shared" si="269"/>
        <v>12</v>
      </c>
      <c r="L775" s="225">
        <f t="shared" si="269"/>
        <v>12</v>
      </c>
      <c r="M775" s="324"/>
    </row>
    <row r="776" spans="1:14" x14ac:dyDescent="0.2">
      <c r="A776" s="230"/>
      <c r="B776" s="214"/>
      <c r="C776" s="215"/>
      <c r="D776" s="216" t="s">
        <v>248</v>
      </c>
      <c r="E776" s="225"/>
      <c r="F776" s="226">
        <f t="shared" ref="F776:L776" si="270">SUM(F596)</f>
        <v>603.20000000000005</v>
      </c>
      <c r="G776" s="225">
        <f t="shared" si="270"/>
        <v>217.59999999999997</v>
      </c>
      <c r="H776" s="225">
        <f t="shared" si="270"/>
        <v>925.1</v>
      </c>
      <c r="I776" s="225">
        <f t="shared" si="270"/>
        <v>1896.7000000000003</v>
      </c>
      <c r="J776" s="225">
        <f t="shared" si="270"/>
        <v>2583.7999999999997</v>
      </c>
      <c r="K776" s="225">
        <f t="shared" si="270"/>
        <v>0</v>
      </c>
      <c r="L776" s="225">
        <f t="shared" si="270"/>
        <v>0</v>
      </c>
      <c r="M776" s="324"/>
    </row>
    <row r="777" spans="1:14" x14ac:dyDescent="0.2">
      <c r="A777" s="230"/>
      <c r="B777" s="214"/>
      <c r="C777" s="215"/>
      <c r="D777" s="216" t="s">
        <v>249</v>
      </c>
      <c r="E777" s="227"/>
      <c r="F777" s="206">
        <f t="shared" ref="F777" si="271">SUM(F775-F776)</f>
        <v>-259.30000000000007</v>
      </c>
      <c r="G777" s="227">
        <f>SUM(G775-G776)</f>
        <v>448.00000000000006</v>
      </c>
      <c r="H777" s="227">
        <f>SUM(H775-H776)</f>
        <v>-568.1</v>
      </c>
      <c r="I777" s="227">
        <f>SUM(I775-I776)</f>
        <v>-654.90000000000032</v>
      </c>
      <c r="J777" s="227">
        <f t="shared" ref="J777:L777" si="272">SUM(J775-J776)</f>
        <v>-1119.5999999999997</v>
      </c>
      <c r="K777" s="227">
        <f t="shared" ref="K777" si="273">SUM(K775-K776)</f>
        <v>12</v>
      </c>
      <c r="L777" s="227">
        <f t="shared" si="272"/>
        <v>12</v>
      </c>
      <c r="M777" s="324"/>
    </row>
    <row r="778" spans="1:14" x14ac:dyDescent="0.2">
      <c r="A778" s="230"/>
      <c r="B778" s="214"/>
      <c r="C778" s="215"/>
      <c r="D778" s="216" t="s">
        <v>253</v>
      </c>
      <c r="E778" s="206"/>
      <c r="F778" s="206">
        <f t="shared" ref="F778:L778" si="274">SUM(F687)</f>
        <v>2592.6000000000004</v>
      </c>
      <c r="G778" s="206">
        <f t="shared" si="274"/>
        <v>2609.6000000000004</v>
      </c>
      <c r="H778" s="549">
        <f t="shared" si="274"/>
        <v>2890.3999999999996</v>
      </c>
      <c r="I778" s="206">
        <f t="shared" si="274"/>
        <v>2815.8</v>
      </c>
      <c r="J778" s="206">
        <f t="shared" si="274"/>
        <v>3229.2999999999997</v>
      </c>
      <c r="K778" s="206">
        <f t="shared" si="274"/>
        <v>3273.6</v>
      </c>
      <c r="L778" s="206">
        <f t="shared" si="274"/>
        <v>3414.8999999999996</v>
      </c>
      <c r="M778" s="324"/>
    </row>
    <row r="779" spans="1:14" ht="13.5" thickBot="1" x14ac:dyDescent="0.25">
      <c r="A779" s="232"/>
      <c r="B779" s="299"/>
      <c r="C779" s="302"/>
      <c r="D779" s="329" t="s">
        <v>763</v>
      </c>
      <c r="E779" s="288"/>
      <c r="F779" s="288">
        <f t="shared" ref="F779:L779" si="275">SUM(F774+F777-F778)</f>
        <v>-524.39999999999964</v>
      </c>
      <c r="G779" s="288">
        <f t="shared" ref="G779" si="276">SUM(G774+G777-G778)</f>
        <v>744.39999999999918</v>
      </c>
      <c r="H779" s="288">
        <f t="shared" ref="H779" si="277">SUM(H774+H777-H778)</f>
        <v>-362.90000000000055</v>
      </c>
      <c r="I779" s="288">
        <f t="shared" si="275"/>
        <v>-523.90000000000146</v>
      </c>
      <c r="J779" s="288">
        <f t="shared" si="275"/>
        <v>-921.69999999999845</v>
      </c>
      <c r="K779" s="288">
        <f t="shared" ref="K779" si="278">SUM(K774+K777-K778)</f>
        <v>227.19999999999891</v>
      </c>
      <c r="L779" s="288">
        <f t="shared" si="275"/>
        <v>227.20000000000073</v>
      </c>
      <c r="M779" s="325"/>
      <c r="N779" s="325"/>
    </row>
    <row r="780" spans="1:14" x14ac:dyDescent="0.2">
      <c r="A780" s="210"/>
      <c r="B780" s="214"/>
      <c r="C780" s="215"/>
      <c r="D780" s="216" t="s">
        <v>269</v>
      </c>
      <c r="E780" s="226"/>
      <c r="F780" s="226">
        <f>F164</f>
        <v>43.7</v>
      </c>
      <c r="G780" s="225">
        <v>111.3</v>
      </c>
      <c r="H780" s="225">
        <f>H164</f>
        <v>0</v>
      </c>
      <c r="I780" s="225">
        <f>I164</f>
        <v>0</v>
      </c>
      <c r="J780" s="225">
        <f>J164</f>
        <v>0</v>
      </c>
      <c r="K780" s="225">
        <f>K164</f>
        <v>0</v>
      </c>
      <c r="L780" s="225">
        <f>L164</f>
        <v>0</v>
      </c>
      <c r="M780" s="324"/>
    </row>
    <row r="781" spans="1:14" x14ac:dyDescent="0.2">
      <c r="A781" s="210"/>
      <c r="B781" s="233"/>
      <c r="C781" s="234"/>
      <c r="D781" s="235" t="s">
        <v>242</v>
      </c>
      <c r="E781" s="226"/>
      <c r="F781" s="226">
        <f>F766</f>
        <v>83.7</v>
      </c>
      <c r="G781" s="225">
        <v>76.8</v>
      </c>
      <c r="H781" s="225">
        <f>H766</f>
        <v>0</v>
      </c>
      <c r="I781" s="225">
        <f>I766</f>
        <v>0</v>
      </c>
      <c r="J781" s="225">
        <f>J766</f>
        <v>0</v>
      </c>
      <c r="K781" s="225">
        <f>K766</f>
        <v>0</v>
      </c>
      <c r="L781" s="225">
        <f>L766</f>
        <v>0</v>
      </c>
      <c r="M781" s="324"/>
    </row>
    <row r="782" spans="1:14" x14ac:dyDescent="0.2">
      <c r="A782" s="230"/>
      <c r="B782" s="214"/>
      <c r="C782" s="215"/>
      <c r="D782" s="216" t="s">
        <v>250</v>
      </c>
      <c r="E782" s="225"/>
      <c r="F782" s="226">
        <f t="shared" ref="F782:L782" si="279">SUM(F119)</f>
        <v>1283.4000000000001</v>
      </c>
      <c r="G782" s="225">
        <f t="shared" si="279"/>
        <v>1342.4</v>
      </c>
      <c r="H782" s="225">
        <f t="shared" si="279"/>
        <v>795.6</v>
      </c>
      <c r="I782" s="225">
        <f t="shared" si="279"/>
        <v>976.2</v>
      </c>
      <c r="J782" s="225">
        <f t="shared" si="279"/>
        <v>1362.3000000000002</v>
      </c>
      <c r="K782" s="225">
        <f t="shared" si="279"/>
        <v>208.4</v>
      </c>
      <c r="L782" s="225">
        <f t="shared" si="279"/>
        <v>208.4</v>
      </c>
      <c r="M782" s="324"/>
    </row>
    <row r="783" spans="1:14" x14ac:dyDescent="0.2">
      <c r="A783" s="230"/>
      <c r="B783" s="214"/>
      <c r="C783" s="215"/>
      <c r="D783" s="216" t="s">
        <v>251</v>
      </c>
      <c r="E783" s="225"/>
      <c r="F783" s="226">
        <f t="shared" ref="F783:L783" si="280">SUM(F586)</f>
        <v>462</v>
      </c>
      <c r="G783" s="225">
        <f t="shared" si="280"/>
        <v>1230.7</v>
      </c>
      <c r="H783" s="225">
        <f t="shared" si="280"/>
        <v>432.7</v>
      </c>
      <c r="I783" s="225">
        <f t="shared" si="280"/>
        <v>452.3</v>
      </c>
      <c r="J783" s="225">
        <f t="shared" si="280"/>
        <v>440.6</v>
      </c>
      <c r="K783" s="225">
        <f t="shared" si="280"/>
        <v>435.6</v>
      </c>
      <c r="L783" s="225">
        <f t="shared" si="280"/>
        <v>435.6</v>
      </c>
      <c r="M783" s="324"/>
    </row>
    <row r="784" spans="1:14" x14ac:dyDescent="0.2">
      <c r="A784" s="231"/>
      <c r="B784" s="299"/>
      <c r="C784" s="302"/>
      <c r="D784" s="329" t="s">
        <v>40</v>
      </c>
      <c r="E784" s="287"/>
      <c r="F784" s="288">
        <f t="shared" ref="F784" si="281">SUM(F782-F783)</f>
        <v>821.40000000000009</v>
      </c>
      <c r="G784" s="287">
        <f>SUM(G782-G783)</f>
        <v>111.70000000000005</v>
      </c>
      <c r="H784" s="287">
        <f>SUM(H782-H783)</f>
        <v>362.90000000000003</v>
      </c>
      <c r="I784" s="287">
        <f>SUM(I782-I783)</f>
        <v>523.90000000000009</v>
      </c>
      <c r="J784" s="287">
        <f t="shared" ref="J784:L784" si="282">SUM(J782-J783)</f>
        <v>921.70000000000016</v>
      </c>
      <c r="K784" s="287">
        <f t="shared" ref="K784" si="283">SUM(K782-K783)</f>
        <v>-227.20000000000002</v>
      </c>
      <c r="L784" s="287">
        <f t="shared" si="282"/>
        <v>-227.20000000000002</v>
      </c>
      <c r="M784" s="324"/>
    </row>
    <row r="785" spans="1:13" x14ac:dyDescent="0.2">
      <c r="F785" s="320"/>
      <c r="M785" s="535"/>
    </row>
    <row r="786" spans="1:13" x14ac:dyDescent="0.2">
      <c r="A786" s="210"/>
      <c r="C786" s="239"/>
      <c r="D786" s="240"/>
      <c r="F786" s="320"/>
      <c r="M786" s="535"/>
    </row>
    <row r="787" spans="1:13" ht="12.75" customHeight="1" x14ac:dyDescent="0.2">
      <c r="E787" s="241" t="s">
        <v>631</v>
      </c>
      <c r="F787" s="252">
        <f t="shared" ref="F787:L787" si="284">F772+F775+F782+F780</f>
        <v>6843.0999999999995</v>
      </c>
      <c r="G787" s="525">
        <f t="shared" ref="G787" si="285">G772+G775+G782+G780</f>
        <v>7646.3</v>
      </c>
      <c r="H787" s="475">
        <f t="shared" ref="H787" si="286">H772+H775+H782+H780</f>
        <v>6901.9</v>
      </c>
      <c r="I787" s="525">
        <f t="shared" si="284"/>
        <v>7927.9</v>
      </c>
      <c r="J787" s="525">
        <f t="shared" si="284"/>
        <v>9317.5</v>
      </c>
      <c r="K787" s="525">
        <f t="shared" ref="K787" si="287">K772+K775+K782+K780</f>
        <v>6775.0999999999985</v>
      </c>
      <c r="L787" s="525">
        <f t="shared" si="284"/>
        <v>7151.9</v>
      </c>
      <c r="M787" s="535"/>
    </row>
    <row r="788" spans="1:13" ht="12.75" customHeight="1" x14ac:dyDescent="0.2">
      <c r="E788" s="209" t="s">
        <v>632</v>
      </c>
      <c r="F788" s="252">
        <f t="shared" ref="F788:L788" si="288">F773+F776+F783+F778+F781</f>
        <v>6586.0999999999995</v>
      </c>
      <c r="G788" s="525">
        <f t="shared" ref="G788" si="289">G773+G776+G783+G778+G781</f>
        <v>6755.7000000000007</v>
      </c>
      <c r="H788" s="475">
        <f t="shared" ref="H788" si="290">H773+H776+H783+H778+H781</f>
        <v>6901.9</v>
      </c>
      <c r="I788" s="525">
        <f t="shared" si="288"/>
        <v>7927.9000000000015</v>
      </c>
      <c r="J788" s="525">
        <f t="shared" si="288"/>
        <v>9317.5</v>
      </c>
      <c r="K788" s="525">
        <f t="shared" ref="K788" si="291">K773+K776+K783+K778+K781</f>
        <v>6775.1</v>
      </c>
      <c r="L788" s="525">
        <f t="shared" si="288"/>
        <v>7151.9</v>
      </c>
      <c r="M788" s="535"/>
    </row>
    <row r="789" spans="1:13" x14ac:dyDescent="0.2">
      <c r="E789" s="209" t="s">
        <v>633</v>
      </c>
      <c r="F789" s="252">
        <f t="shared" ref="F789" si="292">F787-F788</f>
        <v>257</v>
      </c>
      <c r="G789" s="525">
        <f>G787-G788</f>
        <v>890.59999999999945</v>
      </c>
      <c r="H789" s="475">
        <f>H787-H788</f>
        <v>0</v>
      </c>
      <c r="I789" s="252">
        <f>I787-I788</f>
        <v>0</v>
      </c>
      <c r="J789" s="525">
        <f t="shared" ref="J789:L789" si="293">J787-J788</f>
        <v>0</v>
      </c>
      <c r="K789" s="525">
        <f t="shared" ref="K789" si="294">K787-K788</f>
        <v>0</v>
      </c>
      <c r="L789" s="525">
        <f t="shared" si="293"/>
        <v>0</v>
      </c>
      <c r="M789" s="535"/>
    </row>
    <row r="790" spans="1:13" x14ac:dyDescent="0.2">
      <c r="B790" s="212"/>
      <c r="E790" s="242"/>
      <c r="F790" s="320"/>
      <c r="I790" s="251"/>
    </row>
    <row r="791" spans="1:13" x14ac:dyDescent="0.2">
      <c r="F791" s="320"/>
    </row>
    <row r="792" spans="1:13" x14ac:dyDescent="0.2">
      <c r="F792" s="320"/>
    </row>
    <row r="793" spans="1:13" x14ac:dyDescent="0.2">
      <c r="F793" s="320"/>
    </row>
    <row r="794" spans="1:13" x14ac:dyDescent="0.2">
      <c r="B794" s="212"/>
      <c r="C794" s="212" t="s">
        <v>1107</v>
      </c>
      <c r="E794" s="242"/>
      <c r="F794" s="320"/>
    </row>
    <row r="795" spans="1:13" x14ac:dyDescent="0.2">
      <c r="B795" s="212"/>
      <c r="C795" s="212" t="s">
        <v>1106</v>
      </c>
      <c r="E795" s="242"/>
      <c r="F795" s="320"/>
    </row>
    <row r="796" spans="1:13" x14ac:dyDescent="0.2">
      <c r="B796" s="243"/>
      <c r="C796" s="410"/>
      <c r="D796" s="410"/>
      <c r="E796" s="410"/>
      <c r="F796" s="320"/>
      <c r="H796" s="244"/>
      <c r="I796" s="244"/>
    </row>
    <row r="797" spans="1:13" x14ac:dyDescent="0.2">
      <c r="B797" s="243"/>
      <c r="C797" s="411"/>
      <c r="D797" s="244"/>
      <c r="E797" s="244"/>
      <c r="F797" s="320"/>
      <c r="H797" s="244"/>
      <c r="I797" s="244"/>
    </row>
    <row r="798" spans="1:13" x14ac:dyDescent="0.2">
      <c r="F798" s="320"/>
    </row>
    <row r="799" spans="1:13" x14ac:dyDescent="0.2">
      <c r="F799" s="320"/>
    </row>
    <row r="800" spans="1:13" x14ac:dyDescent="0.2">
      <c r="F800" s="320"/>
    </row>
    <row r="801" spans="6:6" x14ac:dyDescent="0.2">
      <c r="F801" s="320"/>
    </row>
    <row r="802" spans="6:6" x14ac:dyDescent="0.2">
      <c r="F802" s="320"/>
    </row>
    <row r="803" spans="6:6" x14ac:dyDescent="0.2">
      <c r="F803" s="320"/>
    </row>
    <row r="804" spans="6:6" x14ac:dyDescent="0.2">
      <c r="F804" s="320"/>
    </row>
    <row r="805" spans="6:6" x14ac:dyDescent="0.2">
      <c r="F805" s="320"/>
    </row>
    <row r="806" spans="6:6" x14ac:dyDescent="0.2">
      <c r="F806" s="320"/>
    </row>
    <row r="807" spans="6:6" x14ac:dyDescent="0.2">
      <c r="F807" s="320"/>
    </row>
    <row r="808" spans="6:6" x14ac:dyDescent="0.2">
      <c r="F808" s="320"/>
    </row>
    <row r="809" spans="6:6" x14ac:dyDescent="0.2">
      <c r="F809" s="320"/>
    </row>
    <row r="810" spans="6:6" x14ac:dyDescent="0.2">
      <c r="F810" s="320"/>
    </row>
    <row r="811" spans="6:6" x14ac:dyDescent="0.2">
      <c r="F811" s="320"/>
    </row>
    <row r="812" spans="6:6" x14ac:dyDescent="0.2">
      <c r="F812" s="320"/>
    </row>
    <row r="813" spans="6:6" x14ac:dyDescent="0.2">
      <c r="F813" s="320"/>
    </row>
    <row r="814" spans="6:6" x14ac:dyDescent="0.2">
      <c r="F814" s="320"/>
    </row>
    <row r="815" spans="6:6" x14ac:dyDescent="0.2">
      <c r="F815" s="320"/>
    </row>
    <row r="816" spans="6:6" x14ac:dyDescent="0.2">
      <c r="F816" s="320"/>
    </row>
    <row r="817" spans="6:6" x14ac:dyDescent="0.2">
      <c r="F817" s="320"/>
    </row>
    <row r="818" spans="6:6" x14ac:dyDescent="0.2">
      <c r="F818" s="320"/>
    </row>
    <row r="819" spans="6:6" x14ac:dyDescent="0.2">
      <c r="F819" s="320"/>
    </row>
    <row r="820" spans="6:6" x14ac:dyDescent="0.2">
      <c r="F820" s="320"/>
    </row>
    <row r="821" spans="6:6" x14ac:dyDescent="0.2">
      <c r="F821" s="320"/>
    </row>
    <row r="822" spans="6:6" x14ac:dyDescent="0.2">
      <c r="F822" s="320"/>
    </row>
    <row r="823" spans="6:6" x14ac:dyDescent="0.2">
      <c r="F823" s="320"/>
    </row>
    <row r="824" spans="6:6" x14ac:dyDescent="0.2">
      <c r="F824" s="320"/>
    </row>
    <row r="825" spans="6:6" x14ac:dyDescent="0.2">
      <c r="F825" s="320"/>
    </row>
    <row r="826" spans="6:6" x14ac:dyDescent="0.2">
      <c r="F826" s="320"/>
    </row>
    <row r="827" spans="6:6" x14ac:dyDescent="0.2">
      <c r="F827" s="320"/>
    </row>
    <row r="828" spans="6:6" x14ac:dyDescent="0.2">
      <c r="F828" s="320"/>
    </row>
    <row r="829" spans="6:6" x14ac:dyDescent="0.2">
      <c r="F829" s="320"/>
    </row>
    <row r="830" spans="6:6" x14ac:dyDescent="0.2">
      <c r="F830" s="320"/>
    </row>
    <row r="831" spans="6:6" x14ac:dyDescent="0.2">
      <c r="F831" s="320"/>
    </row>
    <row r="832" spans="6:6" x14ac:dyDescent="0.2">
      <c r="F832" s="320"/>
    </row>
    <row r="833" spans="6:6" x14ac:dyDescent="0.2">
      <c r="F833" s="320"/>
    </row>
    <row r="834" spans="6:6" x14ac:dyDescent="0.2">
      <c r="F834" s="320"/>
    </row>
    <row r="835" spans="6:6" x14ac:dyDescent="0.2">
      <c r="F835" s="320"/>
    </row>
    <row r="836" spans="6:6" x14ac:dyDescent="0.2">
      <c r="F836" s="320"/>
    </row>
    <row r="837" spans="6:6" x14ac:dyDescent="0.2">
      <c r="F837" s="320"/>
    </row>
  </sheetData>
  <phoneticPr fontId="0" type="noConversion"/>
  <printOptions headings="1" gridLines="1"/>
  <pageMargins left="0" right="0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2"/>
  <sheetViews>
    <sheetView topLeftCell="B1" workbookViewId="0">
      <pane ySplit="2" topLeftCell="A581" activePane="bottomLeft" state="frozen"/>
      <selection pane="bottomLeft" activeCell="B1" sqref="A1:XFD1048576"/>
    </sheetView>
  </sheetViews>
  <sheetFormatPr defaultRowHeight="12.75" x14ac:dyDescent="0.2"/>
  <cols>
    <col min="1" max="1" width="0.42578125" style="176" hidden="1" customWidth="1"/>
    <col min="2" max="2" width="3.28515625" style="182" customWidth="1"/>
    <col min="3" max="3" width="8.7109375" customWidth="1"/>
    <col min="4" max="4" width="32" customWidth="1"/>
    <col min="5" max="5" width="7.140625" customWidth="1"/>
    <col min="6" max="6" width="6.42578125" hidden="1" customWidth="1"/>
    <col min="7" max="8" width="0" hidden="1" customWidth="1"/>
    <col min="9" max="9" width="8" customWidth="1"/>
    <col min="10" max="10" width="7.140625" customWidth="1"/>
    <col min="11" max="11" width="8" customWidth="1"/>
    <col min="12" max="12" width="6.85546875" customWidth="1"/>
    <col min="13" max="13" width="7.140625" customWidth="1"/>
  </cols>
  <sheetData>
    <row r="1" spans="1:13" ht="24" customHeight="1" x14ac:dyDescent="0.2">
      <c r="A1" s="163"/>
      <c r="B1" s="178" t="s">
        <v>441</v>
      </c>
      <c r="C1" s="16"/>
      <c r="D1" s="16"/>
      <c r="E1" s="18"/>
      <c r="F1" s="18"/>
      <c r="G1" s="18"/>
      <c r="H1" s="18"/>
      <c r="I1" s="18"/>
      <c r="J1" s="18"/>
      <c r="K1" s="18"/>
      <c r="L1" s="18"/>
      <c r="M1" s="18"/>
    </row>
    <row r="2" spans="1:13" ht="23.25" customHeight="1" thickBot="1" x14ac:dyDescent="0.25">
      <c r="A2" s="164"/>
      <c r="B2" s="179" t="s">
        <v>0</v>
      </c>
      <c r="C2" s="599" t="s">
        <v>443</v>
      </c>
      <c r="D2" s="599"/>
      <c r="E2" s="599"/>
      <c r="F2" s="18"/>
      <c r="G2" s="18"/>
      <c r="H2" s="18"/>
      <c r="I2" s="16"/>
      <c r="J2" s="16"/>
      <c r="K2" s="134"/>
      <c r="L2" s="55"/>
      <c r="M2" s="55" t="s">
        <v>440</v>
      </c>
    </row>
    <row r="3" spans="1:13" ht="29.25" customHeight="1" thickBot="1" x14ac:dyDescent="0.25">
      <c r="A3" s="164"/>
      <c r="B3" s="180"/>
      <c r="C3" s="5"/>
      <c r="D3" s="133"/>
      <c r="E3" s="600" t="s">
        <v>512</v>
      </c>
      <c r="F3" s="601"/>
      <c r="G3" s="602"/>
      <c r="H3" s="603"/>
      <c r="I3" s="161" t="s">
        <v>437</v>
      </c>
      <c r="J3" s="162">
        <v>2012</v>
      </c>
      <c r="K3" s="161" t="s">
        <v>526</v>
      </c>
      <c r="L3" s="162">
        <v>2013</v>
      </c>
      <c r="M3" s="162">
        <v>2014</v>
      </c>
    </row>
    <row r="4" spans="1:13" ht="15.75" x14ac:dyDescent="0.25">
      <c r="A4" s="163"/>
      <c r="B4" s="132" t="s">
        <v>331</v>
      </c>
      <c r="C4" s="27"/>
      <c r="D4" s="28" t="s">
        <v>442</v>
      </c>
      <c r="E4" s="56"/>
      <c r="F4" s="56"/>
      <c r="G4" s="56"/>
      <c r="H4" s="57"/>
      <c r="I4" s="56"/>
      <c r="J4" s="56"/>
      <c r="K4" s="56"/>
      <c r="L4" s="56"/>
      <c r="M4" s="56"/>
    </row>
    <row r="5" spans="1:13" x14ac:dyDescent="0.2">
      <c r="A5" s="163"/>
      <c r="B5" s="22"/>
      <c r="C5" s="22"/>
      <c r="D5" s="22" t="s">
        <v>329</v>
      </c>
      <c r="E5" s="58">
        <f t="shared" ref="E5:J5" si="0">SUM(E6+E27+E78)</f>
        <v>4507.8</v>
      </c>
      <c r="F5" s="58">
        <f t="shared" si="0"/>
        <v>333.9</v>
      </c>
      <c r="G5" s="58">
        <f t="shared" si="0"/>
        <v>333.9</v>
      </c>
      <c r="H5" s="58">
        <f t="shared" si="0"/>
        <v>333.9</v>
      </c>
      <c r="I5" s="58">
        <f t="shared" si="0"/>
        <v>4067</v>
      </c>
      <c r="J5" s="58">
        <f t="shared" si="0"/>
        <v>4657.03</v>
      </c>
      <c r="K5" s="58">
        <f>SUM(K6+K27+K78)</f>
        <v>4657.03</v>
      </c>
      <c r="L5" s="58">
        <f>SUM(L6+L27+L78)</f>
        <v>4603.5999999999995</v>
      </c>
      <c r="M5" s="58">
        <f>SUM(M6+M27+M78)</f>
        <v>4649.5999999999995</v>
      </c>
    </row>
    <row r="6" spans="1:13" x14ac:dyDescent="0.2">
      <c r="A6" s="163"/>
      <c r="B6" s="22"/>
      <c r="C6" s="22"/>
      <c r="D6" s="22" t="s">
        <v>1</v>
      </c>
      <c r="E6" s="58">
        <f t="shared" ref="E6:M6" si="1">SUM(E8+E10+E18)</f>
        <v>1757.5</v>
      </c>
      <c r="F6" s="58">
        <f t="shared" si="1"/>
        <v>333.9</v>
      </c>
      <c r="G6" s="58">
        <f t="shared" si="1"/>
        <v>333.9</v>
      </c>
      <c r="H6" s="58">
        <f t="shared" si="1"/>
        <v>333.9</v>
      </c>
      <c r="I6" s="58">
        <f t="shared" si="1"/>
        <v>2147.9</v>
      </c>
      <c r="J6" s="58">
        <f t="shared" si="1"/>
        <v>2263.9</v>
      </c>
      <c r="K6" s="58">
        <f t="shared" si="1"/>
        <v>2263.9</v>
      </c>
      <c r="L6" s="58">
        <f t="shared" si="1"/>
        <v>2263.9</v>
      </c>
      <c r="M6" s="58">
        <f t="shared" si="1"/>
        <v>2263.9</v>
      </c>
    </row>
    <row r="7" spans="1:13" x14ac:dyDescent="0.2">
      <c r="A7" s="164"/>
      <c r="B7" s="23"/>
      <c r="C7" s="24"/>
      <c r="D7" s="24"/>
      <c r="E7" s="112"/>
      <c r="F7" s="59"/>
      <c r="G7" s="59"/>
      <c r="H7" s="60"/>
      <c r="I7" s="112"/>
      <c r="J7" s="59"/>
      <c r="K7" s="59"/>
      <c r="L7" s="59"/>
      <c r="M7" s="59"/>
    </row>
    <row r="8" spans="1:13" x14ac:dyDescent="0.2">
      <c r="A8" s="163"/>
      <c r="B8" s="23">
        <v>110</v>
      </c>
      <c r="C8" s="23"/>
      <c r="D8" s="23" t="s">
        <v>2</v>
      </c>
      <c r="E8" s="113">
        <f t="shared" ref="E8:M8" si="2">SUM(E9)</f>
        <v>1490</v>
      </c>
      <c r="F8" s="113">
        <f t="shared" si="2"/>
        <v>0</v>
      </c>
      <c r="G8" s="113">
        <f t="shared" si="2"/>
        <v>0</v>
      </c>
      <c r="H8" s="113">
        <f t="shared" si="2"/>
        <v>0</v>
      </c>
      <c r="I8" s="113">
        <f t="shared" si="2"/>
        <v>1801.5</v>
      </c>
      <c r="J8" s="113">
        <f t="shared" si="2"/>
        <v>1866.4</v>
      </c>
      <c r="K8" s="113">
        <f t="shared" si="2"/>
        <v>1866.4</v>
      </c>
      <c r="L8" s="113">
        <f t="shared" si="2"/>
        <v>1866.4</v>
      </c>
      <c r="M8" s="113">
        <f t="shared" si="2"/>
        <v>1866.4</v>
      </c>
    </row>
    <row r="9" spans="1:13" x14ac:dyDescent="0.2">
      <c r="A9" s="164"/>
      <c r="B9" s="23">
        <v>111</v>
      </c>
      <c r="C9" s="24"/>
      <c r="D9" s="24" t="s">
        <v>320</v>
      </c>
      <c r="E9" s="114">
        <v>1490</v>
      </c>
      <c r="F9" s="64"/>
      <c r="G9" s="64"/>
      <c r="H9" s="142"/>
      <c r="I9" s="114">
        <v>1801.5</v>
      </c>
      <c r="J9" s="64">
        <v>1866.4</v>
      </c>
      <c r="K9" s="64">
        <v>1866.4</v>
      </c>
      <c r="L9" s="64">
        <v>1866.4</v>
      </c>
      <c r="M9" s="64">
        <v>1866.4</v>
      </c>
    </row>
    <row r="10" spans="1:13" x14ac:dyDescent="0.2">
      <c r="A10" s="163"/>
      <c r="B10" s="23">
        <v>120</v>
      </c>
      <c r="C10" s="23"/>
      <c r="D10" s="23" t="s">
        <v>3</v>
      </c>
      <c r="E10" s="113">
        <f t="shared" ref="E10:M10" si="3">SUM(E11:E17)</f>
        <v>100.2</v>
      </c>
      <c r="F10" s="113">
        <f t="shared" si="3"/>
        <v>164.9</v>
      </c>
      <c r="G10" s="113">
        <f t="shared" si="3"/>
        <v>164.9</v>
      </c>
      <c r="H10" s="113">
        <f t="shared" si="3"/>
        <v>164.9</v>
      </c>
      <c r="I10" s="113">
        <f t="shared" si="3"/>
        <v>164.9</v>
      </c>
      <c r="J10" s="113">
        <f t="shared" si="3"/>
        <v>189.1</v>
      </c>
      <c r="K10" s="113">
        <f t="shared" si="3"/>
        <v>189.1</v>
      </c>
      <c r="L10" s="113">
        <f t="shared" si="3"/>
        <v>189.1</v>
      </c>
      <c r="M10" s="113">
        <f t="shared" si="3"/>
        <v>189.1</v>
      </c>
    </row>
    <row r="11" spans="1:13" x14ac:dyDescent="0.2">
      <c r="A11" s="163"/>
      <c r="B11" s="23"/>
      <c r="C11" s="63">
        <v>121001</v>
      </c>
      <c r="D11" s="63" t="s">
        <v>375</v>
      </c>
      <c r="E11" s="114">
        <v>10.4</v>
      </c>
      <c r="F11" s="114">
        <v>14.8</v>
      </c>
      <c r="G11" s="114">
        <v>14.8</v>
      </c>
      <c r="H11" s="114">
        <v>14.8</v>
      </c>
      <c r="I11" s="114">
        <v>11.9</v>
      </c>
      <c r="J11" s="64">
        <v>18.8</v>
      </c>
      <c r="K11" s="64">
        <v>18.8</v>
      </c>
      <c r="L11" s="64">
        <v>18.8</v>
      </c>
      <c r="M11" s="64">
        <v>18.8</v>
      </c>
    </row>
    <row r="12" spans="1:13" x14ac:dyDescent="0.2">
      <c r="A12" s="163"/>
      <c r="B12" s="23"/>
      <c r="C12" s="63">
        <v>121001</v>
      </c>
      <c r="D12" s="63" t="s">
        <v>376</v>
      </c>
      <c r="E12" s="114">
        <v>4.3</v>
      </c>
      <c r="F12" s="114">
        <v>32.799999999999997</v>
      </c>
      <c r="G12" s="114">
        <v>32.799999999999997</v>
      </c>
      <c r="H12" s="114">
        <v>32.799999999999997</v>
      </c>
      <c r="I12" s="114">
        <v>16.8</v>
      </c>
      <c r="J12" s="64">
        <v>34.799999999999997</v>
      </c>
      <c r="K12" s="64">
        <v>34.799999999999997</v>
      </c>
      <c r="L12" s="64">
        <v>34.799999999999997</v>
      </c>
      <c r="M12" s="64">
        <v>34.799999999999997</v>
      </c>
    </row>
    <row r="13" spans="1:13" x14ac:dyDescent="0.2">
      <c r="A13" s="163"/>
      <c r="B13" s="23"/>
      <c r="C13" s="63">
        <v>121002</v>
      </c>
      <c r="D13" s="24" t="s">
        <v>377</v>
      </c>
      <c r="E13" s="114">
        <v>30.5</v>
      </c>
      <c r="F13" s="114">
        <v>39.5</v>
      </c>
      <c r="G13" s="114">
        <v>39.5</v>
      </c>
      <c r="H13" s="114">
        <v>39.5</v>
      </c>
      <c r="I13" s="114">
        <v>34.9</v>
      </c>
      <c r="J13" s="64">
        <v>41</v>
      </c>
      <c r="K13" s="64">
        <v>41</v>
      </c>
      <c r="L13" s="64">
        <v>41</v>
      </c>
      <c r="M13" s="64">
        <v>41</v>
      </c>
    </row>
    <row r="14" spans="1:13" x14ac:dyDescent="0.2">
      <c r="A14" s="164"/>
      <c r="B14" s="23"/>
      <c r="C14" s="24">
        <v>121002</v>
      </c>
      <c r="D14" s="24" t="s">
        <v>378</v>
      </c>
      <c r="E14" s="114">
        <v>39.799999999999997</v>
      </c>
      <c r="F14" s="114">
        <v>70</v>
      </c>
      <c r="G14" s="114">
        <v>70</v>
      </c>
      <c r="H14" s="114">
        <v>70</v>
      </c>
      <c r="I14" s="114">
        <v>56.6</v>
      </c>
      <c r="J14" s="64">
        <v>71</v>
      </c>
      <c r="K14" s="64">
        <v>71</v>
      </c>
      <c r="L14" s="64">
        <v>71</v>
      </c>
      <c r="M14" s="64">
        <v>71</v>
      </c>
    </row>
    <row r="15" spans="1:13" x14ac:dyDescent="0.2">
      <c r="A15" s="164"/>
      <c r="B15" s="23"/>
      <c r="C15" s="24">
        <v>121003</v>
      </c>
      <c r="D15" s="24" t="s">
        <v>379</v>
      </c>
      <c r="E15" s="114">
        <v>4.0999999999999996</v>
      </c>
      <c r="F15" s="114">
        <v>5.5</v>
      </c>
      <c r="G15" s="114">
        <v>5.5</v>
      </c>
      <c r="H15" s="114">
        <v>5.5</v>
      </c>
      <c r="I15" s="114">
        <v>4.9000000000000004</v>
      </c>
      <c r="J15" s="64">
        <v>6</v>
      </c>
      <c r="K15" s="64">
        <v>6</v>
      </c>
      <c r="L15" s="64">
        <v>6</v>
      </c>
      <c r="M15" s="64">
        <v>6</v>
      </c>
    </row>
    <row r="16" spans="1:13" x14ac:dyDescent="0.2">
      <c r="A16" s="164"/>
      <c r="B16" s="23"/>
      <c r="C16" s="24">
        <v>121003</v>
      </c>
      <c r="D16" s="24" t="s">
        <v>380</v>
      </c>
      <c r="E16" s="114">
        <v>1.9</v>
      </c>
      <c r="F16" s="114">
        <v>2.2999999999999998</v>
      </c>
      <c r="G16" s="114">
        <v>2.2999999999999998</v>
      </c>
      <c r="H16" s="114">
        <v>2.2999999999999998</v>
      </c>
      <c r="I16" s="114">
        <v>2.2000000000000002</v>
      </c>
      <c r="J16" s="64">
        <v>3.3</v>
      </c>
      <c r="K16" s="64">
        <v>3.3</v>
      </c>
      <c r="L16" s="64">
        <v>3.3</v>
      </c>
      <c r="M16" s="64">
        <v>3.3</v>
      </c>
    </row>
    <row r="17" spans="1:13" x14ac:dyDescent="0.2">
      <c r="A17" s="164"/>
      <c r="B17" s="23"/>
      <c r="C17" s="24">
        <v>121003</v>
      </c>
      <c r="D17" s="24" t="s">
        <v>388</v>
      </c>
      <c r="E17" s="183">
        <v>9.1999999999999993</v>
      </c>
      <c r="F17" s="183">
        <v>0</v>
      </c>
      <c r="G17" s="183">
        <v>0</v>
      </c>
      <c r="H17" s="183">
        <v>0</v>
      </c>
      <c r="I17" s="183">
        <v>37.6</v>
      </c>
      <c r="J17" s="64">
        <v>14.2</v>
      </c>
      <c r="K17" s="64">
        <v>14.2</v>
      </c>
      <c r="L17" s="64">
        <v>14.2</v>
      </c>
      <c r="M17" s="64">
        <v>14.2</v>
      </c>
    </row>
    <row r="18" spans="1:13" x14ac:dyDescent="0.2">
      <c r="A18" s="163"/>
      <c r="B18" s="23">
        <v>130</v>
      </c>
      <c r="C18" s="23"/>
      <c r="D18" s="23" t="s">
        <v>4</v>
      </c>
      <c r="E18" s="113">
        <f t="shared" ref="E18:M18" si="4">SUM(E19)</f>
        <v>167.3</v>
      </c>
      <c r="F18" s="113">
        <f t="shared" si="4"/>
        <v>169</v>
      </c>
      <c r="G18" s="113">
        <f t="shared" si="4"/>
        <v>169</v>
      </c>
      <c r="H18" s="113">
        <f t="shared" si="4"/>
        <v>169</v>
      </c>
      <c r="I18" s="113">
        <f t="shared" si="4"/>
        <v>181.5</v>
      </c>
      <c r="J18" s="113">
        <f t="shared" si="4"/>
        <v>208.4</v>
      </c>
      <c r="K18" s="113">
        <f t="shared" si="4"/>
        <v>208.4</v>
      </c>
      <c r="L18" s="113">
        <f t="shared" si="4"/>
        <v>208.4</v>
      </c>
      <c r="M18" s="113">
        <f t="shared" si="4"/>
        <v>208.4</v>
      </c>
    </row>
    <row r="19" spans="1:13" x14ac:dyDescent="0.2">
      <c r="A19" s="164"/>
      <c r="B19" s="23">
        <v>133</v>
      </c>
      <c r="C19" s="24"/>
      <c r="D19" s="24" t="s">
        <v>321</v>
      </c>
      <c r="E19" s="117">
        <f t="shared" ref="E19:M19" si="5">SUM(E20:E26)</f>
        <v>167.3</v>
      </c>
      <c r="F19" s="117">
        <f t="shared" si="5"/>
        <v>169</v>
      </c>
      <c r="G19" s="117">
        <f t="shared" si="5"/>
        <v>169</v>
      </c>
      <c r="H19" s="117">
        <f t="shared" si="5"/>
        <v>169</v>
      </c>
      <c r="I19" s="117">
        <f t="shared" si="5"/>
        <v>181.5</v>
      </c>
      <c r="J19" s="117">
        <f t="shared" si="5"/>
        <v>208.4</v>
      </c>
      <c r="K19" s="117">
        <f t="shared" si="5"/>
        <v>208.4</v>
      </c>
      <c r="L19" s="117">
        <f t="shared" si="5"/>
        <v>208.4</v>
      </c>
      <c r="M19" s="117">
        <f t="shared" si="5"/>
        <v>208.4</v>
      </c>
    </row>
    <row r="20" spans="1:13" x14ac:dyDescent="0.2">
      <c r="A20" s="164"/>
      <c r="B20" s="23"/>
      <c r="C20" s="24">
        <v>133001</v>
      </c>
      <c r="D20" s="24" t="s">
        <v>5</v>
      </c>
      <c r="E20" s="114">
        <v>2.9</v>
      </c>
      <c r="F20" s="64"/>
      <c r="G20" s="64"/>
      <c r="H20" s="65"/>
      <c r="I20" s="114">
        <v>4.2</v>
      </c>
      <c r="J20" s="64">
        <v>4.8</v>
      </c>
      <c r="K20" s="64">
        <v>4.8</v>
      </c>
      <c r="L20" s="64">
        <v>4.8</v>
      </c>
      <c r="M20" s="64">
        <v>4.8</v>
      </c>
    </row>
    <row r="21" spans="1:13" x14ac:dyDescent="0.2">
      <c r="A21" s="164"/>
      <c r="B21" s="23"/>
      <c r="C21" s="24">
        <v>133003</v>
      </c>
      <c r="D21" s="24" t="s">
        <v>410</v>
      </c>
      <c r="E21" s="114">
        <v>0</v>
      </c>
      <c r="F21" s="64"/>
      <c r="G21" s="64"/>
      <c r="H21" s="65"/>
      <c r="I21" s="114">
        <v>0.3</v>
      </c>
      <c r="J21" s="64">
        <v>0.2</v>
      </c>
      <c r="K21" s="64">
        <v>0.2</v>
      </c>
      <c r="L21" s="64">
        <v>0.2</v>
      </c>
      <c r="M21" s="64">
        <v>0.2</v>
      </c>
    </row>
    <row r="22" spans="1:13" x14ac:dyDescent="0.2">
      <c r="A22" s="164"/>
      <c r="B22" s="23"/>
      <c r="C22" s="24">
        <v>133006</v>
      </c>
      <c r="D22" s="24" t="s">
        <v>415</v>
      </c>
      <c r="E22" s="114">
        <v>0</v>
      </c>
      <c r="F22" s="64"/>
      <c r="G22" s="64"/>
      <c r="H22" s="65"/>
      <c r="I22" s="114">
        <v>1.2</v>
      </c>
      <c r="J22" s="64">
        <v>1.4</v>
      </c>
      <c r="K22" s="64">
        <v>1.4</v>
      </c>
      <c r="L22" s="64">
        <v>1.4</v>
      </c>
      <c r="M22" s="64">
        <v>1.4</v>
      </c>
    </row>
    <row r="23" spans="1:13" x14ac:dyDescent="0.2">
      <c r="A23" s="164"/>
      <c r="B23" s="23"/>
      <c r="C23" s="24">
        <v>133012</v>
      </c>
      <c r="D23" s="24" t="s">
        <v>6</v>
      </c>
      <c r="E23" s="114">
        <v>9.6999999999999993</v>
      </c>
      <c r="F23" s="64"/>
      <c r="G23" s="64"/>
      <c r="H23" s="65"/>
      <c r="I23" s="114">
        <v>6.8</v>
      </c>
      <c r="J23" s="64">
        <v>7</v>
      </c>
      <c r="K23" s="64">
        <v>7</v>
      </c>
      <c r="L23" s="64">
        <v>7</v>
      </c>
      <c r="M23" s="64">
        <v>7</v>
      </c>
    </row>
    <row r="24" spans="1:13" x14ac:dyDescent="0.2">
      <c r="A24" s="164"/>
      <c r="B24" s="23"/>
      <c r="C24" s="24">
        <v>133013</v>
      </c>
      <c r="D24" s="24" t="s">
        <v>381</v>
      </c>
      <c r="E24" s="114">
        <v>106.7</v>
      </c>
      <c r="F24" s="114">
        <v>93.2</v>
      </c>
      <c r="G24" s="114">
        <v>93.2</v>
      </c>
      <c r="H24" s="114">
        <v>93.2</v>
      </c>
      <c r="I24" s="114">
        <v>93.2</v>
      </c>
      <c r="J24" s="64">
        <v>110</v>
      </c>
      <c r="K24" s="64">
        <v>110</v>
      </c>
      <c r="L24" s="64">
        <v>110</v>
      </c>
      <c r="M24" s="64">
        <v>110</v>
      </c>
    </row>
    <row r="25" spans="1:13" x14ac:dyDescent="0.2">
      <c r="A25" s="164"/>
      <c r="B25" s="23"/>
      <c r="C25" s="24">
        <v>133013</v>
      </c>
      <c r="D25" s="24" t="s">
        <v>382</v>
      </c>
      <c r="E25" s="114">
        <v>48</v>
      </c>
      <c r="F25" s="114">
        <v>38</v>
      </c>
      <c r="G25" s="114">
        <v>38</v>
      </c>
      <c r="H25" s="114">
        <v>38</v>
      </c>
      <c r="I25" s="114">
        <v>38</v>
      </c>
      <c r="J25" s="64">
        <v>50</v>
      </c>
      <c r="K25" s="64">
        <v>50</v>
      </c>
      <c r="L25" s="64">
        <v>50</v>
      </c>
      <c r="M25" s="64">
        <v>50</v>
      </c>
    </row>
    <row r="26" spans="1:13" x14ac:dyDescent="0.2">
      <c r="A26" s="164"/>
      <c r="B26" s="23"/>
      <c r="C26" s="24">
        <v>133013</v>
      </c>
      <c r="D26" s="24" t="s">
        <v>388</v>
      </c>
      <c r="E26" s="114">
        <v>0</v>
      </c>
      <c r="F26" s="114">
        <v>37.799999999999997</v>
      </c>
      <c r="G26" s="114">
        <v>37.799999999999997</v>
      </c>
      <c r="H26" s="114">
        <v>37.799999999999997</v>
      </c>
      <c r="I26" s="114">
        <v>37.799999999999997</v>
      </c>
      <c r="J26" s="64">
        <v>35</v>
      </c>
      <c r="K26" s="64">
        <v>35</v>
      </c>
      <c r="L26" s="64">
        <v>35</v>
      </c>
      <c r="M26" s="64">
        <v>35</v>
      </c>
    </row>
    <row r="27" spans="1:13" x14ac:dyDescent="0.2">
      <c r="A27" s="163"/>
      <c r="B27" s="129"/>
      <c r="C27" s="129"/>
      <c r="D27" s="129" t="s">
        <v>7</v>
      </c>
      <c r="E27" s="115">
        <f t="shared" ref="E27:M27" si="6">SUM(E28+E38+E44+E46+E68+E70)</f>
        <v>1010.4</v>
      </c>
      <c r="F27" s="115">
        <f t="shared" si="6"/>
        <v>0</v>
      </c>
      <c r="G27" s="115">
        <f t="shared" si="6"/>
        <v>0</v>
      </c>
      <c r="H27" s="115">
        <f t="shared" si="6"/>
        <v>0</v>
      </c>
      <c r="I27" s="115">
        <f t="shared" si="6"/>
        <v>299.70000000000005</v>
      </c>
      <c r="J27" s="115">
        <f t="shared" si="6"/>
        <v>516.19999999999993</v>
      </c>
      <c r="K27" s="115">
        <f t="shared" si="6"/>
        <v>516.19999999999993</v>
      </c>
      <c r="L27" s="115">
        <f t="shared" si="6"/>
        <v>516.19999999999993</v>
      </c>
      <c r="M27" s="115">
        <f t="shared" si="6"/>
        <v>516.19999999999993</v>
      </c>
    </row>
    <row r="28" spans="1:13" x14ac:dyDescent="0.2">
      <c r="A28" s="163"/>
      <c r="B28" s="23">
        <v>210</v>
      </c>
      <c r="C28" s="23"/>
      <c r="D28" s="23" t="s">
        <v>8</v>
      </c>
      <c r="E28" s="113">
        <f t="shared" ref="E28:M28" si="7">SUM(E29:E37)</f>
        <v>811.4</v>
      </c>
      <c r="F28" s="113">
        <f t="shared" si="7"/>
        <v>0</v>
      </c>
      <c r="G28" s="113">
        <f t="shared" si="7"/>
        <v>0</v>
      </c>
      <c r="H28" s="113">
        <f t="shared" si="7"/>
        <v>0</v>
      </c>
      <c r="I28" s="113">
        <f t="shared" si="7"/>
        <v>102.4</v>
      </c>
      <c r="J28" s="113">
        <f t="shared" si="7"/>
        <v>319</v>
      </c>
      <c r="K28" s="113">
        <f t="shared" si="7"/>
        <v>319</v>
      </c>
      <c r="L28" s="113">
        <f t="shared" si="7"/>
        <v>319</v>
      </c>
      <c r="M28" s="113">
        <f t="shared" si="7"/>
        <v>319</v>
      </c>
    </row>
    <row r="29" spans="1:13" x14ac:dyDescent="0.2">
      <c r="A29" s="164"/>
      <c r="B29" s="23"/>
      <c r="C29" s="24">
        <v>211003</v>
      </c>
      <c r="D29" s="24" t="s">
        <v>316</v>
      </c>
      <c r="E29" s="114">
        <v>0</v>
      </c>
      <c r="F29" s="64"/>
      <c r="G29" s="64"/>
      <c r="H29" s="65"/>
      <c r="I29" s="114">
        <v>0</v>
      </c>
      <c r="J29" s="64">
        <v>0</v>
      </c>
      <c r="K29" s="64">
        <v>0</v>
      </c>
      <c r="L29" s="64">
        <v>0</v>
      </c>
      <c r="M29" s="64">
        <v>0</v>
      </c>
    </row>
    <row r="30" spans="1:13" x14ac:dyDescent="0.2">
      <c r="A30" s="164"/>
      <c r="B30" s="23"/>
      <c r="C30" s="24">
        <v>211003</v>
      </c>
      <c r="D30" s="24" t="s">
        <v>317</v>
      </c>
      <c r="E30" s="114">
        <v>2.1</v>
      </c>
      <c r="F30" s="64"/>
      <c r="G30" s="64"/>
      <c r="H30" s="65"/>
      <c r="I30" s="114">
        <v>6.2</v>
      </c>
      <c r="J30" s="64">
        <v>6.2</v>
      </c>
      <c r="K30" s="64">
        <v>6.2</v>
      </c>
      <c r="L30" s="64">
        <v>6.2</v>
      </c>
      <c r="M30" s="64">
        <v>6.2</v>
      </c>
    </row>
    <row r="31" spans="1:13" x14ac:dyDescent="0.2">
      <c r="A31" s="164"/>
      <c r="B31" s="23"/>
      <c r="C31" s="24">
        <v>212002</v>
      </c>
      <c r="D31" s="24" t="s">
        <v>318</v>
      </c>
      <c r="E31" s="114">
        <v>49.6</v>
      </c>
      <c r="F31" s="64"/>
      <c r="G31" s="64"/>
      <c r="H31" s="65"/>
      <c r="I31" s="114">
        <v>35.5</v>
      </c>
      <c r="J31" s="64">
        <v>31.5</v>
      </c>
      <c r="K31" s="64">
        <v>31.5</v>
      </c>
      <c r="L31" s="64">
        <v>31.5</v>
      </c>
      <c r="M31" s="64">
        <v>31.5</v>
      </c>
    </row>
    <row r="32" spans="1:13" x14ac:dyDescent="0.2">
      <c r="A32" s="164"/>
      <c r="B32" s="23"/>
      <c r="C32" s="24">
        <v>2120031</v>
      </c>
      <c r="D32" s="24" t="s">
        <v>484</v>
      </c>
      <c r="E32" s="114">
        <v>15.6</v>
      </c>
      <c r="F32" s="64"/>
      <c r="G32" s="64"/>
      <c r="H32" s="65"/>
      <c r="I32" s="114">
        <v>12.9</v>
      </c>
      <c r="J32" s="64">
        <v>12.8</v>
      </c>
      <c r="K32" s="64">
        <v>12.8</v>
      </c>
      <c r="L32" s="64">
        <v>12.8</v>
      </c>
      <c r="M32" s="64">
        <v>12.8</v>
      </c>
    </row>
    <row r="33" spans="1:13" x14ac:dyDescent="0.2">
      <c r="A33" s="164"/>
      <c r="B33" s="23"/>
      <c r="C33" s="24">
        <v>2120032</v>
      </c>
      <c r="D33" s="24" t="s">
        <v>487</v>
      </c>
      <c r="E33" s="114">
        <v>0</v>
      </c>
      <c r="F33" s="64"/>
      <c r="G33" s="64"/>
      <c r="H33" s="142"/>
      <c r="I33" s="114">
        <v>1.9</v>
      </c>
      <c r="J33" s="64">
        <v>180</v>
      </c>
      <c r="K33" s="64">
        <v>180</v>
      </c>
      <c r="L33" s="64">
        <v>180</v>
      </c>
      <c r="M33" s="64">
        <v>180</v>
      </c>
    </row>
    <row r="34" spans="1:13" x14ac:dyDescent="0.2">
      <c r="A34" s="164"/>
      <c r="B34" s="23"/>
      <c r="C34" s="24">
        <v>2120033</v>
      </c>
      <c r="D34" s="24" t="s">
        <v>488</v>
      </c>
      <c r="E34" s="122">
        <v>0</v>
      </c>
      <c r="F34" s="64"/>
      <c r="G34" s="66"/>
      <c r="H34" s="142"/>
      <c r="I34" s="122">
        <v>0.8</v>
      </c>
      <c r="J34" s="66">
        <v>30</v>
      </c>
      <c r="K34" s="66">
        <v>30</v>
      </c>
      <c r="L34" s="66">
        <v>30</v>
      </c>
      <c r="M34" s="66">
        <v>30</v>
      </c>
    </row>
    <row r="35" spans="1:13" x14ac:dyDescent="0.2">
      <c r="A35" s="164"/>
      <c r="B35" s="23"/>
      <c r="C35" s="24">
        <v>212003</v>
      </c>
      <c r="D35" s="24" t="s">
        <v>489</v>
      </c>
      <c r="E35" s="122">
        <v>0</v>
      </c>
      <c r="F35" s="64"/>
      <c r="G35" s="66"/>
      <c r="H35" s="142"/>
      <c r="I35" s="122">
        <v>0</v>
      </c>
      <c r="J35" s="66">
        <v>9.6</v>
      </c>
      <c r="K35" s="66">
        <v>9.6</v>
      </c>
      <c r="L35" s="66">
        <v>9.6</v>
      </c>
      <c r="M35" s="66">
        <v>9.6</v>
      </c>
    </row>
    <row r="36" spans="1:13" x14ac:dyDescent="0.2">
      <c r="A36" s="164"/>
      <c r="B36" s="23"/>
      <c r="C36" s="24">
        <v>2120034</v>
      </c>
      <c r="D36" s="24" t="s">
        <v>349</v>
      </c>
      <c r="E36" s="122">
        <v>633</v>
      </c>
      <c r="F36" s="64"/>
      <c r="G36" s="66"/>
      <c r="H36" s="142"/>
      <c r="I36" s="122">
        <v>0</v>
      </c>
      <c r="J36" s="66">
        <v>0</v>
      </c>
      <c r="K36" s="66">
        <v>0</v>
      </c>
      <c r="L36" s="66">
        <v>0</v>
      </c>
      <c r="M36" s="66">
        <v>0</v>
      </c>
    </row>
    <row r="37" spans="1:13" x14ac:dyDescent="0.2">
      <c r="A37" s="164"/>
      <c r="B37" s="23"/>
      <c r="C37" s="24">
        <v>212004</v>
      </c>
      <c r="D37" s="24" t="s">
        <v>319</v>
      </c>
      <c r="E37" s="122">
        <v>111.1</v>
      </c>
      <c r="F37" s="64"/>
      <c r="G37" s="66"/>
      <c r="H37" s="142"/>
      <c r="I37" s="122">
        <v>45.1</v>
      </c>
      <c r="J37" s="66">
        <v>48.9</v>
      </c>
      <c r="K37" s="66">
        <v>48.9</v>
      </c>
      <c r="L37" s="66">
        <v>48.9</v>
      </c>
      <c r="M37" s="66">
        <v>48.9</v>
      </c>
    </row>
    <row r="38" spans="1:13" x14ac:dyDescent="0.2">
      <c r="A38" s="163"/>
      <c r="B38" s="23">
        <v>220</v>
      </c>
      <c r="C38" s="23"/>
      <c r="D38" s="23" t="s">
        <v>9</v>
      </c>
      <c r="E38" s="113">
        <f t="shared" ref="E38:M38" si="8">SUM(E39:E43)</f>
        <v>91</v>
      </c>
      <c r="F38" s="113">
        <f t="shared" si="8"/>
        <v>0</v>
      </c>
      <c r="G38" s="113">
        <f t="shared" si="8"/>
        <v>0</v>
      </c>
      <c r="H38" s="113">
        <f t="shared" si="8"/>
        <v>0</v>
      </c>
      <c r="I38" s="113">
        <f t="shared" si="8"/>
        <v>76.7</v>
      </c>
      <c r="J38" s="113">
        <f t="shared" si="8"/>
        <v>65.7</v>
      </c>
      <c r="K38" s="113">
        <f t="shared" si="8"/>
        <v>65.7</v>
      </c>
      <c r="L38" s="113">
        <f t="shared" si="8"/>
        <v>65.7</v>
      </c>
      <c r="M38" s="113">
        <f t="shared" si="8"/>
        <v>65.7</v>
      </c>
    </row>
    <row r="39" spans="1:13" x14ac:dyDescent="0.2">
      <c r="A39" s="164"/>
      <c r="B39" s="23"/>
      <c r="C39" s="24">
        <v>2210041</v>
      </c>
      <c r="D39" s="24" t="s">
        <v>10</v>
      </c>
      <c r="E39" s="114">
        <v>10.8</v>
      </c>
      <c r="F39" s="64"/>
      <c r="G39" s="64"/>
      <c r="H39" s="65"/>
      <c r="I39" s="114">
        <v>10.1</v>
      </c>
      <c r="J39" s="64">
        <v>10.5</v>
      </c>
      <c r="K39" s="64">
        <v>10.5</v>
      </c>
      <c r="L39" s="64">
        <v>10.5</v>
      </c>
      <c r="M39" s="64">
        <v>10.5</v>
      </c>
    </row>
    <row r="40" spans="1:13" x14ac:dyDescent="0.2">
      <c r="A40" s="164"/>
      <c r="B40" s="23"/>
      <c r="C40" s="24">
        <v>2210042</v>
      </c>
      <c r="D40" s="24" t="s">
        <v>11</v>
      </c>
      <c r="E40" s="114">
        <v>0</v>
      </c>
      <c r="F40" s="64"/>
      <c r="G40" s="64"/>
      <c r="H40" s="65"/>
      <c r="I40" s="114">
        <v>0</v>
      </c>
      <c r="J40" s="64">
        <v>0</v>
      </c>
      <c r="K40" s="64">
        <v>0</v>
      </c>
      <c r="L40" s="64">
        <v>0</v>
      </c>
      <c r="M40" s="64">
        <v>0</v>
      </c>
    </row>
    <row r="41" spans="1:13" x14ac:dyDescent="0.2">
      <c r="A41" s="164"/>
      <c r="B41" s="23"/>
      <c r="C41" s="24">
        <v>2210043</v>
      </c>
      <c r="D41" s="24" t="s">
        <v>12</v>
      </c>
      <c r="E41" s="114">
        <v>0.7</v>
      </c>
      <c r="F41" s="64"/>
      <c r="G41" s="64"/>
      <c r="H41" s="65"/>
      <c r="I41" s="114">
        <v>2.6</v>
      </c>
      <c r="J41" s="64">
        <v>2.6</v>
      </c>
      <c r="K41" s="64">
        <v>2.6</v>
      </c>
      <c r="L41" s="64">
        <v>2.6</v>
      </c>
      <c r="M41" s="64">
        <v>2.6</v>
      </c>
    </row>
    <row r="42" spans="1:13" x14ac:dyDescent="0.2">
      <c r="A42" s="164"/>
      <c r="B42" s="23"/>
      <c r="C42" s="24">
        <v>2210044</v>
      </c>
      <c r="D42" s="24" t="s">
        <v>13</v>
      </c>
      <c r="E42" s="114">
        <v>77.599999999999994</v>
      </c>
      <c r="F42" s="64"/>
      <c r="G42" s="64"/>
      <c r="H42" s="65"/>
      <c r="I42" s="114">
        <v>61.7</v>
      </c>
      <c r="J42" s="64">
        <v>50.8</v>
      </c>
      <c r="K42" s="64">
        <v>50.8</v>
      </c>
      <c r="L42" s="64">
        <v>50.8</v>
      </c>
      <c r="M42" s="64">
        <v>50.8</v>
      </c>
    </row>
    <row r="43" spans="1:13" x14ac:dyDescent="0.2">
      <c r="A43" s="164"/>
      <c r="B43" s="23"/>
      <c r="C43" s="24">
        <v>2210045</v>
      </c>
      <c r="D43" s="24" t="s">
        <v>14</v>
      </c>
      <c r="E43" s="114">
        <v>1.9</v>
      </c>
      <c r="F43" s="64"/>
      <c r="G43" s="64"/>
      <c r="H43" s="65"/>
      <c r="I43" s="114">
        <v>2.2999999999999998</v>
      </c>
      <c r="J43" s="64">
        <v>1.8</v>
      </c>
      <c r="K43" s="64">
        <v>1.8</v>
      </c>
      <c r="L43" s="64">
        <v>1.8</v>
      </c>
      <c r="M43" s="64">
        <v>1.8</v>
      </c>
    </row>
    <row r="44" spans="1:13" x14ac:dyDescent="0.2">
      <c r="A44" s="163"/>
      <c r="B44" s="23"/>
      <c r="C44" s="23"/>
      <c r="D44" s="23" t="s">
        <v>15</v>
      </c>
      <c r="E44" s="113">
        <f>SUM(E45)</f>
        <v>3.3</v>
      </c>
      <c r="F44" s="113">
        <f t="shared" ref="F44:M44" si="9">SUM(F45)</f>
        <v>0</v>
      </c>
      <c r="G44" s="113">
        <f t="shared" si="9"/>
        <v>0</v>
      </c>
      <c r="H44" s="113">
        <f t="shared" si="9"/>
        <v>0</v>
      </c>
      <c r="I44" s="113">
        <f>SUM(I45)</f>
        <v>1.3</v>
      </c>
      <c r="J44" s="113">
        <f t="shared" si="9"/>
        <v>1.5</v>
      </c>
      <c r="K44" s="113">
        <f t="shared" si="9"/>
        <v>1.5</v>
      </c>
      <c r="L44" s="113">
        <f t="shared" si="9"/>
        <v>1.5</v>
      </c>
      <c r="M44" s="113">
        <f t="shared" si="9"/>
        <v>1.5</v>
      </c>
    </row>
    <row r="45" spans="1:13" x14ac:dyDescent="0.2">
      <c r="A45" s="164"/>
      <c r="B45" s="23"/>
      <c r="C45" s="24">
        <v>222003</v>
      </c>
      <c r="D45" s="24" t="s">
        <v>288</v>
      </c>
      <c r="E45" s="114">
        <v>3.3</v>
      </c>
      <c r="F45" s="64"/>
      <c r="G45" s="64"/>
      <c r="H45" s="65"/>
      <c r="I45" s="114">
        <v>1.3</v>
      </c>
      <c r="J45" s="64">
        <v>1.5</v>
      </c>
      <c r="K45" s="64">
        <v>1.5</v>
      </c>
      <c r="L45" s="64">
        <v>1.5</v>
      </c>
      <c r="M45" s="64">
        <v>1.5</v>
      </c>
    </row>
    <row r="46" spans="1:13" x14ac:dyDescent="0.2">
      <c r="A46" s="163"/>
      <c r="B46" s="23"/>
      <c r="C46" s="23"/>
      <c r="D46" s="23" t="s">
        <v>16</v>
      </c>
      <c r="E46" s="113">
        <f t="shared" ref="E46:M46" si="10">SUM(E47:E67)</f>
        <v>64.400000000000006</v>
      </c>
      <c r="F46" s="113">
        <f t="shared" si="10"/>
        <v>0</v>
      </c>
      <c r="G46" s="113">
        <f t="shared" si="10"/>
        <v>0</v>
      </c>
      <c r="H46" s="113">
        <f t="shared" si="10"/>
        <v>0</v>
      </c>
      <c r="I46" s="113">
        <f t="shared" si="10"/>
        <v>74.2</v>
      </c>
      <c r="J46" s="113">
        <f t="shared" si="10"/>
        <v>90.09999999999998</v>
      </c>
      <c r="K46" s="113">
        <f t="shared" si="10"/>
        <v>90.09999999999998</v>
      </c>
      <c r="L46" s="113">
        <f t="shared" si="10"/>
        <v>90.09999999999998</v>
      </c>
      <c r="M46" s="113">
        <f t="shared" si="10"/>
        <v>90.09999999999998</v>
      </c>
    </row>
    <row r="47" spans="1:13" x14ac:dyDescent="0.2">
      <c r="A47" s="164"/>
      <c r="B47" s="23"/>
      <c r="C47" s="24">
        <v>2230011</v>
      </c>
      <c r="D47" s="24" t="s">
        <v>486</v>
      </c>
      <c r="E47" s="114">
        <v>0.3</v>
      </c>
      <c r="F47" s="64"/>
      <c r="G47" s="64"/>
      <c r="H47" s="65"/>
      <c r="I47" s="114">
        <v>1.2</v>
      </c>
      <c r="J47" s="64">
        <v>1</v>
      </c>
      <c r="K47" s="64">
        <v>1</v>
      </c>
      <c r="L47" s="64">
        <v>1</v>
      </c>
      <c r="M47" s="64">
        <v>1</v>
      </c>
    </row>
    <row r="48" spans="1:13" x14ac:dyDescent="0.2">
      <c r="A48" s="164"/>
      <c r="B48" s="23"/>
      <c r="C48" s="24">
        <v>2230012</v>
      </c>
      <c r="D48" s="24" t="s">
        <v>17</v>
      </c>
      <c r="E48" s="114">
        <v>0.4</v>
      </c>
      <c r="F48" s="64"/>
      <c r="G48" s="64"/>
      <c r="H48" s="65"/>
      <c r="I48" s="114">
        <v>0.6</v>
      </c>
      <c r="J48" s="64">
        <v>0.6</v>
      </c>
      <c r="K48" s="64">
        <v>0.6</v>
      </c>
      <c r="L48" s="64">
        <v>0.6</v>
      </c>
      <c r="M48" s="64">
        <v>0.6</v>
      </c>
    </row>
    <row r="49" spans="1:13" x14ac:dyDescent="0.2">
      <c r="A49" s="164"/>
      <c r="B49" s="23"/>
      <c r="C49" s="24">
        <v>2230013</v>
      </c>
      <c r="D49" s="24" t="s">
        <v>353</v>
      </c>
      <c r="E49" s="114">
        <v>3.7</v>
      </c>
      <c r="F49" s="64"/>
      <c r="G49" s="64"/>
      <c r="H49" s="65"/>
      <c r="I49" s="114">
        <v>4.8</v>
      </c>
      <c r="J49" s="64">
        <v>5</v>
      </c>
      <c r="K49" s="64">
        <v>5</v>
      </c>
      <c r="L49" s="64">
        <v>5</v>
      </c>
      <c r="M49" s="64">
        <v>5</v>
      </c>
    </row>
    <row r="50" spans="1:13" x14ac:dyDescent="0.2">
      <c r="A50" s="164"/>
      <c r="B50" s="23"/>
      <c r="C50" s="24">
        <v>2230014</v>
      </c>
      <c r="D50" s="24" t="s">
        <v>18</v>
      </c>
      <c r="E50" s="114">
        <v>0</v>
      </c>
      <c r="F50" s="64"/>
      <c r="G50" s="64"/>
      <c r="H50" s="65"/>
      <c r="I50" s="114">
        <v>0.5</v>
      </c>
      <c r="J50" s="64">
        <v>0.3</v>
      </c>
      <c r="K50" s="64">
        <v>0.3</v>
      </c>
      <c r="L50" s="64">
        <v>0.3</v>
      </c>
      <c r="M50" s="64">
        <v>0.3</v>
      </c>
    </row>
    <row r="51" spans="1:13" x14ac:dyDescent="0.2">
      <c r="A51" s="164"/>
      <c r="B51" s="23"/>
      <c r="C51" s="24">
        <v>2230016</v>
      </c>
      <c r="D51" s="24" t="s">
        <v>257</v>
      </c>
      <c r="E51" s="114">
        <v>6.7</v>
      </c>
      <c r="F51" s="64"/>
      <c r="G51" s="64"/>
      <c r="H51" s="65"/>
      <c r="I51" s="114">
        <v>3.2</v>
      </c>
      <c r="J51" s="64">
        <v>4.0999999999999996</v>
      </c>
      <c r="K51" s="64">
        <v>4.0999999999999996</v>
      </c>
      <c r="L51" s="64">
        <v>4.0999999999999996</v>
      </c>
      <c r="M51" s="64">
        <v>4.0999999999999996</v>
      </c>
    </row>
    <row r="52" spans="1:13" x14ac:dyDescent="0.2">
      <c r="A52" s="164"/>
      <c r="B52" s="23"/>
      <c r="C52" s="24">
        <v>2230019</v>
      </c>
      <c r="D52" s="24" t="s">
        <v>255</v>
      </c>
      <c r="E52" s="114">
        <v>0</v>
      </c>
      <c r="F52" s="64"/>
      <c r="G52" s="64"/>
      <c r="H52" s="65"/>
      <c r="I52" s="114">
        <v>0</v>
      </c>
      <c r="J52" s="64">
        <v>0</v>
      </c>
      <c r="K52" s="64">
        <v>0</v>
      </c>
      <c r="L52" s="64">
        <v>0</v>
      </c>
      <c r="M52" s="64">
        <v>0</v>
      </c>
    </row>
    <row r="53" spans="1:13" x14ac:dyDescent="0.2">
      <c r="A53" s="164"/>
      <c r="B53" s="23"/>
      <c r="C53" s="24">
        <v>22300110</v>
      </c>
      <c r="D53" s="24" t="s">
        <v>256</v>
      </c>
      <c r="E53" s="114">
        <v>3.4</v>
      </c>
      <c r="F53" s="64"/>
      <c r="G53" s="64"/>
      <c r="H53" s="65"/>
      <c r="I53" s="114">
        <v>6.2</v>
      </c>
      <c r="J53" s="64">
        <v>6</v>
      </c>
      <c r="K53" s="64">
        <v>6</v>
      </c>
      <c r="L53" s="64">
        <v>6</v>
      </c>
      <c r="M53" s="64">
        <v>6</v>
      </c>
    </row>
    <row r="54" spans="1:13" x14ac:dyDescent="0.2">
      <c r="A54" s="164"/>
      <c r="B54" s="23"/>
      <c r="C54" s="24">
        <v>2230017</v>
      </c>
      <c r="D54" s="24" t="s">
        <v>19</v>
      </c>
      <c r="E54" s="114">
        <v>3.8</v>
      </c>
      <c r="F54" s="64"/>
      <c r="G54" s="64"/>
      <c r="H54" s="65"/>
      <c r="I54" s="114">
        <v>3.4</v>
      </c>
      <c r="J54" s="64">
        <v>3.1</v>
      </c>
      <c r="K54" s="64">
        <v>3.1</v>
      </c>
      <c r="L54" s="64">
        <v>3.1</v>
      </c>
      <c r="M54" s="64">
        <v>3.1</v>
      </c>
    </row>
    <row r="55" spans="1:13" x14ac:dyDescent="0.2">
      <c r="A55" s="164"/>
      <c r="B55" s="23"/>
      <c r="C55" s="24">
        <v>2230018</v>
      </c>
      <c r="D55" s="24" t="s">
        <v>20</v>
      </c>
      <c r="E55" s="114">
        <v>11</v>
      </c>
      <c r="F55" s="64"/>
      <c r="G55" s="64"/>
      <c r="H55" s="65"/>
      <c r="I55" s="114">
        <v>14.1</v>
      </c>
      <c r="J55" s="64">
        <v>14.9</v>
      </c>
      <c r="K55" s="64">
        <v>14.9</v>
      </c>
      <c r="L55" s="64">
        <v>14.9</v>
      </c>
      <c r="M55" s="64">
        <v>14.9</v>
      </c>
    </row>
    <row r="56" spans="1:13" x14ac:dyDescent="0.2">
      <c r="A56" s="164"/>
      <c r="B56" s="23"/>
      <c r="C56" s="24">
        <v>22300110</v>
      </c>
      <c r="D56" s="24" t="s">
        <v>21</v>
      </c>
      <c r="E56" s="114">
        <v>9</v>
      </c>
      <c r="F56" s="64"/>
      <c r="G56" s="64"/>
      <c r="H56" s="65"/>
      <c r="I56" s="114">
        <v>6.5</v>
      </c>
      <c r="J56" s="64">
        <v>10</v>
      </c>
      <c r="K56" s="64">
        <v>10</v>
      </c>
      <c r="L56" s="64">
        <v>10</v>
      </c>
      <c r="M56" s="64">
        <v>10</v>
      </c>
    </row>
    <row r="57" spans="1:13" x14ac:dyDescent="0.2">
      <c r="A57" s="164"/>
      <c r="B57" s="23"/>
      <c r="C57" s="24">
        <v>22300112</v>
      </c>
      <c r="D57" s="24" t="s">
        <v>22</v>
      </c>
      <c r="E57" s="114">
        <v>3.6</v>
      </c>
      <c r="F57" s="64"/>
      <c r="G57" s="64"/>
      <c r="H57" s="65"/>
      <c r="I57" s="114">
        <v>2.5</v>
      </c>
      <c r="J57" s="64">
        <v>1</v>
      </c>
      <c r="K57" s="64">
        <v>1</v>
      </c>
      <c r="L57" s="64">
        <v>1</v>
      </c>
      <c r="M57" s="64">
        <v>1</v>
      </c>
    </row>
    <row r="58" spans="1:13" x14ac:dyDescent="0.2">
      <c r="A58" s="164"/>
      <c r="B58" s="23"/>
      <c r="C58" s="24">
        <v>22300121</v>
      </c>
      <c r="D58" s="24" t="s">
        <v>23</v>
      </c>
      <c r="E58" s="114">
        <v>1.2</v>
      </c>
      <c r="F58" s="64"/>
      <c r="G58" s="64"/>
      <c r="H58" s="65"/>
      <c r="I58" s="114">
        <v>0.2</v>
      </c>
      <c r="J58" s="64">
        <v>0.5</v>
      </c>
      <c r="K58" s="64">
        <v>0.5</v>
      </c>
      <c r="L58" s="64">
        <v>0.5</v>
      </c>
      <c r="M58" s="64">
        <v>0.5</v>
      </c>
    </row>
    <row r="59" spans="1:13" x14ac:dyDescent="0.2">
      <c r="A59" s="164"/>
      <c r="B59" s="23"/>
      <c r="C59" s="24">
        <v>2230021</v>
      </c>
      <c r="D59" s="24" t="s">
        <v>383</v>
      </c>
      <c r="E59" s="114">
        <v>1.2</v>
      </c>
      <c r="F59" s="64"/>
      <c r="G59" s="64"/>
      <c r="H59" s="65"/>
      <c r="I59" s="114">
        <v>1.9</v>
      </c>
      <c r="J59" s="64">
        <v>2.9</v>
      </c>
      <c r="K59" s="64">
        <v>2.9</v>
      </c>
      <c r="L59" s="64">
        <v>2.9</v>
      </c>
      <c r="M59" s="64">
        <v>2.9</v>
      </c>
    </row>
    <row r="60" spans="1:13" x14ac:dyDescent="0.2">
      <c r="A60" s="164"/>
      <c r="B60" s="23"/>
      <c r="C60" s="24">
        <v>2230022</v>
      </c>
      <c r="D60" s="24" t="s">
        <v>384</v>
      </c>
      <c r="E60" s="114">
        <v>0.7</v>
      </c>
      <c r="F60" s="64"/>
      <c r="G60" s="64"/>
      <c r="H60" s="65"/>
      <c r="I60" s="114">
        <v>0.9</v>
      </c>
      <c r="J60" s="64">
        <v>1.3</v>
      </c>
      <c r="K60" s="64">
        <v>1.3</v>
      </c>
      <c r="L60" s="64">
        <v>1.3</v>
      </c>
      <c r="M60" s="64">
        <v>1.3</v>
      </c>
    </row>
    <row r="61" spans="1:13" x14ac:dyDescent="0.2">
      <c r="A61" s="164"/>
      <c r="B61" s="23"/>
      <c r="C61" s="24">
        <v>2230023</v>
      </c>
      <c r="D61" s="24" t="s">
        <v>385</v>
      </c>
      <c r="E61" s="114">
        <v>0.5</v>
      </c>
      <c r="F61" s="64"/>
      <c r="G61" s="64"/>
      <c r="H61" s="65"/>
      <c r="I61" s="114">
        <v>1</v>
      </c>
      <c r="J61" s="64">
        <v>1.8</v>
      </c>
      <c r="K61" s="64">
        <v>1.8</v>
      </c>
      <c r="L61" s="64">
        <v>1.8</v>
      </c>
      <c r="M61" s="64">
        <v>1.8</v>
      </c>
    </row>
    <row r="62" spans="1:13" x14ac:dyDescent="0.2">
      <c r="A62" s="164"/>
      <c r="B62" s="23"/>
      <c r="C62" s="24">
        <v>223002</v>
      </c>
      <c r="D62" s="24" t="s">
        <v>405</v>
      </c>
      <c r="E62" s="114">
        <v>1.2</v>
      </c>
      <c r="F62" s="64"/>
      <c r="G62" s="66"/>
      <c r="H62" s="65"/>
      <c r="I62" s="114">
        <v>1.6</v>
      </c>
      <c r="J62" s="64">
        <v>1.5</v>
      </c>
      <c r="K62" s="64">
        <v>1.5</v>
      </c>
      <c r="L62" s="64">
        <v>1.5</v>
      </c>
      <c r="M62" s="64">
        <v>1.5</v>
      </c>
    </row>
    <row r="63" spans="1:13" x14ac:dyDescent="0.2">
      <c r="A63" s="164"/>
      <c r="B63" s="23"/>
      <c r="C63" s="24">
        <v>223002</v>
      </c>
      <c r="D63" s="24" t="s">
        <v>406</v>
      </c>
      <c r="E63" s="114">
        <v>1.4</v>
      </c>
      <c r="F63" s="64"/>
      <c r="G63" s="64"/>
      <c r="H63" s="65"/>
      <c r="I63" s="114">
        <v>0.8</v>
      </c>
      <c r="J63" s="64">
        <v>0.8</v>
      </c>
      <c r="K63" s="64">
        <v>0.8</v>
      </c>
      <c r="L63" s="64">
        <v>0.8</v>
      </c>
      <c r="M63" s="64">
        <v>0.8</v>
      </c>
    </row>
    <row r="64" spans="1:13" x14ac:dyDescent="0.2">
      <c r="A64" s="164"/>
      <c r="B64" s="23"/>
      <c r="C64" s="24">
        <v>223002</v>
      </c>
      <c r="D64" s="24" t="s">
        <v>386</v>
      </c>
      <c r="E64" s="114">
        <v>11.9</v>
      </c>
      <c r="F64" s="64"/>
      <c r="G64" s="64"/>
      <c r="H64" s="65"/>
      <c r="I64" s="114">
        <v>18.7</v>
      </c>
      <c r="J64" s="64">
        <v>28.7</v>
      </c>
      <c r="K64" s="64">
        <v>28.7</v>
      </c>
      <c r="L64" s="64">
        <v>28.7</v>
      </c>
      <c r="M64" s="64">
        <v>28.7</v>
      </c>
    </row>
    <row r="65" spans="1:13" x14ac:dyDescent="0.2">
      <c r="A65" s="164"/>
      <c r="B65" s="23"/>
      <c r="C65" s="24">
        <v>223002</v>
      </c>
      <c r="D65" s="24" t="s">
        <v>387</v>
      </c>
      <c r="E65" s="114">
        <v>1.6</v>
      </c>
      <c r="F65" s="64"/>
      <c r="G65" s="64"/>
      <c r="H65" s="65"/>
      <c r="I65" s="114">
        <v>1.4</v>
      </c>
      <c r="J65" s="64">
        <v>1.3</v>
      </c>
      <c r="K65" s="64">
        <v>1.3</v>
      </c>
      <c r="L65" s="64">
        <v>1.3</v>
      </c>
      <c r="M65" s="64">
        <v>1.3</v>
      </c>
    </row>
    <row r="66" spans="1:13" x14ac:dyDescent="0.2">
      <c r="A66" s="164"/>
      <c r="B66" s="23"/>
      <c r="C66" s="24">
        <v>223004</v>
      </c>
      <c r="D66" s="24" t="s">
        <v>423</v>
      </c>
      <c r="E66" s="114">
        <v>0</v>
      </c>
      <c r="F66" s="64"/>
      <c r="G66" s="64"/>
      <c r="H66" s="65"/>
      <c r="I66" s="114">
        <v>1.9</v>
      </c>
      <c r="J66" s="64">
        <v>2</v>
      </c>
      <c r="K66" s="64">
        <v>2</v>
      </c>
      <c r="L66" s="64">
        <v>2</v>
      </c>
      <c r="M66" s="64">
        <v>2</v>
      </c>
    </row>
    <row r="67" spans="1:13" x14ac:dyDescent="0.2">
      <c r="A67" s="164"/>
      <c r="B67" s="23"/>
      <c r="C67" s="24">
        <v>229005</v>
      </c>
      <c r="D67" s="24" t="s">
        <v>354</v>
      </c>
      <c r="E67" s="114">
        <v>2.8</v>
      </c>
      <c r="F67" s="64"/>
      <c r="G67" s="64"/>
      <c r="H67" s="65"/>
      <c r="I67" s="114">
        <v>2.8</v>
      </c>
      <c r="J67" s="64">
        <v>3.3</v>
      </c>
      <c r="K67" s="64">
        <v>3.3</v>
      </c>
      <c r="L67" s="64">
        <v>3.3</v>
      </c>
      <c r="M67" s="64">
        <v>3.3</v>
      </c>
    </row>
    <row r="68" spans="1:13" x14ac:dyDescent="0.2">
      <c r="A68" s="163"/>
      <c r="B68" s="23">
        <v>240</v>
      </c>
      <c r="C68" s="23"/>
      <c r="D68" s="23" t="s">
        <v>24</v>
      </c>
      <c r="E68" s="113">
        <f>SUM(E69)</f>
        <v>0.6</v>
      </c>
      <c r="F68" s="113">
        <f t="shared" ref="F68:M68" si="11">SUM(F69)</f>
        <v>0</v>
      </c>
      <c r="G68" s="113">
        <f t="shared" si="11"/>
        <v>0</v>
      </c>
      <c r="H68" s="113">
        <f t="shared" si="11"/>
        <v>0</v>
      </c>
      <c r="I68" s="113">
        <f>SUM(I69)</f>
        <v>0.4</v>
      </c>
      <c r="J68" s="113">
        <f t="shared" si="11"/>
        <v>0.4</v>
      </c>
      <c r="K68" s="113">
        <f t="shared" si="11"/>
        <v>0.4</v>
      </c>
      <c r="L68" s="113">
        <f t="shared" si="11"/>
        <v>0.4</v>
      </c>
      <c r="M68" s="113">
        <f t="shared" si="11"/>
        <v>0.4</v>
      </c>
    </row>
    <row r="69" spans="1:13" x14ac:dyDescent="0.2">
      <c r="A69" s="164"/>
      <c r="B69" s="23">
        <v>242</v>
      </c>
      <c r="C69" s="24"/>
      <c r="D69" s="24" t="s">
        <v>25</v>
      </c>
      <c r="E69" s="114">
        <v>0.6</v>
      </c>
      <c r="F69" s="64"/>
      <c r="G69" s="64"/>
      <c r="H69" s="65"/>
      <c r="I69" s="114">
        <v>0.4</v>
      </c>
      <c r="J69" s="64">
        <v>0.4</v>
      </c>
      <c r="K69" s="64">
        <v>0.4</v>
      </c>
      <c r="L69" s="64">
        <v>0.4</v>
      </c>
      <c r="M69" s="64">
        <v>0.4</v>
      </c>
    </row>
    <row r="70" spans="1:13" x14ac:dyDescent="0.2">
      <c r="A70" s="163"/>
      <c r="B70" s="23">
        <v>290</v>
      </c>
      <c r="C70" s="23"/>
      <c r="D70" s="23" t="s">
        <v>26</v>
      </c>
      <c r="E70" s="113">
        <f>SUM(E71)</f>
        <v>39.700000000000003</v>
      </c>
      <c r="F70" s="113">
        <f t="shared" ref="F70:M70" si="12">SUM(F71)</f>
        <v>0</v>
      </c>
      <c r="G70" s="113">
        <f t="shared" si="12"/>
        <v>0</v>
      </c>
      <c r="H70" s="113">
        <f t="shared" si="12"/>
        <v>0</v>
      </c>
      <c r="I70" s="113">
        <f>SUM(I71)</f>
        <v>44.699999999999996</v>
      </c>
      <c r="J70" s="113">
        <f t="shared" si="12"/>
        <v>39.5</v>
      </c>
      <c r="K70" s="113">
        <f t="shared" si="12"/>
        <v>39.5</v>
      </c>
      <c r="L70" s="113">
        <f t="shared" si="12"/>
        <v>39.5</v>
      </c>
      <c r="M70" s="113">
        <f t="shared" si="12"/>
        <v>39.5</v>
      </c>
    </row>
    <row r="71" spans="1:13" x14ac:dyDescent="0.2">
      <c r="A71" s="163"/>
      <c r="B71" s="23">
        <v>292</v>
      </c>
      <c r="C71" s="23"/>
      <c r="D71" s="23" t="s">
        <v>27</v>
      </c>
      <c r="E71" s="113">
        <f t="shared" ref="E71:M71" si="13">SUM(E72:E77)</f>
        <v>39.700000000000003</v>
      </c>
      <c r="F71" s="113">
        <f t="shared" si="13"/>
        <v>0</v>
      </c>
      <c r="G71" s="113">
        <f t="shared" si="13"/>
        <v>0</v>
      </c>
      <c r="H71" s="113">
        <f t="shared" si="13"/>
        <v>0</v>
      </c>
      <c r="I71" s="113">
        <f t="shared" si="13"/>
        <v>44.699999999999996</v>
      </c>
      <c r="J71" s="113">
        <f t="shared" si="13"/>
        <v>39.5</v>
      </c>
      <c r="K71" s="113">
        <f t="shared" si="13"/>
        <v>39.5</v>
      </c>
      <c r="L71" s="113">
        <f t="shared" si="13"/>
        <v>39.5</v>
      </c>
      <c r="M71" s="113">
        <f t="shared" si="13"/>
        <v>39.5</v>
      </c>
    </row>
    <row r="72" spans="1:13" x14ac:dyDescent="0.2">
      <c r="A72" s="165"/>
      <c r="B72" s="63"/>
      <c r="C72" s="63">
        <v>292006</v>
      </c>
      <c r="D72" s="63" t="s">
        <v>424</v>
      </c>
      <c r="E72" s="114">
        <v>0</v>
      </c>
      <c r="F72" s="64"/>
      <c r="G72" s="64"/>
      <c r="H72" s="65"/>
      <c r="I72" s="114">
        <v>0.4</v>
      </c>
      <c r="J72" s="64">
        <v>0</v>
      </c>
      <c r="K72" s="64">
        <v>0</v>
      </c>
      <c r="L72" s="64">
        <v>0</v>
      </c>
      <c r="M72" s="64">
        <v>0</v>
      </c>
    </row>
    <row r="73" spans="1:13" x14ac:dyDescent="0.2">
      <c r="A73" s="164"/>
      <c r="B73" s="23"/>
      <c r="C73" s="24">
        <v>292008</v>
      </c>
      <c r="D73" s="24" t="s">
        <v>28</v>
      </c>
      <c r="E73" s="114">
        <v>20</v>
      </c>
      <c r="F73" s="64"/>
      <c r="G73" s="64"/>
      <c r="H73" s="65"/>
      <c r="I73" s="114">
        <v>24.4</v>
      </c>
      <c r="J73" s="64">
        <v>25</v>
      </c>
      <c r="K73" s="64">
        <v>25</v>
      </c>
      <c r="L73" s="64">
        <v>25</v>
      </c>
      <c r="M73" s="64">
        <v>25</v>
      </c>
    </row>
    <row r="74" spans="1:13" x14ac:dyDescent="0.2">
      <c r="A74" s="164"/>
      <c r="B74" s="23"/>
      <c r="C74" s="24">
        <v>292009</v>
      </c>
      <c r="D74" s="24" t="s">
        <v>425</v>
      </c>
      <c r="E74" s="114">
        <v>0</v>
      </c>
      <c r="F74" s="64"/>
      <c r="G74" s="64"/>
      <c r="H74" s="65"/>
      <c r="I74" s="114">
        <v>4</v>
      </c>
      <c r="J74" s="64">
        <v>4</v>
      </c>
      <c r="K74" s="64">
        <v>4</v>
      </c>
      <c r="L74" s="64">
        <v>4</v>
      </c>
      <c r="M74" s="64">
        <v>4</v>
      </c>
    </row>
    <row r="75" spans="1:13" x14ac:dyDescent="0.2">
      <c r="A75" s="164"/>
      <c r="B75" s="23"/>
      <c r="C75" s="24">
        <v>292017</v>
      </c>
      <c r="D75" s="24" t="s">
        <v>355</v>
      </c>
      <c r="E75" s="114">
        <v>1.1000000000000001</v>
      </c>
      <c r="F75" s="64"/>
      <c r="G75" s="64"/>
      <c r="H75" s="65"/>
      <c r="I75" s="114">
        <v>3.2</v>
      </c>
      <c r="J75" s="64">
        <v>0</v>
      </c>
      <c r="K75" s="64">
        <v>0</v>
      </c>
      <c r="L75" s="64">
        <v>0</v>
      </c>
      <c r="M75" s="64">
        <v>0</v>
      </c>
    </row>
    <row r="76" spans="1:13" x14ac:dyDescent="0.2">
      <c r="A76" s="164"/>
      <c r="B76" s="23"/>
      <c r="C76" s="24">
        <v>2920271</v>
      </c>
      <c r="D76" s="24" t="s">
        <v>302</v>
      </c>
      <c r="E76" s="114">
        <v>9.5</v>
      </c>
      <c r="F76" s="64"/>
      <c r="G76" s="64"/>
      <c r="H76" s="65"/>
      <c r="I76" s="114">
        <v>9.6999999999999993</v>
      </c>
      <c r="J76" s="64">
        <v>10</v>
      </c>
      <c r="K76" s="64">
        <v>10</v>
      </c>
      <c r="L76" s="64">
        <v>10</v>
      </c>
      <c r="M76" s="64">
        <v>10</v>
      </c>
    </row>
    <row r="77" spans="1:13" x14ac:dyDescent="0.2">
      <c r="A77" s="164"/>
      <c r="B77" s="23"/>
      <c r="C77" s="24">
        <v>2920272</v>
      </c>
      <c r="D77" s="24" t="s">
        <v>258</v>
      </c>
      <c r="E77" s="114">
        <v>9.1</v>
      </c>
      <c r="F77" s="64"/>
      <c r="G77" s="64"/>
      <c r="H77" s="65"/>
      <c r="I77" s="114">
        <v>3</v>
      </c>
      <c r="J77" s="64">
        <v>0.5</v>
      </c>
      <c r="K77" s="64">
        <v>0.5</v>
      </c>
      <c r="L77" s="64">
        <v>0.5</v>
      </c>
      <c r="M77" s="64">
        <v>0.5</v>
      </c>
    </row>
    <row r="78" spans="1:13" x14ac:dyDescent="0.2">
      <c r="A78" s="163"/>
      <c r="B78" s="129"/>
      <c r="C78" s="129"/>
      <c r="D78" s="129" t="s">
        <v>29</v>
      </c>
      <c r="E78" s="118">
        <f t="shared" ref="E78:M78" si="14">SUM(E79:E110)</f>
        <v>1739.9</v>
      </c>
      <c r="F78" s="118">
        <f t="shared" si="14"/>
        <v>0</v>
      </c>
      <c r="G78" s="118">
        <f t="shared" si="14"/>
        <v>0</v>
      </c>
      <c r="H78" s="118">
        <f t="shared" si="14"/>
        <v>0</v>
      </c>
      <c r="I78" s="118">
        <f t="shared" si="14"/>
        <v>1619.3999999999999</v>
      </c>
      <c r="J78" s="118">
        <f t="shared" si="14"/>
        <v>1876.9299999999996</v>
      </c>
      <c r="K78" s="118">
        <f t="shared" si="14"/>
        <v>1876.9299999999996</v>
      </c>
      <c r="L78" s="118">
        <f t="shared" si="14"/>
        <v>1823.4999999999998</v>
      </c>
      <c r="M78" s="118">
        <f t="shared" si="14"/>
        <v>1869.4999999999998</v>
      </c>
    </row>
    <row r="79" spans="1:13" x14ac:dyDescent="0.2">
      <c r="A79" s="164"/>
      <c r="B79" s="23">
        <v>311</v>
      </c>
      <c r="C79" s="24">
        <v>3111</v>
      </c>
      <c r="D79" s="24" t="s">
        <v>285</v>
      </c>
      <c r="E79" s="114">
        <v>4</v>
      </c>
      <c r="F79" s="64"/>
      <c r="G79" s="64"/>
      <c r="H79" s="65"/>
      <c r="I79" s="114">
        <v>8.3000000000000007</v>
      </c>
      <c r="J79" s="64">
        <v>10</v>
      </c>
      <c r="K79" s="64">
        <v>10</v>
      </c>
      <c r="L79" s="64">
        <v>10</v>
      </c>
      <c r="M79" s="64">
        <v>10</v>
      </c>
    </row>
    <row r="80" spans="1:13" x14ac:dyDescent="0.2">
      <c r="A80" s="164"/>
      <c r="B80" s="23"/>
      <c r="C80" s="24">
        <v>3112</v>
      </c>
      <c r="D80" s="24" t="s">
        <v>286</v>
      </c>
      <c r="E80" s="114">
        <v>2.2000000000000002</v>
      </c>
      <c r="F80" s="64"/>
      <c r="G80" s="64"/>
      <c r="H80" s="65"/>
      <c r="I80" s="114">
        <v>4.3</v>
      </c>
      <c r="J80" s="64">
        <v>5</v>
      </c>
      <c r="K80" s="64">
        <v>5</v>
      </c>
      <c r="L80" s="64">
        <v>5</v>
      </c>
      <c r="M80" s="64">
        <v>5</v>
      </c>
    </row>
    <row r="81" spans="1:13" x14ac:dyDescent="0.2">
      <c r="A81" s="164"/>
      <c r="B81" s="23"/>
      <c r="C81" s="24">
        <v>3113</v>
      </c>
      <c r="D81" s="24" t="s">
        <v>30</v>
      </c>
      <c r="E81" s="114">
        <v>28.5</v>
      </c>
      <c r="F81" s="64"/>
      <c r="G81" s="64"/>
      <c r="H81" s="65"/>
      <c r="I81" s="114">
        <v>28.9</v>
      </c>
      <c r="J81" s="64">
        <v>28.9</v>
      </c>
      <c r="K81" s="64">
        <v>28.9</v>
      </c>
      <c r="L81" s="64">
        <v>28.9</v>
      </c>
      <c r="M81" s="64">
        <v>28.9</v>
      </c>
    </row>
    <row r="82" spans="1:13" x14ac:dyDescent="0.2">
      <c r="A82" s="164"/>
      <c r="B82" s="23"/>
      <c r="C82" s="24">
        <v>3114</v>
      </c>
      <c r="D82" s="24" t="s">
        <v>510</v>
      </c>
      <c r="E82" s="114">
        <v>8</v>
      </c>
      <c r="F82" s="64"/>
      <c r="G82" s="64"/>
      <c r="H82" s="65"/>
      <c r="I82" s="114">
        <v>0.3</v>
      </c>
      <c r="J82" s="64">
        <v>0</v>
      </c>
      <c r="K82" s="64">
        <v>0</v>
      </c>
      <c r="L82" s="64">
        <v>0</v>
      </c>
      <c r="M82" s="64">
        <v>0</v>
      </c>
    </row>
    <row r="83" spans="1:13" x14ac:dyDescent="0.2">
      <c r="A83" s="164"/>
      <c r="B83" s="23"/>
      <c r="C83" s="24">
        <v>3119</v>
      </c>
      <c r="D83" s="24" t="s">
        <v>327</v>
      </c>
      <c r="E83" s="122">
        <v>0</v>
      </c>
      <c r="F83" s="64"/>
      <c r="G83" s="66"/>
      <c r="H83" s="142"/>
      <c r="I83" s="122">
        <v>0</v>
      </c>
      <c r="J83" s="64">
        <v>3</v>
      </c>
      <c r="K83" s="64">
        <v>3</v>
      </c>
      <c r="L83" s="64">
        <v>0</v>
      </c>
      <c r="M83" s="64">
        <v>0</v>
      </c>
    </row>
    <row r="84" spans="1:13" x14ac:dyDescent="0.2">
      <c r="A84" s="164"/>
      <c r="B84" s="23"/>
      <c r="C84" s="24">
        <v>31110</v>
      </c>
      <c r="D84" s="24" t="s">
        <v>426</v>
      </c>
      <c r="E84" s="122">
        <v>0</v>
      </c>
      <c r="F84" s="64"/>
      <c r="G84" s="66"/>
      <c r="H84" s="142"/>
      <c r="I84" s="122">
        <v>0.3</v>
      </c>
      <c r="J84" s="66">
        <v>0.3</v>
      </c>
      <c r="K84" s="66">
        <v>0.3</v>
      </c>
      <c r="L84" s="66">
        <v>0.3</v>
      </c>
      <c r="M84" s="66">
        <v>0.3</v>
      </c>
    </row>
    <row r="85" spans="1:13" x14ac:dyDescent="0.2">
      <c r="A85" s="164"/>
      <c r="B85" s="23"/>
      <c r="C85" s="24">
        <v>31111</v>
      </c>
      <c r="D85" s="24" t="s">
        <v>326</v>
      </c>
      <c r="E85" s="114">
        <v>2.8</v>
      </c>
      <c r="F85" s="64"/>
      <c r="G85" s="64"/>
      <c r="H85" s="65"/>
      <c r="I85" s="114">
        <v>0</v>
      </c>
      <c r="J85" s="64">
        <v>0</v>
      </c>
      <c r="K85" s="64">
        <v>0</v>
      </c>
      <c r="L85" s="64">
        <v>0</v>
      </c>
      <c r="M85" s="64">
        <v>0</v>
      </c>
    </row>
    <row r="86" spans="1:13" x14ac:dyDescent="0.2">
      <c r="A86" s="164"/>
      <c r="B86" s="23">
        <v>312</v>
      </c>
      <c r="C86" s="24">
        <v>312001</v>
      </c>
      <c r="D86" s="24" t="s">
        <v>295</v>
      </c>
      <c r="E86" s="114">
        <v>1.5</v>
      </c>
      <c r="F86" s="64"/>
      <c r="G86" s="64"/>
      <c r="H86" s="65"/>
      <c r="I86" s="114">
        <v>1.7</v>
      </c>
      <c r="J86" s="64">
        <v>1.3</v>
      </c>
      <c r="K86" s="64">
        <v>1.3</v>
      </c>
      <c r="L86" s="64">
        <v>1.3</v>
      </c>
      <c r="M86" s="64">
        <v>1.3</v>
      </c>
    </row>
    <row r="87" spans="1:13" x14ac:dyDescent="0.2">
      <c r="A87" s="164"/>
      <c r="B87" s="23"/>
      <c r="C87" s="24">
        <v>312001</v>
      </c>
      <c r="D87" s="24" t="s">
        <v>356</v>
      </c>
      <c r="E87" s="114">
        <v>111.9</v>
      </c>
      <c r="F87" s="64"/>
      <c r="G87" s="64"/>
      <c r="H87" s="142"/>
      <c r="I87" s="114">
        <v>0.2</v>
      </c>
      <c r="J87" s="64">
        <v>0</v>
      </c>
      <c r="K87" s="64">
        <v>0</v>
      </c>
      <c r="L87" s="64">
        <v>0</v>
      </c>
      <c r="M87" s="64">
        <v>0</v>
      </c>
    </row>
    <row r="88" spans="1:13" x14ac:dyDescent="0.2">
      <c r="A88" s="164"/>
      <c r="B88" s="23"/>
      <c r="C88" s="24">
        <v>312001</v>
      </c>
      <c r="D88" s="24" t="s">
        <v>31</v>
      </c>
      <c r="E88" s="114">
        <v>10.3</v>
      </c>
      <c r="F88" s="64"/>
      <c r="G88" s="64"/>
      <c r="H88" s="142"/>
      <c r="I88" s="114">
        <v>28</v>
      </c>
      <c r="J88" s="64">
        <v>30</v>
      </c>
      <c r="K88" s="64">
        <v>30</v>
      </c>
      <c r="L88" s="64">
        <v>30</v>
      </c>
      <c r="M88" s="64">
        <v>30</v>
      </c>
    </row>
    <row r="89" spans="1:13" x14ac:dyDescent="0.2">
      <c r="A89" s="164"/>
      <c r="B89" s="23"/>
      <c r="C89" s="24">
        <v>312001</v>
      </c>
      <c r="D89" s="24" t="s">
        <v>32</v>
      </c>
      <c r="E89" s="114">
        <v>12.2</v>
      </c>
      <c r="F89" s="64"/>
      <c r="G89" s="64"/>
      <c r="H89" s="142"/>
      <c r="I89" s="114">
        <v>7.1</v>
      </c>
      <c r="J89" s="64">
        <v>0</v>
      </c>
      <c r="K89" s="64">
        <v>0</v>
      </c>
      <c r="L89" s="64">
        <v>0</v>
      </c>
      <c r="M89" s="64">
        <v>0</v>
      </c>
    </row>
    <row r="90" spans="1:13" x14ac:dyDescent="0.2">
      <c r="A90" s="164"/>
      <c r="B90" s="23"/>
      <c r="C90" s="24">
        <v>312001</v>
      </c>
      <c r="D90" s="24" t="s">
        <v>33</v>
      </c>
      <c r="E90" s="114">
        <v>165.9</v>
      </c>
      <c r="F90" s="64"/>
      <c r="G90" s="64"/>
      <c r="H90" s="142"/>
      <c r="I90" s="114">
        <v>134.9</v>
      </c>
      <c r="J90" s="64">
        <v>134.9</v>
      </c>
      <c r="K90" s="64">
        <v>134.9</v>
      </c>
      <c r="L90" s="64">
        <v>134.9</v>
      </c>
      <c r="M90" s="64">
        <v>134.9</v>
      </c>
    </row>
    <row r="91" spans="1:13" x14ac:dyDescent="0.2">
      <c r="A91" s="164"/>
      <c r="B91" s="23"/>
      <c r="C91" s="24">
        <v>312001</v>
      </c>
      <c r="D91" s="24" t="s">
        <v>34</v>
      </c>
      <c r="E91" s="143">
        <v>19.7</v>
      </c>
      <c r="F91" s="64"/>
      <c r="G91" s="144"/>
      <c r="H91" s="145"/>
      <c r="I91" s="143">
        <v>12.1</v>
      </c>
      <c r="J91" s="144">
        <v>14.9</v>
      </c>
      <c r="K91" s="144">
        <v>14.9</v>
      </c>
      <c r="L91" s="144">
        <v>14.9</v>
      </c>
      <c r="M91" s="144">
        <v>14.9</v>
      </c>
    </row>
    <row r="92" spans="1:13" x14ac:dyDescent="0.2">
      <c r="A92" s="164"/>
      <c r="B92" s="23"/>
      <c r="C92" s="24">
        <v>312001</v>
      </c>
      <c r="D92" s="24" t="s">
        <v>35</v>
      </c>
      <c r="E92" s="114">
        <v>80</v>
      </c>
      <c r="F92" s="64"/>
      <c r="G92" s="64"/>
      <c r="H92" s="142"/>
      <c r="I92" s="114">
        <v>51.9</v>
      </c>
      <c r="J92" s="64">
        <v>73.400000000000006</v>
      </c>
      <c r="K92" s="64">
        <v>73.400000000000006</v>
      </c>
      <c r="L92" s="64">
        <v>73.400000000000006</v>
      </c>
      <c r="M92" s="64">
        <v>73.400000000000006</v>
      </c>
    </row>
    <row r="93" spans="1:13" x14ac:dyDescent="0.2">
      <c r="A93" s="164"/>
      <c r="B93" s="23"/>
      <c r="C93" s="24">
        <v>312001</v>
      </c>
      <c r="D93" s="24" t="s">
        <v>485</v>
      </c>
      <c r="E93" s="114">
        <v>0</v>
      </c>
      <c r="F93" s="64"/>
      <c r="G93" s="64"/>
      <c r="H93" s="142"/>
      <c r="I93" s="114">
        <v>0</v>
      </c>
      <c r="J93" s="64">
        <v>102.4</v>
      </c>
      <c r="K93" s="64">
        <v>102.4</v>
      </c>
      <c r="L93" s="64">
        <v>102.4</v>
      </c>
      <c r="M93" s="64">
        <v>102.4</v>
      </c>
    </row>
    <row r="94" spans="1:13" x14ac:dyDescent="0.2">
      <c r="A94" s="164"/>
      <c r="B94" s="23"/>
      <c r="C94" s="24">
        <v>3120011</v>
      </c>
      <c r="D94" s="24" t="s">
        <v>400</v>
      </c>
      <c r="E94" s="114">
        <v>625.9</v>
      </c>
      <c r="F94" s="64"/>
      <c r="G94" s="66"/>
      <c r="H94" s="142"/>
      <c r="I94" s="114">
        <v>731.8</v>
      </c>
      <c r="J94" s="64">
        <v>670.8</v>
      </c>
      <c r="K94" s="64">
        <v>670.8</v>
      </c>
      <c r="L94" s="64">
        <v>732</v>
      </c>
      <c r="M94" s="64">
        <v>760</v>
      </c>
    </row>
    <row r="95" spans="1:13" x14ac:dyDescent="0.2">
      <c r="A95" s="164"/>
      <c r="B95" s="23"/>
      <c r="C95" s="24">
        <v>3120011</v>
      </c>
      <c r="D95" s="24" t="s">
        <v>401</v>
      </c>
      <c r="E95" s="114">
        <v>32.4</v>
      </c>
      <c r="F95" s="64"/>
      <c r="G95" s="66"/>
      <c r="H95" s="142"/>
      <c r="I95" s="114">
        <v>0</v>
      </c>
      <c r="J95" s="64">
        <v>40.700000000000003</v>
      </c>
      <c r="K95" s="64">
        <v>40.700000000000003</v>
      </c>
      <c r="L95" s="64">
        <v>42</v>
      </c>
      <c r="M95" s="64">
        <v>44</v>
      </c>
    </row>
    <row r="96" spans="1:13" x14ac:dyDescent="0.2">
      <c r="A96" s="164"/>
      <c r="B96" s="23"/>
      <c r="C96" s="24">
        <v>3120011</v>
      </c>
      <c r="D96" s="24" t="s">
        <v>402</v>
      </c>
      <c r="E96" s="114">
        <v>561.70000000000005</v>
      </c>
      <c r="F96" s="64"/>
      <c r="G96" s="66"/>
      <c r="H96" s="142"/>
      <c r="I96" s="114">
        <v>564.20000000000005</v>
      </c>
      <c r="J96" s="64">
        <v>569.9</v>
      </c>
      <c r="K96" s="64">
        <v>569.9</v>
      </c>
      <c r="L96" s="64">
        <v>580</v>
      </c>
      <c r="M96" s="64">
        <v>590</v>
      </c>
    </row>
    <row r="97" spans="1:13" x14ac:dyDescent="0.2">
      <c r="A97" s="164"/>
      <c r="B97" s="23"/>
      <c r="C97" s="24">
        <v>3120011</v>
      </c>
      <c r="D97" s="24" t="s">
        <v>403</v>
      </c>
      <c r="E97" s="114">
        <v>13.9</v>
      </c>
      <c r="F97" s="64"/>
      <c r="G97" s="66"/>
      <c r="H97" s="142"/>
      <c r="I97" s="114">
        <v>0</v>
      </c>
      <c r="J97" s="64">
        <v>27.6</v>
      </c>
      <c r="K97" s="64">
        <v>27.6</v>
      </c>
      <c r="L97" s="64">
        <v>30</v>
      </c>
      <c r="M97" s="64">
        <v>35</v>
      </c>
    </row>
    <row r="98" spans="1:13" x14ac:dyDescent="0.2">
      <c r="A98" s="164"/>
      <c r="B98" s="23"/>
      <c r="C98" s="24">
        <v>3120011</v>
      </c>
      <c r="D98" s="24" t="s">
        <v>404</v>
      </c>
      <c r="E98" s="114">
        <v>12.8</v>
      </c>
      <c r="F98" s="64"/>
      <c r="G98" s="66"/>
      <c r="H98" s="142"/>
      <c r="I98" s="114">
        <v>13.6</v>
      </c>
      <c r="J98" s="64">
        <v>13.3</v>
      </c>
      <c r="K98" s="64">
        <v>13.3</v>
      </c>
      <c r="L98" s="64">
        <v>14</v>
      </c>
      <c r="M98" s="64">
        <v>15</v>
      </c>
    </row>
    <row r="99" spans="1:13" x14ac:dyDescent="0.2">
      <c r="A99" s="164"/>
      <c r="B99" s="23"/>
      <c r="C99" s="24">
        <v>3120012</v>
      </c>
      <c r="D99" s="24" t="s">
        <v>36</v>
      </c>
      <c r="E99" s="114">
        <v>21.8</v>
      </c>
      <c r="F99" s="64"/>
      <c r="G99" s="64"/>
      <c r="H99" s="65"/>
      <c r="I99" s="114">
        <v>17.2</v>
      </c>
      <c r="J99" s="64">
        <v>17.2</v>
      </c>
      <c r="K99" s="64">
        <v>17.2</v>
      </c>
      <c r="L99" s="64">
        <v>17.2</v>
      </c>
      <c r="M99" s="64">
        <v>17.2</v>
      </c>
    </row>
    <row r="100" spans="1:13" x14ac:dyDescent="0.2">
      <c r="A100" s="164"/>
      <c r="B100" s="23"/>
      <c r="C100" s="24">
        <v>3120013</v>
      </c>
      <c r="D100" s="24" t="s">
        <v>37</v>
      </c>
      <c r="E100" s="114">
        <v>0.8</v>
      </c>
      <c r="F100" s="64"/>
      <c r="G100" s="64"/>
      <c r="H100" s="65"/>
      <c r="I100" s="114">
        <v>0.8</v>
      </c>
      <c r="J100" s="64">
        <v>0.6</v>
      </c>
      <c r="K100" s="64">
        <v>0.6</v>
      </c>
      <c r="L100" s="64">
        <v>0.6</v>
      </c>
      <c r="M100" s="64">
        <v>0.6</v>
      </c>
    </row>
    <row r="101" spans="1:13" x14ac:dyDescent="0.2">
      <c r="A101" s="164"/>
      <c r="B101" s="23"/>
      <c r="C101" s="24">
        <v>3120014</v>
      </c>
      <c r="D101" s="24" t="s">
        <v>38</v>
      </c>
      <c r="E101" s="114">
        <v>0.4</v>
      </c>
      <c r="F101" s="64"/>
      <c r="G101" s="64"/>
      <c r="H101" s="65"/>
      <c r="I101" s="114">
        <v>0.4</v>
      </c>
      <c r="J101" s="64">
        <v>0.4</v>
      </c>
      <c r="K101" s="64">
        <v>0.4</v>
      </c>
      <c r="L101" s="64">
        <v>0.4</v>
      </c>
      <c r="M101" s="64">
        <v>0.4</v>
      </c>
    </row>
    <row r="102" spans="1:13" x14ac:dyDescent="0.2">
      <c r="A102" s="164"/>
      <c r="B102" s="23"/>
      <c r="C102" s="24">
        <v>3120015</v>
      </c>
      <c r="D102" s="24" t="s">
        <v>259</v>
      </c>
      <c r="E102" s="114">
        <v>2.6</v>
      </c>
      <c r="F102" s="64"/>
      <c r="G102" s="64"/>
      <c r="H102" s="65"/>
      <c r="I102" s="114">
        <v>2.6</v>
      </c>
      <c r="J102" s="64">
        <v>2.6</v>
      </c>
      <c r="K102" s="64">
        <v>2.6</v>
      </c>
      <c r="L102" s="64">
        <v>2.6</v>
      </c>
      <c r="M102" s="64">
        <v>2.6</v>
      </c>
    </row>
    <row r="103" spans="1:13" x14ac:dyDescent="0.2">
      <c r="A103" s="164"/>
      <c r="B103" s="23"/>
      <c r="C103" s="24">
        <v>3120016</v>
      </c>
      <c r="D103" s="24" t="s">
        <v>345</v>
      </c>
      <c r="E103" s="114">
        <v>17</v>
      </c>
      <c r="F103" s="64"/>
      <c r="G103" s="64"/>
      <c r="H103" s="65"/>
      <c r="I103" s="114">
        <v>7.1</v>
      </c>
      <c r="J103" s="64">
        <v>6.8</v>
      </c>
      <c r="K103" s="64">
        <v>6.8</v>
      </c>
      <c r="L103" s="64">
        <v>0</v>
      </c>
      <c r="M103" s="64">
        <v>0</v>
      </c>
    </row>
    <row r="104" spans="1:13" x14ac:dyDescent="0.2">
      <c r="A104" s="164"/>
      <c r="B104" s="23"/>
      <c r="C104" s="24">
        <v>3120018</v>
      </c>
      <c r="D104" s="24" t="s">
        <v>543</v>
      </c>
      <c r="E104" s="114">
        <v>0</v>
      </c>
      <c r="F104" s="64"/>
      <c r="G104" s="64"/>
      <c r="H104" s="65"/>
      <c r="I104" s="114">
        <v>0</v>
      </c>
      <c r="J104" s="64">
        <v>0.1</v>
      </c>
      <c r="K104" s="64">
        <v>0.1</v>
      </c>
      <c r="L104" s="64">
        <v>0.1</v>
      </c>
      <c r="M104" s="64">
        <v>0.1</v>
      </c>
    </row>
    <row r="105" spans="1:13" x14ac:dyDescent="0.2">
      <c r="A105" s="164"/>
      <c r="B105" s="23"/>
      <c r="C105" s="24"/>
      <c r="D105" s="24" t="s">
        <v>449</v>
      </c>
      <c r="E105" s="114">
        <v>0</v>
      </c>
      <c r="F105" s="64"/>
      <c r="G105" s="64"/>
      <c r="H105" s="65"/>
      <c r="I105" s="114">
        <v>0</v>
      </c>
      <c r="J105" s="64">
        <v>4.8</v>
      </c>
      <c r="K105" s="64">
        <v>4.8</v>
      </c>
      <c r="L105" s="64">
        <v>0</v>
      </c>
      <c r="M105" s="64">
        <v>0</v>
      </c>
    </row>
    <row r="106" spans="1:13" x14ac:dyDescent="0.2">
      <c r="A106" s="164"/>
      <c r="B106" s="23"/>
      <c r="C106" s="24"/>
      <c r="D106" s="24" t="s">
        <v>450</v>
      </c>
      <c r="E106" s="114">
        <v>0</v>
      </c>
      <c r="F106" s="64"/>
      <c r="G106" s="64"/>
      <c r="H106" s="65"/>
      <c r="I106" s="114">
        <v>0</v>
      </c>
      <c r="J106" s="64">
        <v>3.5</v>
      </c>
      <c r="K106" s="64">
        <v>3.5</v>
      </c>
      <c r="L106" s="64">
        <v>0</v>
      </c>
      <c r="M106" s="64">
        <v>0</v>
      </c>
    </row>
    <row r="107" spans="1:13" x14ac:dyDescent="0.2">
      <c r="A107" s="164"/>
      <c r="B107" s="23"/>
      <c r="C107" s="24"/>
      <c r="D107" s="24" t="s">
        <v>451</v>
      </c>
      <c r="E107" s="114">
        <v>0</v>
      </c>
      <c r="F107" s="64"/>
      <c r="G107" s="64"/>
      <c r="H107" s="65"/>
      <c r="I107" s="114">
        <v>0</v>
      </c>
      <c r="J107" s="64">
        <v>4.2</v>
      </c>
      <c r="K107" s="64">
        <v>4.2</v>
      </c>
      <c r="L107" s="64">
        <v>0</v>
      </c>
      <c r="M107" s="64">
        <v>0</v>
      </c>
    </row>
    <row r="108" spans="1:13" x14ac:dyDescent="0.2">
      <c r="A108" s="164"/>
      <c r="B108" s="23"/>
      <c r="C108" s="24"/>
      <c r="D108" s="24" t="s">
        <v>452</v>
      </c>
      <c r="E108" s="114">
        <v>0</v>
      </c>
      <c r="F108" s="64"/>
      <c r="G108" s="64"/>
      <c r="H108" s="65"/>
      <c r="I108" s="114">
        <v>0</v>
      </c>
      <c r="J108" s="64">
        <v>5.0999999999999996</v>
      </c>
      <c r="K108" s="64">
        <v>5.0999999999999996</v>
      </c>
      <c r="L108" s="64">
        <v>0</v>
      </c>
      <c r="M108" s="64">
        <v>0</v>
      </c>
    </row>
    <row r="109" spans="1:13" x14ac:dyDescent="0.2">
      <c r="A109" s="164"/>
      <c r="B109" s="23"/>
      <c r="C109" s="24"/>
      <c r="D109" s="24" t="s">
        <v>475</v>
      </c>
      <c r="E109" s="114"/>
      <c r="F109" s="64"/>
      <c r="G109" s="64"/>
      <c r="H109" s="65"/>
      <c r="I109" s="114"/>
      <c r="J109" s="64">
        <v>45.33</v>
      </c>
      <c r="K109" s="64">
        <v>45.33</v>
      </c>
      <c r="L109" s="64">
        <v>0</v>
      </c>
      <c r="M109" s="64">
        <v>0</v>
      </c>
    </row>
    <row r="110" spans="1:13" x14ac:dyDescent="0.2">
      <c r="A110" s="164"/>
      <c r="B110" s="23">
        <v>331</v>
      </c>
      <c r="C110" s="24">
        <v>331002</v>
      </c>
      <c r="D110" s="24" t="s">
        <v>39</v>
      </c>
      <c r="E110" s="114">
        <v>3.6</v>
      </c>
      <c r="F110" s="64"/>
      <c r="G110" s="64"/>
      <c r="H110" s="65"/>
      <c r="I110" s="114">
        <v>3.7</v>
      </c>
      <c r="J110" s="64">
        <v>59.9</v>
      </c>
      <c r="K110" s="64">
        <v>59.9</v>
      </c>
      <c r="L110" s="64">
        <v>3.5</v>
      </c>
      <c r="M110" s="64">
        <v>3.5</v>
      </c>
    </row>
    <row r="111" spans="1:13" x14ac:dyDescent="0.2">
      <c r="A111" s="163"/>
      <c r="B111" s="129"/>
      <c r="C111" s="129"/>
      <c r="D111" s="129" t="s">
        <v>40</v>
      </c>
      <c r="E111" s="115">
        <f>SUM(E112+E115+E116+E117)</f>
        <v>480.3</v>
      </c>
      <c r="F111" s="115" t="e">
        <f>SUM(F112+F115+F116+F117)</f>
        <v>#REF!</v>
      </c>
      <c r="G111" s="115" t="e">
        <f>SUM(G112+G115+G116+G117)</f>
        <v>#REF!</v>
      </c>
      <c r="H111" s="115" t="e">
        <f>SUM(H112+H115+H116+H117)</f>
        <v>#REF!</v>
      </c>
      <c r="I111" s="115">
        <f>SUM(I112+I115+I116+I117)</f>
        <v>353.4</v>
      </c>
      <c r="J111" s="115">
        <f>SUM(J112+J117)</f>
        <v>934.2</v>
      </c>
      <c r="K111" s="115">
        <f>SUM(K112+K117)</f>
        <v>934.2</v>
      </c>
      <c r="L111" s="115">
        <f>SUM(L112+L117)</f>
        <v>862</v>
      </c>
      <c r="M111" s="115">
        <f>SUM(M112+M117)</f>
        <v>962.8</v>
      </c>
    </row>
    <row r="112" spans="1:13" x14ac:dyDescent="0.2">
      <c r="A112" s="163"/>
      <c r="B112" s="23">
        <v>400</v>
      </c>
      <c r="C112" s="23"/>
      <c r="D112" s="23" t="s">
        <v>250</v>
      </c>
      <c r="E112" s="113">
        <f>SUM(E113:E114)</f>
        <v>353.8</v>
      </c>
      <c r="F112" s="113">
        <f>SUM(F113:F114)</f>
        <v>0</v>
      </c>
      <c r="G112" s="113">
        <f>SUM(G113:G114)</f>
        <v>0</v>
      </c>
      <c r="H112" s="113">
        <f>SUM(H113:H114)</f>
        <v>0</v>
      </c>
      <c r="I112" s="113">
        <f>SUM(I113:I114)</f>
        <v>227.5</v>
      </c>
      <c r="J112" s="113">
        <f>SUM(J113:J116)</f>
        <v>566.30000000000007</v>
      </c>
      <c r="K112" s="113">
        <f>SUM(K113:K116)</f>
        <v>566.30000000000007</v>
      </c>
      <c r="L112" s="113">
        <f>SUM(L113:L116)</f>
        <v>445.2</v>
      </c>
      <c r="M112" s="113">
        <f>SUM(M113:M116)</f>
        <v>365.2</v>
      </c>
    </row>
    <row r="113" spans="1:13" x14ac:dyDescent="0.2">
      <c r="A113" s="164"/>
      <c r="B113" s="23"/>
      <c r="C113" s="24">
        <v>454</v>
      </c>
      <c r="D113" s="185" t="s">
        <v>538</v>
      </c>
      <c r="E113" s="122">
        <v>338</v>
      </c>
      <c r="F113" s="66"/>
      <c r="G113" s="66"/>
      <c r="H113" s="142"/>
      <c r="I113" s="122">
        <v>227.5</v>
      </c>
      <c r="J113" s="66">
        <v>270.89999999999998</v>
      </c>
      <c r="K113" s="66">
        <v>270.89999999999998</v>
      </c>
      <c r="L113" s="66">
        <v>270.89999999999998</v>
      </c>
      <c r="M113" s="66">
        <v>270.89999999999998</v>
      </c>
    </row>
    <row r="114" spans="1:13" x14ac:dyDescent="0.2">
      <c r="A114" s="164"/>
      <c r="B114" s="23"/>
      <c r="C114" s="24">
        <v>454</v>
      </c>
      <c r="D114" s="185" t="s">
        <v>539</v>
      </c>
      <c r="E114" s="114">
        <v>15.8</v>
      </c>
      <c r="F114" s="66"/>
      <c r="G114" s="64"/>
      <c r="H114" s="142"/>
      <c r="I114" s="114">
        <v>0</v>
      </c>
      <c r="J114" s="64">
        <v>271.10000000000002</v>
      </c>
      <c r="K114" s="64">
        <v>271.10000000000002</v>
      </c>
      <c r="L114" s="66">
        <v>150</v>
      </c>
      <c r="M114" s="66">
        <v>70</v>
      </c>
    </row>
    <row r="115" spans="1:13" x14ac:dyDescent="0.2">
      <c r="A115" s="164"/>
      <c r="B115" s="23">
        <v>411</v>
      </c>
      <c r="C115" s="24">
        <v>411005</v>
      </c>
      <c r="D115" s="24" t="s">
        <v>476</v>
      </c>
      <c r="E115" s="114">
        <v>0</v>
      </c>
      <c r="F115" s="66"/>
      <c r="G115" s="64"/>
      <c r="H115" s="142"/>
      <c r="I115" s="114">
        <v>13.6</v>
      </c>
      <c r="J115" s="64">
        <v>13.6</v>
      </c>
      <c r="K115" s="64">
        <v>13.6</v>
      </c>
      <c r="L115" s="64">
        <v>13.6</v>
      </c>
      <c r="M115" s="64">
        <v>13.6</v>
      </c>
    </row>
    <row r="116" spans="1:13" x14ac:dyDescent="0.2">
      <c r="A116" s="164"/>
      <c r="B116" s="23">
        <v>411</v>
      </c>
      <c r="C116" s="24">
        <v>411005</v>
      </c>
      <c r="D116" s="24" t="s">
        <v>477</v>
      </c>
      <c r="E116" s="114">
        <v>0</v>
      </c>
      <c r="F116" s="66"/>
      <c r="G116" s="64"/>
      <c r="H116" s="142"/>
      <c r="I116" s="114">
        <v>2.2000000000000002</v>
      </c>
      <c r="J116" s="66">
        <v>10.7</v>
      </c>
      <c r="K116" s="66">
        <v>10.7</v>
      </c>
      <c r="L116" s="66">
        <v>10.7</v>
      </c>
      <c r="M116" s="66">
        <v>10.7</v>
      </c>
    </row>
    <row r="117" spans="1:13" x14ac:dyDescent="0.2">
      <c r="A117" s="163"/>
      <c r="B117" s="23">
        <v>500</v>
      </c>
      <c r="C117" s="23"/>
      <c r="D117" s="23" t="s">
        <v>278</v>
      </c>
      <c r="E117" s="113">
        <f>SUM(E118:E120)</f>
        <v>126.5</v>
      </c>
      <c r="F117" s="113" t="e">
        <f>SUM(F118+F119 +#REF! +F120)</f>
        <v>#REF!</v>
      </c>
      <c r="G117" s="113" t="e">
        <f>SUM(G118+G119 +#REF! +G120)</f>
        <v>#REF!</v>
      </c>
      <c r="H117" s="113" t="e">
        <f>SUM(H118+H119 +#REF! +H120)</f>
        <v>#REF!</v>
      </c>
      <c r="I117" s="113">
        <f>SUM(I118:I120)</f>
        <v>110.1</v>
      </c>
      <c r="J117" s="113">
        <f>SUM(J118:J120)</f>
        <v>367.9</v>
      </c>
      <c r="K117" s="113">
        <f>SUM(K118:K120)</f>
        <v>367.9</v>
      </c>
      <c r="L117" s="113">
        <f>SUM(L118:L120)</f>
        <v>416.8</v>
      </c>
      <c r="M117" s="113">
        <f>SUM(M118:M120)</f>
        <v>597.6</v>
      </c>
    </row>
    <row r="118" spans="1:13" x14ac:dyDescent="0.2">
      <c r="A118" s="163"/>
      <c r="B118" s="23"/>
      <c r="C118" s="63">
        <v>513001</v>
      </c>
      <c r="D118" s="63" t="s">
        <v>427</v>
      </c>
      <c r="E118" s="114">
        <v>0</v>
      </c>
      <c r="F118" s="66"/>
      <c r="G118" s="64"/>
      <c r="H118" s="142"/>
      <c r="I118" s="114">
        <v>110.1</v>
      </c>
      <c r="J118" s="64">
        <v>100</v>
      </c>
      <c r="K118" s="64">
        <v>100</v>
      </c>
      <c r="L118" s="64">
        <v>100</v>
      </c>
      <c r="M118" s="64">
        <v>100</v>
      </c>
    </row>
    <row r="119" spans="1:13" x14ac:dyDescent="0.2">
      <c r="A119" s="164"/>
      <c r="B119" s="23"/>
      <c r="C119" s="69">
        <v>5130025</v>
      </c>
      <c r="D119" s="24" t="s">
        <v>499</v>
      </c>
      <c r="E119" s="122">
        <v>126.5</v>
      </c>
      <c r="F119" s="66"/>
      <c r="G119" s="66"/>
      <c r="H119" s="142"/>
      <c r="I119" s="122">
        <v>0</v>
      </c>
      <c r="J119" s="184">
        <v>267.89999999999998</v>
      </c>
      <c r="K119" s="184">
        <v>267.89999999999998</v>
      </c>
      <c r="L119" s="184">
        <v>316.8</v>
      </c>
      <c r="M119" s="184">
        <v>497.6</v>
      </c>
    </row>
    <row r="120" spans="1:13" x14ac:dyDescent="0.2">
      <c r="A120" s="164"/>
      <c r="B120" s="23"/>
      <c r="C120" s="24">
        <v>51400212</v>
      </c>
      <c r="D120" s="24" t="s">
        <v>478</v>
      </c>
      <c r="E120" s="122">
        <v>0</v>
      </c>
      <c r="F120" s="66"/>
      <c r="G120" s="66"/>
      <c r="H120" s="142"/>
      <c r="I120" s="122">
        <v>0</v>
      </c>
      <c r="J120" s="66">
        <v>0</v>
      </c>
      <c r="K120" s="66">
        <v>0</v>
      </c>
      <c r="L120" s="66">
        <v>0</v>
      </c>
      <c r="M120" s="66">
        <v>0</v>
      </c>
    </row>
    <row r="121" spans="1:13" x14ac:dyDescent="0.2">
      <c r="A121" s="163"/>
      <c r="B121" s="129"/>
      <c r="C121" s="129"/>
      <c r="D121" s="129" t="s">
        <v>41</v>
      </c>
      <c r="E121" s="115">
        <f t="shared" ref="E121:M121" si="15">SUM(E122+E125)</f>
        <v>23.5</v>
      </c>
      <c r="F121" s="115">
        <f t="shared" si="15"/>
        <v>0</v>
      </c>
      <c r="G121" s="115">
        <f t="shared" si="15"/>
        <v>0</v>
      </c>
      <c r="H121" s="115">
        <f t="shared" si="15"/>
        <v>0</v>
      </c>
      <c r="I121" s="115">
        <f t="shared" si="15"/>
        <v>68.5</v>
      </c>
      <c r="J121" s="115">
        <f t="shared" si="15"/>
        <v>2239.5299999999997</v>
      </c>
      <c r="K121" s="115">
        <f t="shared" si="15"/>
        <v>2239.5299999999997</v>
      </c>
      <c r="L121" s="115">
        <f t="shared" si="15"/>
        <v>108.19999999999999</v>
      </c>
      <c r="M121" s="115">
        <f t="shared" si="15"/>
        <v>91.6</v>
      </c>
    </row>
    <row r="122" spans="1:13" x14ac:dyDescent="0.2">
      <c r="A122" s="163"/>
      <c r="B122" s="23">
        <v>230</v>
      </c>
      <c r="C122" s="23"/>
      <c r="D122" s="23" t="s">
        <v>42</v>
      </c>
      <c r="E122" s="113">
        <f t="shared" ref="E122:M122" si="16">SUM(E123:E124)</f>
        <v>2.7</v>
      </c>
      <c r="F122" s="113">
        <f t="shared" si="16"/>
        <v>0</v>
      </c>
      <c r="G122" s="113">
        <f t="shared" si="16"/>
        <v>0</v>
      </c>
      <c r="H122" s="113">
        <f t="shared" si="16"/>
        <v>0</v>
      </c>
      <c r="I122" s="113">
        <f t="shared" si="16"/>
        <v>68.5</v>
      </c>
      <c r="J122" s="113">
        <f t="shared" si="16"/>
        <v>8.6</v>
      </c>
      <c r="K122" s="113">
        <f t="shared" si="16"/>
        <v>8.6</v>
      </c>
      <c r="L122" s="113">
        <f t="shared" si="16"/>
        <v>8.6</v>
      </c>
      <c r="M122" s="113">
        <f t="shared" si="16"/>
        <v>8.6</v>
      </c>
    </row>
    <row r="123" spans="1:13" x14ac:dyDescent="0.2">
      <c r="A123" s="164"/>
      <c r="B123" s="23"/>
      <c r="C123" s="24">
        <v>231</v>
      </c>
      <c r="D123" s="24" t="s">
        <v>374</v>
      </c>
      <c r="E123" s="114">
        <v>2.7</v>
      </c>
      <c r="F123" s="64"/>
      <c r="G123" s="64"/>
      <c r="H123" s="65"/>
      <c r="I123" s="114">
        <v>47</v>
      </c>
      <c r="J123" s="64">
        <v>2</v>
      </c>
      <c r="K123" s="64">
        <v>2</v>
      </c>
      <c r="L123" s="64">
        <v>2</v>
      </c>
      <c r="M123" s="64">
        <v>2</v>
      </c>
    </row>
    <row r="124" spans="1:13" x14ac:dyDescent="0.2">
      <c r="A124" s="164"/>
      <c r="B124" s="23"/>
      <c r="C124" s="24">
        <v>233</v>
      </c>
      <c r="D124" s="24" t="s">
        <v>43</v>
      </c>
      <c r="E124" s="114">
        <v>0</v>
      </c>
      <c r="F124" s="64"/>
      <c r="G124" s="64"/>
      <c r="H124" s="65"/>
      <c r="I124" s="114">
        <v>21.5</v>
      </c>
      <c r="J124" s="64">
        <v>6.6</v>
      </c>
      <c r="K124" s="64">
        <v>6.6</v>
      </c>
      <c r="L124" s="64">
        <v>6.6</v>
      </c>
      <c r="M124" s="64">
        <v>6.6</v>
      </c>
    </row>
    <row r="125" spans="1:13" x14ac:dyDescent="0.2">
      <c r="A125" s="163"/>
      <c r="B125" s="23">
        <v>300</v>
      </c>
      <c r="C125" s="23"/>
      <c r="D125" s="23" t="s">
        <v>44</v>
      </c>
      <c r="E125" s="113">
        <f t="shared" ref="E125:M125" si="17">SUM(E126:E133)</f>
        <v>20.8</v>
      </c>
      <c r="F125" s="113">
        <f t="shared" si="17"/>
        <v>0</v>
      </c>
      <c r="G125" s="113">
        <f t="shared" si="17"/>
        <v>0</v>
      </c>
      <c r="H125" s="113">
        <f t="shared" si="17"/>
        <v>0</v>
      </c>
      <c r="I125" s="113">
        <f t="shared" si="17"/>
        <v>0</v>
      </c>
      <c r="J125" s="113">
        <f t="shared" si="17"/>
        <v>2230.9299999999998</v>
      </c>
      <c r="K125" s="113">
        <f t="shared" si="17"/>
        <v>2230.9299999999998</v>
      </c>
      <c r="L125" s="113">
        <f t="shared" si="17"/>
        <v>99.6</v>
      </c>
      <c r="M125" s="113">
        <f t="shared" si="17"/>
        <v>83</v>
      </c>
    </row>
    <row r="126" spans="1:13" x14ac:dyDescent="0.2">
      <c r="A126" s="164"/>
      <c r="B126" s="23"/>
      <c r="C126" s="24">
        <v>3217</v>
      </c>
      <c r="D126" s="24" t="s">
        <v>45</v>
      </c>
      <c r="E126" s="114">
        <v>0.8</v>
      </c>
      <c r="F126" s="64"/>
      <c r="G126" s="64"/>
      <c r="H126" s="65"/>
      <c r="I126" s="114">
        <v>0</v>
      </c>
      <c r="J126" s="64">
        <v>16.63</v>
      </c>
      <c r="K126" s="64">
        <v>16.63</v>
      </c>
      <c r="L126" s="64">
        <v>16.600000000000001</v>
      </c>
      <c r="M126" s="64">
        <v>0</v>
      </c>
    </row>
    <row r="127" spans="1:13" x14ac:dyDescent="0.2">
      <c r="A127" s="164"/>
      <c r="B127" s="23"/>
      <c r="C127" s="24">
        <v>322001</v>
      </c>
      <c r="D127" s="24" t="s">
        <v>479</v>
      </c>
      <c r="E127" s="114"/>
      <c r="F127" s="64"/>
      <c r="G127" s="64"/>
      <c r="H127" s="142"/>
      <c r="I127" s="114"/>
      <c r="J127" s="64">
        <v>41.5</v>
      </c>
      <c r="K127" s="64">
        <v>41.5</v>
      </c>
      <c r="L127" s="64">
        <v>83</v>
      </c>
      <c r="M127" s="64">
        <v>83</v>
      </c>
    </row>
    <row r="128" spans="1:13" x14ac:dyDescent="0.2">
      <c r="A128" s="164"/>
      <c r="B128" s="23"/>
      <c r="C128" s="24">
        <v>32119</v>
      </c>
      <c r="D128" s="24" t="s">
        <v>514</v>
      </c>
      <c r="E128" s="122">
        <v>10</v>
      </c>
      <c r="F128" s="64"/>
      <c r="G128" s="66"/>
      <c r="H128" s="65"/>
      <c r="I128" s="122"/>
      <c r="J128" s="66">
        <v>401.1</v>
      </c>
      <c r="K128" s="66">
        <v>401.1</v>
      </c>
      <c r="L128" s="66">
        <v>0</v>
      </c>
      <c r="M128" s="66">
        <v>0</v>
      </c>
    </row>
    <row r="129" spans="1:13" x14ac:dyDescent="0.2">
      <c r="A129" s="164"/>
      <c r="B129" s="23"/>
      <c r="C129" s="24">
        <v>32120</v>
      </c>
      <c r="D129" s="152" t="s">
        <v>513</v>
      </c>
      <c r="E129" s="114">
        <v>10</v>
      </c>
      <c r="F129" s="64"/>
      <c r="G129" s="64"/>
      <c r="H129" s="65"/>
      <c r="I129" s="114"/>
      <c r="J129" s="64">
        <v>323.10000000000002</v>
      </c>
      <c r="K129" s="64">
        <v>323.10000000000002</v>
      </c>
      <c r="L129" s="66">
        <v>0</v>
      </c>
      <c r="M129" s="66">
        <v>0</v>
      </c>
    </row>
    <row r="130" spans="1:13" x14ac:dyDescent="0.2">
      <c r="A130" s="164"/>
      <c r="B130" s="23"/>
      <c r="C130" s="24">
        <v>3216</v>
      </c>
      <c r="D130" s="24" t="s">
        <v>498</v>
      </c>
      <c r="E130" s="114"/>
      <c r="F130" s="64"/>
      <c r="G130" s="64"/>
      <c r="H130" s="65"/>
      <c r="I130" s="114"/>
      <c r="J130" s="64">
        <v>773.4</v>
      </c>
      <c r="K130" s="64">
        <v>773.4</v>
      </c>
      <c r="L130" s="66">
        <v>0</v>
      </c>
      <c r="M130" s="66">
        <v>0</v>
      </c>
    </row>
    <row r="131" spans="1:13" ht="8.25" hidden="1" customHeight="1" x14ac:dyDescent="0.2">
      <c r="A131" s="164"/>
      <c r="B131" s="23"/>
      <c r="C131" s="24"/>
      <c r="D131" s="152"/>
      <c r="E131" s="114"/>
      <c r="F131" s="64"/>
      <c r="G131" s="64"/>
      <c r="H131" s="65"/>
      <c r="I131" s="114"/>
      <c r="J131" s="64"/>
      <c r="K131" s="64"/>
      <c r="L131" s="66"/>
      <c r="M131" s="66"/>
    </row>
    <row r="132" spans="1:13" x14ac:dyDescent="0.2">
      <c r="A132" s="164"/>
      <c r="B132" s="23"/>
      <c r="C132" s="24">
        <v>32110</v>
      </c>
      <c r="D132" s="24" t="s">
        <v>340</v>
      </c>
      <c r="E132" s="114"/>
      <c r="F132" s="64"/>
      <c r="G132" s="64"/>
      <c r="H132" s="65"/>
      <c r="I132" s="114"/>
      <c r="J132" s="64">
        <v>465.5</v>
      </c>
      <c r="K132" s="64">
        <v>465.5</v>
      </c>
      <c r="L132" s="66">
        <v>0</v>
      </c>
      <c r="M132" s="66">
        <v>0</v>
      </c>
    </row>
    <row r="133" spans="1:13" x14ac:dyDescent="0.2">
      <c r="A133" s="164"/>
      <c r="B133" s="23"/>
      <c r="C133" s="24" t="s">
        <v>408</v>
      </c>
      <c r="D133" s="24" t="s">
        <v>367</v>
      </c>
      <c r="E133" s="114"/>
      <c r="F133" s="64"/>
      <c r="G133" s="64"/>
      <c r="H133" s="65"/>
      <c r="I133" s="114"/>
      <c r="J133" s="64">
        <v>209.7</v>
      </c>
      <c r="K133" s="64">
        <v>209.7</v>
      </c>
      <c r="L133" s="66">
        <v>0</v>
      </c>
      <c r="M133" s="66">
        <v>0</v>
      </c>
    </row>
    <row r="134" spans="1:13" x14ac:dyDescent="0.2">
      <c r="A134" s="163"/>
      <c r="B134" s="129"/>
      <c r="C134" s="129"/>
      <c r="D134" s="129" t="s">
        <v>269</v>
      </c>
      <c r="E134" s="115">
        <v>0</v>
      </c>
      <c r="F134" s="115" t="e">
        <f>SUM(F135 +#REF!)</f>
        <v>#REF!</v>
      </c>
      <c r="G134" s="115" t="e">
        <f>SUM(G135 +#REF!)</f>
        <v>#REF!</v>
      </c>
      <c r="H134" s="115" t="e">
        <f>SUM(H135 +#REF!)</f>
        <v>#REF!</v>
      </c>
      <c r="I134" s="115">
        <f>SUM(I135)</f>
        <v>0</v>
      </c>
      <c r="J134" s="115">
        <f>SUM(J135 )</f>
        <v>0</v>
      </c>
      <c r="K134" s="115">
        <f>SUM(K135 )</f>
        <v>0</v>
      </c>
      <c r="L134" s="115">
        <f>SUM(L135 )</f>
        <v>0</v>
      </c>
      <c r="M134" s="115">
        <f>SUM(M135 )</f>
        <v>0</v>
      </c>
    </row>
    <row r="135" spans="1:13" x14ac:dyDescent="0.2">
      <c r="A135" s="164"/>
      <c r="B135" s="30"/>
      <c r="C135" s="31"/>
      <c r="D135" s="24" t="s">
        <v>473</v>
      </c>
      <c r="E135" s="119">
        <v>0</v>
      </c>
      <c r="F135" s="68"/>
      <c r="G135" s="68"/>
      <c r="H135" s="62"/>
      <c r="I135" s="119">
        <v>0</v>
      </c>
      <c r="J135" s="68">
        <v>0</v>
      </c>
      <c r="K135" s="68">
        <v>0</v>
      </c>
      <c r="L135" s="68">
        <v>0</v>
      </c>
      <c r="M135" s="68">
        <v>0</v>
      </c>
    </row>
    <row r="136" spans="1:13" ht="15.75" x14ac:dyDescent="0.25">
      <c r="A136" s="166"/>
      <c r="B136" s="130" t="s">
        <v>46</v>
      </c>
      <c r="C136" s="33"/>
      <c r="D136" s="33"/>
      <c r="E136" s="120"/>
      <c r="F136" s="73"/>
      <c r="G136" s="72"/>
      <c r="H136" s="74"/>
      <c r="I136" s="120"/>
      <c r="J136" s="72"/>
      <c r="K136" s="72"/>
      <c r="L136" s="72"/>
      <c r="M136" s="72"/>
    </row>
    <row r="137" spans="1:13" x14ac:dyDescent="0.2">
      <c r="A137" s="163"/>
      <c r="B137" s="39"/>
      <c r="C137" s="39"/>
      <c r="D137" s="39" t="s">
        <v>330</v>
      </c>
      <c r="E137" s="121">
        <f>SUM(E138+E218+E223+E225+E228+E232+E256+E258+E271+E275+E284+E293+E302+E310+E350+E356+E441+E375+E449+E481+E486+E267)</f>
        <v>2763.1</v>
      </c>
      <c r="F137" s="121">
        <f>SUM(F138+F218+F223+F225+F228+F232+F256+F258+F271+F275+F284+F293+F302+F310+F350+F441+F375+F449+F481+F486+F267)</f>
        <v>2.4</v>
      </c>
      <c r="G137" s="121">
        <f>SUM(G138+G218+G223+G225+G228+G232+G256+G258+G271+G275+G284+G293+G302+G310+G350+G441+G375+G449+G481+G486+G267)</f>
        <v>2.4</v>
      </c>
      <c r="H137" s="121">
        <f>SUM(H138+H218+H223+H225+H228+H232+H256+H258+H271+H275+H284+H293+H302+H310+H350+H441+H375+H449+H481+H486+H267)</f>
        <v>2.4</v>
      </c>
      <c r="I137" s="121">
        <f>SUM(I138+I218+I223+I225+I228+I232+I256+I258+I271+I275+I284+I293+I302+I310+I350+I441+I375+I449+I481+I486+I267)</f>
        <v>2047.8</v>
      </c>
      <c r="J137" s="121">
        <f>SUM(J138+J218+J223+J225+J228+J232+J256+J258+J267+J271+J275+J284+J293+J302+J310+J350+J356+J375+J441+J449+J481+J486)</f>
        <v>2847.8499999999995</v>
      </c>
      <c r="K137" s="121">
        <f>SUM(K138+K218+K223+K225+K228+K232+K256+K258+K267+K271+K275+K284+K293+K302+K310+K350+K356+K375+K441+K449+K481+K486)</f>
        <v>2847.8499999999995</v>
      </c>
      <c r="L137" s="121">
        <f>SUM(L138+L218+L223+L225+L228+L232+L256+L258+L267+L271+L275+L284+L293+L302+L310+L350+L356+L375+L441+L449+L481+L486)</f>
        <v>2883.2499999999995</v>
      </c>
      <c r="M137" s="121">
        <f>SUM(M138+M218+M223+M225+M228+M232+M256+M258+M267+M271+M275+M284+M293+M302+M310+M350+M356+M375+M441+M449+M481+M486)</f>
        <v>2949.35</v>
      </c>
    </row>
    <row r="138" spans="1:13" x14ac:dyDescent="0.2">
      <c r="A138" s="163"/>
      <c r="B138" s="39" t="s">
        <v>47</v>
      </c>
      <c r="C138" s="39"/>
      <c r="D138" s="39" t="s">
        <v>48</v>
      </c>
      <c r="E138" s="121">
        <f t="shared" ref="E138:M138" si="18">SUM(E139+E142+E145+E153+E167+E174+E181+E209)</f>
        <v>440.1</v>
      </c>
      <c r="F138" s="121">
        <f t="shared" si="18"/>
        <v>0</v>
      </c>
      <c r="G138" s="121">
        <f t="shared" si="18"/>
        <v>0</v>
      </c>
      <c r="H138" s="121">
        <f t="shared" si="18"/>
        <v>0</v>
      </c>
      <c r="I138" s="121">
        <f t="shared" si="18"/>
        <v>428.59999999999985</v>
      </c>
      <c r="J138" s="121">
        <f t="shared" si="18"/>
        <v>567.79999999999995</v>
      </c>
      <c r="K138" s="121">
        <f t="shared" si="18"/>
        <v>567.79999999999995</v>
      </c>
      <c r="L138" s="121">
        <f t="shared" si="18"/>
        <v>575</v>
      </c>
      <c r="M138" s="121">
        <f t="shared" si="18"/>
        <v>579.59999999999991</v>
      </c>
    </row>
    <row r="139" spans="1:13" x14ac:dyDescent="0.2">
      <c r="A139" s="163"/>
      <c r="B139" s="36"/>
      <c r="C139" s="36"/>
      <c r="D139" s="36" t="s">
        <v>49</v>
      </c>
      <c r="E139" s="113">
        <f t="shared" ref="E139:M139" si="19">SUM(E140:E141)</f>
        <v>259.7</v>
      </c>
      <c r="F139" s="113">
        <f t="shared" si="19"/>
        <v>0</v>
      </c>
      <c r="G139" s="113">
        <f t="shared" si="19"/>
        <v>0</v>
      </c>
      <c r="H139" s="113">
        <f t="shared" si="19"/>
        <v>0</v>
      </c>
      <c r="I139" s="113">
        <f t="shared" si="19"/>
        <v>265.2</v>
      </c>
      <c r="J139" s="113">
        <f t="shared" si="19"/>
        <v>265.60000000000002</v>
      </c>
      <c r="K139" s="113">
        <f t="shared" si="19"/>
        <v>265.60000000000002</v>
      </c>
      <c r="L139" s="113">
        <f t="shared" si="19"/>
        <v>274</v>
      </c>
      <c r="M139" s="113">
        <f t="shared" si="19"/>
        <v>278.5</v>
      </c>
    </row>
    <row r="140" spans="1:13" x14ac:dyDescent="0.2">
      <c r="A140" s="164"/>
      <c r="B140" s="36">
        <v>610</v>
      </c>
      <c r="C140" s="37"/>
      <c r="D140" s="37" t="s">
        <v>50</v>
      </c>
      <c r="E140" s="122">
        <v>188.4</v>
      </c>
      <c r="F140" s="71"/>
      <c r="G140" s="67"/>
      <c r="H140" s="77"/>
      <c r="I140" s="122">
        <v>188.2</v>
      </c>
      <c r="J140" s="66">
        <v>188.5</v>
      </c>
      <c r="K140" s="66">
        <v>188.5</v>
      </c>
      <c r="L140" s="66">
        <v>196</v>
      </c>
      <c r="M140" s="66">
        <v>200</v>
      </c>
    </row>
    <row r="141" spans="1:13" x14ac:dyDescent="0.2">
      <c r="A141" s="164"/>
      <c r="B141" s="36">
        <v>620</v>
      </c>
      <c r="C141" s="37"/>
      <c r="D141" s="37" t="s">
        <v>51</v>
      </c>
      <c r="E141" s="122">
        <v>71.3</v>
      </c>
      <c r="F141" s="71"/>
      <c r="G141" s="61"/>
      <c r="H141" s="78"/>
      <c r="I141" s="122">
        <v>77</v>
      </c>
      <c r="J141" s="64">
        <v>77.099999999999994</v>
      </c>
      <c r="K141" s="64">
        <v>77.099999999999994</v>
      </c>
      <c r="L141" s="66">
        <v>78</v>
      </c>
      <c r="M141" s="66">
        <v>78.5</v>
      </c>
    </row>
    <row r="142" spans="1:13" x14ac:dyDescent="0.2">
      <c r="A142" s="163"/>
      <c r="B142" s="36">
        <v>631</v>
      </c>
      <c r="C142" s="36"/>
      <c r="D142" s="36" t="s">
        <v>52</v>
      </c>
      <c r="E142" s="113">
        <f t="shared" ref="E142:M142" si="20">SUM(E143:E144)</f>
        <v>1.5</v>
      </c>
      <c r="F142" s="113">
        <f t="shared" si="20"/>
        <v>0</v>
      </c>
      <c r="G142" s="113">
        <f t="shared" si="20"/>
        <v>0</v>
      </c>
      <c r="H142" s="113">
        <f t="shared" si="20"/>
        <v>0</v>
      </c>
      <c r="I142" s="113">
        <f t="shared" si="20"/>
        <v>0.89999999999999991</v>
      </c>
      <c r="J142" s="113">
        <f t="shared" si="20"/>
        <v>0.89999999999999991</v>
      </c>
      <c r="K142" s="113">
        <f t="shared" si="20"/>
        <v>0.89999999999999991</v>
      </c>
      <c r="L142" s="66">
        <f t="shared" si="20"/>
        <v>0.89999999999999991</v>
      </c>
      <c r="M142" s="66">
        <f t="shared" si="20"/>
        <v>0.89999999999999991</v>
      </c>
    </row>
    <row r="143" spans="1:13" x14ac:dyDescent="0.2">
      <c r="A143" s="164"/>
      <c r="B143" s="36"/>
      <c r="C143" s="37">
        <v>631001</v>
      </c>
      <c r="D143" s="37" t="s">
        <v>53</v>
      </c>
      <c r="E143" s="122">
        <v>0.9</v>
      </c>
      <c r="F143" s="71"/>
      <c r="G143" s="61"/>
      <c r="H143" s="78"/>
      <c r="I143" s="122">
        <v>0.6</v>
      </c>
      <c r="J143" s="64">
        <v>0.6</v>
      </c>
      <c r="K143" s="64">
        <v>0.6</v>
      </c>
      <c r="L143" s="66">
        <v>0.6</v>
      </c>
      <c r="M143" s="66">
        <v>0.6</v>
      </c>
    </row>
    <row r="144" spans="1:13" x14ac:dyDescent="0.2">
      <c r="A144" s="164"/>
      <c r="B144" s="36"/>
      <c r="C144" s="37">
        <v>631002</v>
      </c>
      <c r="D144" s="37" t="s">
        <v>54</v>
      </c>
      <c r="E144" s="122">
        <v>0.6</v>
      </c>
      <c r="F144" s="71"/>
      <c r="G144" s="61"/>
      <c r="H144" s="78"/>
      <c r="I144" s="122">
        <v>0.3</v>
      </c>
      <c r="J144" s="64">
        <v>0.3</v>
      </c>
      <c r="K144" s="64">
        <v>0.3</v>
      </c>
      <c r="L144" s="66">
        <v>0.3</v>
      </c>
      <c r="M144" s="66">
        <v>0.3</v>
      </c>
    </row>
    <row r="145" spans="1:13" x14ac:dyDescent="0.2">
      <c r="A145" s="163"/>
      <c r="B145" s="36">
        <v>632</v>
      </c>
      <c r="C145" s="36"/>
      <c r="D145" s="36" t="s">
        <v>55</v>
      </c>
      <c r="E145" s="113">
        <f t="shared" ref="E145:M145" si="21">SUM(E146:E152)</f>
        <v>47.199999999999996</v>
      </c>
      <c r="F145" s="113">
        <f t="shared" si="21"/>
        <v>0</v>
      </c>
      <c r="G145" s="113">
        <f t="shared" si="21"/>
        <v>0</v>
      </c>
      <c r="H145" s="113">
        <f t="shared" si="21"/>
        <v>0</v>
      </c>
      <c r="I145" s="113">
        <f t="shared" si="21"/>
        <v>54.599999999999994</v>
      </c>
      <c r="J145" s="113">
        <f t="shared" si="21"/>
        <v>54.3</v>
      </c>
      <c r="K145" s="113">
        <f t="shared" si="21"/>
        <v>54.3</v>
      </c>
      <c r="L145" s="66">
        <f t="shared" si="21"/>
        <v>54.3</v>
      </c>
      <c r="M145" s="66">
        <f t="shared" si="21"/>
        <v>54.3</v>
      </c>
    </row>
    <row r="146" spans="1:13" x14ac:dyDescent="0.2">
      <c r="A146" s="164"/>
      <c r="B146" s="36"/>
      <c r="C146" s="37">
        <v>6320011</v>
      </c>
      <c r="D146" s="37" t="s">
        <v>56</v>
      </c>
      <c r="E146" s="122">
        <v>9.6</v>
      </c>
      <c r="F146" s="71"/>
      <c r="G146" s="61"/>
      <c r="H146" s="78"/>
      <c r="I146" s="122">
        <v>10.4</v>
      </c>
      <c r="J146" s="64">
        <v>11</v>
      </c>
      <c r="K146" s="64">
        <v>11</v>
      </c>
      <c r="L146" s="66">
        <v>11</v>
      </c>
      <c r="M146" s="66">
        <v>11</v>
      </c>
    </row>
    <row r="147" spans="1:13" x14ac:dyDescent="0.2">
      <c r="A147" s="164"/>
      <c r="B147" s="36"/>
      <c r="C147" s="37">
        <v>6320012</v>
      </c>
      <c r="D147" s="37" t="s">
        <v>57</v>
      </c>
      <c r="E147" s="122">
        <v>22.9</v>
      </c>
      <c r="F147" s="71"/>
      <c r="G147" s="61"/>
      <c r="H147" s="78"/>
      <c r="I147" s="122">
        <v>26.2</v>
      </c>
      <c r="J147" s="64">
        <v>26</v>
      </c>
      <c r="K147" s="64">
        <v>26</v>
      </c>
      <c r="L147" s="66">
        <v>26</v>
      </c>
      <c r="M147" s="66">
        <v>26</v>
      </c>
    </row>
    <row r="148" spans="1:13" x14ac:dyDescent="0.2">
      <c r="A148" s="164"/>
      <c r="B148" s="36"/>
      <c r="C148" s="37">
        <v>632002</v>
      </c>
      <c r="D148" s="37" t="s">
        <v>58</v>
      </c>
      <c r="E148" s="122">
        <v>1.5</v>
      </c>
      <c r="F148" s="71"/>
      <c r="G148" s="61"/>
      <c r="H148" s="78"/>
      <c r="I148" s="122">
        <v>2.8</v>
      </c>
      <c r="J148" s="64">
        <v>2.8</v>
      </c>
      <c r="K148" s="64">
        <v>2.8</v>
      </c>
      <c r="L148" s="66">
        <v>2.8</v>
      </c>
      <c r="M148" s="66">
        <v>2.8</v>
      </c>
    </row>
    <row r="149" spans="1:13" x14ac:dyDescent="0.2">
      <c r="A149" s="164"/>
      <c r="B149" s="36"/>
      <c r="C149" s="37">
        <v>6320031</v>
      </c>
      <c r="D149" s="37" t="s">
        <v>59</v>
      </c>
      <c r="E149" s="122">
        <v>6.9</v>
      </c>
      <c r="F149" s="71"/>
      <c r="G149" s="61"/>
      <c r="H149" s="78"/>
      <c r="I149" s="122">
        <v>5.8</v>
      </c>
      <c r="J149" s="64">
        <v>5</v>
      </c>
      <c r="K149" s="64">
        <v>5</v>
      </c>
      <c r="L149" s="66">
        <v>5</v>
      </c>
      <c r="M149" s="66">
        <v>5</v>
      </c>
    </row>
    <row r="150" spans="1:13" x14ac:dyDescent="0.2">
      <c r="A150" s="164"/>
      <c r="B150" s="36"/>
      <c r="C150" s="37">
        <v>6320032</v>
      </c>
      <c r="D150" s="37" t="s">
        <v>60</v>
      </c>
      <c r="E150" s="122">
        <v>0.9</v>
      </c>
      <c r="F150" s="71"/>
      <c r="G150" s="61"/>
      <c r="H150" s="78"/>
      <c r="I150" s="122">
        <v>1</v>
      </c>
      <c r="J150" s="64">
        <v>1</v>
      </c>
      <c r="K150" s="64">
        <v>1</v>
      </c>
      <c r="L150" s="66">
        <v>1</v>
      </c>
      <c r="M150" s="66">
        <v>1</v>
      </c>
    </row>
    <row r="151" spans="1:13" x14ac:dyDescent="0.2">
      <c r="A151" s="164"/>
      <c r="B151" s="36"/>
      <c r="C151" s="37">
        <v>6320033</v>
      </c>
      <c r="D151" s="37" t="s">
        <v>61</v>
      </c>
      <c r="E151" s="122">
        <v>5.0999999999999996</v>
      </c>
      <c r="F151" s="71"/>
      <c r="G151" s="61"/>
      <c r="H151" s="78"/>
      <c r="I151" s="122">
        <v>7.9</v>
      </c>
      <c r="J151" s="64">
        <v>8</v>
      </c>
      <c r="K151" s="64">
        <v>8</v>
      </c>
      <c r="L151" s="66">
        <v>8</v>
      </c>
      <c r="M151" s="66">
        <v>8</v>
      </c>
    </row>
    <row r="152" spans="1:13" x14ac:dyDescent="0.2">
      <c r="A152" s="164"/>
      <c r="B152" s="36"/>
      <c r="C152" s="37">
        <v>6320034</v>
      </c>
      <c r="D152" s="37" t="s">
        <v>62</v>
      </c>
      <c r="E152" s="122">
        <v>0.3</v>
      </c>
      <c r="F152" s="71"/>
      <c r="G152" s="61"/>
      <c r="H152" s="78"/>
      <c r="I152" s="122">
        <v>0.5</v>
      </c>
      <c r="J152" s="64">
        <v>0.5</v>
      </c>
      <c r="K152" s="64">
        <v>0.5</v>
      </c>
      <c r="L152" s="66">
        <v>0.5</v>
      </c>
      <c r="M152" s="66">
        <v>0.5</v>
      </c>
    </row>
    <row r="153" spans="1:13" x14ac:dyDescent="0.2">
      <c r="A153" s="163"/>
      <c r="B153" s="36">
        <v>633</v>
      </c>
      <c r="C153" s="36"/>
      <c r="D153" s="36" t="s">
        <v>63</v>
      </c>
      <c r="E153" s="113">
        <f t="shared" ref="E153:M153" si="22">SUM(E154:E166)</f>
        <v>20</v>
      </c>
      <c r="F153" s="113">
        <f t="shared" si="22"/>
        <v>0</v>
      </c>
      <c r="G153" s="113">
        <f t="shared" si="22"/>
        <v>0</v>
      </c>
      <c r="H153" s="113">
        <f t="shared" si="22"/>
        <v>0</v>
      </c>
      <c r="I153" s="113">
        <f t="shared" si="22"/>
        <v>18.2</v>
      </c>
      <c r="J153" s="113">
        <f t="shared" si="22"/>
        <v>35.299999999999997</v>
      </c>
      <c r="K153" s="113">
        <f t="shared" si="22"/>
        <v>35.299999999999997</v>
      </c>
      <c r="L153" s="66">
        <f t="shared" si="22"/>
        <v>41.300000000000004</v>
      </c>
      <c r="M153" s="66">
        <f t="shared" si="22"/>
        <v>41.300000000000004</v>
      </c>
    </row>
    <row r="154" spans="1:13" x14ac:dyDescent="0.2">
      <c r="A154" s="164"/>
      <c r="B154" s="36"/>
      <c r="C154" s="37">
        <v>633001</v>
      </c>
      <c r="D154" s="37" t="s">
        <v>64</v>
      </c>
      <c r="E154" s="122">
        <v>0</v>
      </c>
      <c r="F154" s="71"/>
      <c r="G154" s="61"/>
      <c r="H154" s="78"/>
      <c r="I154" s="122">
        <v>0.4</v>
      </c>
      <c r="J154" s="153">
        <v>15</v>
      </c>
      <c r="K154" s="153">
        <v>15</v>
      </c>
      <c r="L154" s="184">
        <v>20</v>
      </c>
      <c r="M154" s="184">
        <v>20</v>
      </c>
    </row>
    <row r="155" spans="1:13" x14ac:dyDescent="0.2">
      <c r="A155" s="164"/>
      <c r="B155" s="36"/>
      <c r="C155" s="37">
        <v>633002</v>
      </c>
      <c r="D155" s="37" t="s">
        <v>65</v>
      </c>
      <c r="E155" s="122">
        <v>0.3</v>
      </c>
      <c r="F155" s="71"/>
      <c r="G155" s="61"/>
      <c r="H155" s="78"/>
      <c r="I155" s="122">
        <v>0.2</v>
      </c>
      <c r="J155" s="153">
        <v>2.5</v>
      </c>
      <c r="K155" s="153">
        <v>2.5</v>
      </c>
      <c r="L155" s="184">
        <v>3</v>
      </c>
      <c r="M155" s="184">
        <v>3</v>
      </c>
    </row>
    <row r="156" spans="1:13" x14ac:dyDescent="0.2">
      <c r="A156" s="164"/>
      <c r="B156" s="36"/>
      <c r="C156" s="37">
        <v>633004</v>
      </c>
      <c r="D156" s="37" t="s">
        <v>66</v>
      </c>
      <c r="E156" s="122">
        <v>0.5</v>
      </c>
      <c r="F156" s="71"/>
      <c r="G156" s="61"/>
      <c r="H156" s="78"/>
      <c r="I156" s="122">
        <v>0.3</v>
      </c>
      <c r="J156" s="64">
        <v>1</v>
      </c>
      <c r="K156" s="64">
        <v>1</v>
      </c>
      <c r="L156" s="66">
        <v>1.5</v>
      </c>
      <c r="M156" s="66">
        <v>1.5</v>
      </c>
    </row>
    <row r="157" spans="1:13" x14ac:dyDescent="0.2">
      <c r="A157" s="164"/>
      <c r="B157" s="36"/>
      <c r="C157" s="37">
        <v>6330061</v>
      </c>
      <c r="D157" s="37" t="s">
        <v>190</v>
      </c>
      <c r="E157" s="122">
        <v>2.6</v>
      </c>
      <c r="F157" s="71"/>
      <c r="G157" s="61"/>
      <c r="H157" s="78"/>
      <c r="I157" s="122">
        <v>2.7</v>
      </c>
      <c r="J157" s="64">
        <v>2.8</v>
      </c>
      <c r="K157" s="64">
        <v>2.8</v>
      </c>
      <c r="L157" s="66">
        <v>2.8</v>
      </c>
      <c r="M157" s="66">
        <v>2.8</v>
      </c>
    </row>
    <row r="158" spans="1:13" x14ac:dyDescent="0.2">
      <c r="A158" s="164"/>
      <c r="B158" s="36"/>
      <c r="C158" s="37">
        <v>6330062</v>
      </c>
      <c r="D158" s="37" t="s">
        <v>67</v>
      </c>
      <c r="E158" s="122">
        <v>1.5</v>
      </c>
      <c r="F158" s="71"/>
      <c r="G158" s="61"/>
      <c r="H158" s="78"/>
      <c r="I158" s="122">
        <v>1.3</v>
      </c>
      <c r="J158" s="64">
        <v>1.5</v>
      </c>
      <c r="K158" s="64">
        <v>1.5</v>
      </c>
      <c r="L158" s="66">
        <v>1.5</v>
      </c>
      <c r="M158" s="66">
        <v>1.5</v>
      </c>
    </row>
    <row r="159" spans="1:13" x14ac:dyDescent="0.2">
      <c r="A159" s="164"/>
      <c r="B159" s="36"/>
      <c r="C159" s="37">
        <v>6330063</v>
      </c>
      <c r="D159" s="37" t="s">
        <v>68</v>
      </c>
      <c r="E159" s="122">
        <v>0.5</v>
      </c>
      <c r="F159" s="71"/>
      <c r="G159" s="61"/>
      <c r="H159" s="78"/>
      <c r="I159" s="122">
        <v>0.3</v>
      </c>
      <c r="J159" s="64">
        <v>0.3</v>
      </c>
      <c r="K159" s="64">
        <v>0.3</v>
      </c>
      <c r="L159" s="66">
        <v>0.3</v>
      </c>
      <c r="M159" s="66">
        <v>0.3</v>
      </c>
    </row>
    <row r="160" spans="1:13" x14ac:dyDescent="0.2">
      <c r="A160" s="164"/>
      <c r="B160" s="36"/>
      <c r="C160" s="37">
        <v>6330064</v>
      </c>
      <c r="D160" s="37" t="s">
        <v>69</v>
      </c>
      <c r="E160" s="122">
        <v>0.8</v>
      </c>
      <c r="F160" s="71"/>
      <c r="G160" s="61"/>
      <c r="H160" s="78"/>
      <c r="I160" s="122">
        <v>0.5</v>
      </c>
      <c r="J160" s="64">
        <v>0.5</v>
      </c>
      <c r="K160" s="64">
        <v>0.5</v>
      </c>
      <c r="L160" s="64">
        <v>0.5</v>
      </c>
      <c r="M160" s="64">
        <v>0.5</v>
      </c>
    </row>
    <row r="161" spans="1:13" x14ac:dyDescent="0.2">
      <c r="A161" s="164"/>
      <c r="B161" s="36"/>
      <c r="C161" s="37">
        <v>6330065</v>
      </c>
      <c r="D161" s="37" t="s">
        <v>70</v>
      </c>
      <c r="E161" s="122">
        <v>5</v>
      </c>
      <c r="F161" s="71"/>
      <c r="G161" s="61"/>
      <c r="H161" s="78"/>
      <c r="I161" s="122">
        <v>1.9</v>
      </c>
      <c r="J161" s="64">
        <v>2</v>
      </c>
      <c r="K161" s="64">
        <v>2</v>
      </c>
      <c r="L161" s="64">
        <v>2</v>
      </c>
      <c r="M161" s="64">
        <v>2</v>
      </c>
    </row>
    <row r="162" spans="1:13" x14ac:dyDescent="0.2">
      <c r="A162" s="164"/>
      <c r="B162" s="36"/>
      <c r="C162" s="37">
        <v>6330066</v>
      </c>
      <c r="D162" s="37" t="s">
        <v>71</v>
      </c>
      <c r="E162" s="122">
        <v>1.4</v>
      </c>
      <c r="F162" s="71"/>
      <c r="G162" s="61"/>
      <c r="H162" s="78"/>
      <c r="I162" s="122">
        <v>1.5</v>
      </c>
      <c r="J162" s="64">
        <v>1.5</v>
      </c>
      <c r="K162" s="64">
        <v>1.5</v>
      </c>
      <c r="L162" s="64">
        <v>1.5</v>
      </c>
      <c r="M162" s="64">
        <v>1.5</v>
      </c>
    </row>
    <row r="163" spans="1:13" x14ac:dyDescent="0.2">
      <c r="A163" s="164"/>
      <c r="B163" s="36"/>
      <c r="C163" s="37">
        <v>6330067</v>
      </c>
      <c r="D163" s="37" t="s">
        <v>72</v>
      </c>
      <c r="E163" s="122">
        <v>0.1</v>
      </c>
      <c r="F163" s="71"/>
      <c r="G163" s="61"/>
      <c r="H163" s="78"/>
      <c r="I163" s="122">
        <v>0.2</v>
      </c>
      <c r="J163" s="64">
        <v>0.2</v>
      </c>
      <c r="K163" s="64">
        <v>0.2</v>
      </c>
      <c r="L163" s="64">
        <v>0.2</v>
      </c>
      <c r="M163" s="64">
        <v>0.2</v>
      </c>
    </row>
    <row r="164" spans="1:13" x14ac:dyDescent="0.2">
      <c r="A164" s="164"/>
      <c r="B164" s="36"/>
      <c r="C164" s="37">
        <v>633009</v>
      </c>
      <c r="D164" s="37" t="s">
        <v>73</v>
      </c>
      <c r="E164" s="122">
        <v>4.4000000000000004</v>
      </c>
      <c r="F164" s="71"/>
      <c r="G164" s="61"/>
      <c r="H164" s="78"/>
      <c r="I164" s="122">
        <v>3.4</v>
      </c>
      <c r="J164" s="64">
        <v>2.5</v>
      </c>
      <c r="K164" s="64">
        <v>2.5</v>
      </c>
      <c r="L164" s="64">
        <v>2.5</v>
      </c>
      <c r="M164" s="64">
        <v>2.5</v>
      </c>
    </row>
    <row r="165" spans="1:13" x14ac:dyDescent="0.2">
      <c r="A165" s="164"/>
      <c r="B165" s="36"/>
      <c r="C165" s="37">
        <v>633013</v>
      </c>
      <c r="D165" s="37" t="s">
        <v>74</v>
      </c>
      <c r="E165" s="122">
        <v>0</v>
      </c>
      <c r="F165" s="71"/>
      <c r="G165" s="61"/>
      <c r="H165" s="78"/>
      <c r="I165" s="122">
        <v>1</v>
      </c>
      <c r="J165" s="64">
        <v>1</v>
      </c>
      <c r="K165" s="64">
        <v>1</v>
      </c>
      <c r="L165" s="64">
        <v>1</v>
      </c>
      <c r="M165" s="64">
        <v>1</v>
      </c>
    </row>
    <row r="166" spans="1:13" x14ac:dyDescent="0.2">
      <c r="A166" s="164"/>
      <c r="B166" s="36"/>
      <c r="C166" s="37">
        <v>633016</v>
      </c>
      <c r="D166" s="37" t="s">
        <v>75</v>
      </c>
      <c r="E166" s="122">
        <v>2.9</v>
      </c>
      <c r="F166" s="71"/>
      <c r="G166" s="61"/>
      <c r="H166" s="78"/>
      <c r="I166" s="122">
        <v>4.5</v>
      </c>
      <c r="J166" s="64">
        <v>4.5</v>
      </c>
      <c r="K166" s="64">
        <v>4.5</v>
      </c>
      <c r="L166" s="64">
        <v>4.5</v>
      </c>
      <c r="M166" s="64">
        <v>4.5</v>
      </c>
    </row>
    <row r="167" spans="1:13" x14ac:dyDescent="0.2">
      <c r="A167" s="163"/>
      <c r="B167" s="36">
        <v>634</v>
      </c>
      <c r="C167" s="36"/>
      <c r="D167" s="36" t="s">
        <v>76</v>
      </c>
      <c r="E167" s="113">
        <f t="shared" ref="E167:M167" si="23">SUM(E168:E173)</f>
        <v>5.8</v>
      </c>
      <c r="F167" s="113">
        <f t="shared" si="23"/>
        <v>0</v>
      </c>
      <c r="G167" s="113">
        <f t="shared" si="23"/>
        <v>0</v>
      </c>
      <c r="H167" s="113">
        <f t="shared" si="23"/>
        <v>0</v>
      </c>
      <c r="I167" s="113">
        <f t="shared" si="23"/>
        <v>5.9</v>
      </c>
      <c r="J167" s="113">
        <f t="shared" si="23"/>
        <v>6.2</v>
      </c>
      <c r="K167" s="113">
        <f t="shared" si="23"/>
        <v>6.2</v>
      </c>
      <c r="L167" s="113">
        <f t="shared" si="23"/>
        <v>6.3000000000000007</v>
      </c>
      <c r="M167" s="113">
        <f t="shared" si="23"/>
        <v>6.4</v>
      </c>
    </row>
    <row r="168" spans="1:13" x14ac:dyDescent="0.2">
      <c r="A168" s="164"/>
      <c r="B168" s="36"/>
      <c r="C168" s="37">
        <v>634001</v>
      </c>
      <c r="D168" s="37" t="s">
        <v>77</v>
      </c>
      <c r="E168" s="122">
        <v>2.2000000000000002</v>
      </c>
      <c r="F168" s="71"/>
      <c r="G168" s="61"/>
      <c r="H168" s="78"/>
      <c r="I168" s="122">
        <v>2.5</v>
      </c>
      <c r="J168" s="64">
        <v>2.6</v>
      </c>
      <c r="K168" s="64">
        <v>2.6</v>
      </c>
      <c r="L168" s="66">
        <v>2.7</v>
      </c>
      <c r="M168" s="66">
        <v>2.8</v>
      </c>
    </row>
    <row r="169" spans="1:13" x14ac:dyDescent="0.2">
      <c r="A169" s="164"/>
      <c r="B169" s="36"/>
      <c r="C169" s="37">
        <v>6340021</v>
      </c>
      <c r="D169" s="37" t="s">
        <v>78</v>
      </c>
      <c r="E169" s="122">
        <v>1</v>
      </c>
      <c r="F169" s="71"/>
      <c r="G169" s="61"/>
      <c r="H169" s="78"/>
      <c r="I169" s="122">
        <v>0.5</v>
      </c>
      <c r="J169" s="64">
        <v>0.5</v>
      </c>
      <c r="K169" s="64">
        <v>0.5</v>
      </c>
      <c r="L169" s="64">
        <v>0.5</v>
      </c>
      <c r="M169" s="64">
        <v>0.5</v>
      </c>
    </row>
    <row r="170" spans="1:13" x14ac:dyDescent="0.2">
      <c r="A170" s="164"/>
      <c r="B170" s="36"/>
      <c r="C170" s="37">
        <v>6340022</v>
      </c>
      <c r="D170" s="37" t="s">
        <v>79</v>
      </c>
      <c r="E170" s="122">
        <v>0.1</v>
      </c>
      <c r="F170" s="71"/>
      <c r="G170" s="61"/>
      <c r="H170" s="78"/>
      <c r="I170" s="122">
        <v>0.9</v>
      </c>
      <c r="J170" s="64">
        <v>0.9</v>
      </c>
      <c r="K170" s="64">
        <v>0.9</v>
      </c>
      <c r="L170" s="64">
        <v>0.9</v>
      </c>
      <c r="M170" s="64">
        <v>0.9</v>
      </c>
    </row>
    <row r="171" spans="1:13" x14ac:dyDescent="0.2">
      <c r="A171" s="164"/>
      <c r="B171" s="36"/>
      <c r="C171" s="37">
        <v>634003</v>
      </c>
      <c r="D171" s="37" t="s">
        <v>264</v>
      </c>
      <c r="E171" s="122">
        <v>2.4</v>
      </c>
      <c r="F171" s="71"/>
      <c r="G171" s="61"/>
      <c r="H171" s="78"/>
      <c r="I171" s="122">
        <v>0.8</v>
      </c>
      <c r="J171" s="64">
        <v>0.9</v>
      </c>
      <c r="K171" s="64">
        <v>0.9</v>
      </c>
      <c r="L171" s="64">
        <v>0.9</v>
      </c>
      <c r="M171" s="64">
        <v>0.9</v>
      </c>
    </row>
    <row r="172" spans="1:13" x14ac:dyDescent="0.2">
      <c r="A172" s="164"/>
      <c r="B172" s="36"/>
      <c r="C172" s="37">
        <v>634004</v>
      </c>
      <c r="D172" s="37" t="s">
        <v>80</v>
      </c>
      <c r="E172" s="122">
        <v>0.1</v>
      </c>
      <c r="F172" s="71"/>
      <c r="G172" s="61"/>
      <c r="H172" s="78"/>
      <c r="I172" s="122">
        <v>1.1000000000000001</v>
      </c>
      <c r="J172" s="64">
        <v>1.2</v>
      </c>
      <c r="K172" s="64">
        <v>1.2</v>
      </c>
      <c r="L172" s="64">
        <v>1.2</v>
      </c>
      <c r="M172" s="64">
        <v>1.2</v>
      </c>
    </row>
    <row r="173" spans="1:13" x14ac:dyDescent="0.2">
      <c r="A173" s="164"/>
      <c r="B173" s="36"/>
      <c r="C173" s="37">
        <v>634005</v>
      </c>
      <c r="D173" s="37" t="s">
        <v>81</v>
      </c>
      <c r="E173" s="122">
        <v>0</v>
      </c>
      <c r="F173" s="71"/>
      <c r="G173" s="61"/>
      <c r="H173" s="78"/>
      <c r="I173" s="122">
        <v>0.1</v>
      </c>
      <c r="J173" s="64">
        <v>0.1</v>
      </c>
      <c r="K173" s="64">
        <v>0.1</v>
      </c>
      <c r="L173" s="64">
        <v>0.1</v>
      </c>
      <c r="M173" s="64">
        <v>0.1</v>
      </c>
    </row>
    <row r="174" spans="1:13" x14ac:dyDescent="0.2">
      <c r="A174" s="163"/>
      <c r="B174" s="36">
        <v>635</v>
      </c>
      <c r="C174" s="36"/>
      <c r="D174" s="36" t="s">
        <v>82</v>
      </c>
      <c r="E174" s="113">
        <f t="shared" ref="E174:M174" si="24">SUM(E175:E180)</f>
        <v>3.0999999999999996</v>
      </c>
      <c r="F174" s="113">
        <f t="shared" si="24"/>
        <v>0</v>
      </c>
      <c r="G174" s="113">
        <f t="shared" si="24"/>
        <v>0</v>
      </c>
      <c r="H174" s="113">
        <f t="shared" si="24"/>
        <v>0</v>
      </c>
      <c r="I174" s="113">
        <f t="shared" si="24"/>
        <v>3.6999999999999997</v>
      </c>
      <c r="J174" s="113">
        <f t="shared" si="24"/>
        <v>7.4</v>
      </c>
      <c r="K174" s="113">
        <f t="shared" si="24"/>
        <v>7.4</v>
      </c>
      <c r="L174" s="113">
        <f t="shared" si="24"/>
        <v>7.4</v>
      </c>
      <c r="M174" s="113">
        <f t="shared" si="24"/>
        <v>7.4</v>
      </c>
    </row>
    <row r="175" spans="1:13" x14ac:dyDescent="0.2">
      <c r="A175" s="164"/>
      <c r="B175" s="36"/>
      <c r="C175" s="37">
        <v>635002</v>
      </c>
      <c r="D175" s="37" t="s">
        <v>83</v>
      </c>
      <c r="E175" s="114">
        <v>1.9</v>
      </c>
      <c r="F175" s="70"/>
      <c r="G175" s="64"/>
      <c r="H175" s="79"/>
      <c r="I175" s="114">
        <v>1.8</v>
      </c>
      <c r="J175" s="64">
        <v>1.9</v>
      </c>
      <c r="K175" s="64">
        <v>1.9</v>
      </c>
      <c r="L175" s="64">
        <v>1.9</v>
      </c>
      <c r="M175" s="64">
        <v>1.9</v>
      </c>
    </row>
    <row r="176" spans="1:13" x14ac:dyDescent="0.2">
      <c r="A176" s="164"/>
      <c r="B176" s="36"/>
      <c r="C176" s="37">
        <v>635003</v>
      </c>
      <c r="D176" s="37" t="s">
        <v>84</v>
      </c>
      <c r="E176" s="114">
        <v>0.3</v>
      </c>
      <c r="F176" s="70"/>
      <c r="G176" s="64"/>
      <c r="H176" s="79"/>
      <c r="I176" s="114">
        <v>0</v>
      </c>
      <c r="J176" s="64">
        <v>0.1</v>
      </c>
      <c r="K176" s="64">
        <v>0.1</v>
      </c>
      <c r="L176" s="64">
        <v>0.1</v>
      </c>
      <c r="M176" s="64">
        <v>0.1</v>
      </c>
    </row>
    <row r="177" spans="1:13" x14ac:dyDescent="0.2">
      <c r="A177" s="164"/>
      <c r="B177" s="36"/>
      <c r="C177" s="37">
        <v>6350041</v>
      </c>
      <c r="D177" s="37" t="s">
        <v>85</v>
      </c>
      <c r="E177" s="114">
        <v>0.4</v>
      </c>
      <c r="F177" s="70"/>
      <c r="G177" s="64"/>
      <c r="H177" s="79"/>
      <c r="I177" s="114">
        <v>1</v>
      </c>
      <c r="J177" s="64">
        <v>2</v>
      </c>
      <c r="K177" s="64">
        <v>2</v>
      </c>
      <c r="L177" s="64">
        <v>2</v>
      </c>
      <c r="M177" s="64">
        <v>2</v>
      </c>
    </row>
    <row r="178" spans="1:13" x14ac:dyDescent="0.2">
      <c r="A178" s="164"/>
      <c r="B178" s="36"/>
      <c r="C178" s="37">
        <v>635009</v>
      </c>
      <c r="D178" s="37" t="s">
        <v>411</v>
      </c>
      <c r="E178" s="114">
        <v>0</v>
      </c>
      <c r="F178" s="70"/>
      <c r="G178" s="64"/>
      <c r="H178" s="79"/>
      <c r="I178" s="114">
        <v>0.5</v>
      </c>
      <c r="J178" s="64">
        <v>2</v>
      </c>
      <c r="K178" s="64">
        <v>2</v>
      </c>
      <c r="L178" s="64">
        <v>2</v>
      </c>
      <c r="M178" s="64">
        <v>2</v>
      </c>
    </row>
    <row r="179" spans="1:13" x14ac:dyDescent="0.2">
      <c r="A179" s="164"/>
      <c r="B179" s="36"/>
      <c r="C179" s="37">
        <v>6350044</v>
      </c>
      <c r="D179" s="37" t="s">
        <v>86</v>
      </c>
      <c r="E179" s="114">
        <v>0.5</v>
      </c>
      <c r="F179" s="70"/>
      <c r="G179" s="64"/>
      <c r="H179" s="79"/>
      <c r="I179" s="114">
        <v>0.4</v>
      </c>
      <c r="J179" s="64">
        <v>0.4</v>
      </c>
      <c r="K179" s="64">
        <v>0.4</v>
      </c>
      <c r="L179" s="64">
        <v>0.4</v>
      </c>
      <c r="M179" s="64">
        <v>0.4</v>
      </c>
    </row>
    <row r="180" spans="1:13" x14ac:dyDescent="0.2">
      <c r="A180" s="164"/>
      <c r="B180" s="36"/>
      <c r="C180" s="37">
        <v>635006</v>
      </c>
      <c r="D180" s="37" t="s">
        <v>87</v>
      </c>
      <c r="E180" s="114">
        <v>0</v>
      </c>
      <c r="F180" s="70"/>
      <c r="G180" s="64"/>
      <c r="H180" s="79"/>
      <c r="I180" s="114">
        <v>0</v>
      </c>
      <c r="J180" s="64">
        <v>1</v>
      </c>
      <c r="K180" s="64">
        <v>1</v>
      </c>
      <c r="L180" s="64">
        <v>1</v>
      </c>
      <c r="M180" s="64">
        <v>1</v>
      </c>
    </row>
    <row r="181" spans="1:13" x14ac:dyDescent="0.2">
      <c r="A181" s="163"/>
      <c r="B181" s="36">
        <v>637</v>
      </c>
      <c r="C181" s="36"/>
      <c r="D181" s="36" t="s">
        <v>88</v>
      </c>
      <c r="E181" s="113">
        <f t="shared" ref="E181:M181" si="25">SUM(E182:E208)</f>
        <v>93.100000000000009</v>
      </c>
      <c r="F181" s="113">
        <f t="shared" si="25"/>
        <v>0</v>
      </c>
      <c r="G181" s="113">
        <f t="shared" si="25"/>
        <v>0</v>
      </c>
      <c r="H181" s="113">
        <f t="shared" si="25"/>
        <v>0</v>
      </c>
      <c r="I181" s="113">
        <f t="shared" si="25"/>
        <v>73.2</v>
      </c>
      <c r="J181" s="113">
        <f t="shared" si="25"/>
        <v>86.2</v>
      </c>
      <c r="K181" s="113">
        <f t="shared" si="25"/>
        <v>86.2</v>
      </c>
      <c r="L181" s="113">
        <f t="shared" si="25"/>
        <v>84.7</v>
      </c>
      <c r="M181" s="113">
        <f t="shared" si="25"/>
        <v>84.7</v>
      </c>
    </row>
    <row r="182" spans="1:13" x14ac:dyDescent="0.2">
      <c r="A182" s="163"/>
      <c r="B182" s="36"/>
      <c r="C182" s="37">
        <v>636002</v>
      </c>
      <c r="D182" s="37" t="s">
        <v>289</v>
      </c>
      <c r="E182" s="122">
        <v>0</v>
      </c>
      <c r="F182" s="71"/>
      <c r="G182" s="61"/>
      <c r="H182" s="78"/>
      <c r="I182" s="122">
        <v>0</v>
      </c>
      <c r="J182" s="64">
        <v>0</v>
      </c>
      <c r="K182" s="64">
        <v>0</v>
      </c>
      <c r="L182" s="64">
        <v>0</v>
      </c>
      <c r="M182" s="64">
        <v>0</v>
      </c>
    </row>
    <row r="183" spans="1:13" x14ac:dyDescent="0.2">
      <c r="A183" s="164"/>
      <c r="B183" s="36"/>
      <c r="C183" s="37">
        <v>637001</v>
      </c>
      <c r="D183" s="37" t="s">
        <v>89</v>
      </c>
      <c r="E183" s="122">
        <v>0.9</v>
      </c>
      <c r="F183" s="71"/>
      <c r="G183" s="61"/>
      <c r="H183" s="78"/>
      <c r="I183" s="122">
        <v>1.1000000000000001</v>
      </c>
      <c r="J183" s="64">
        <v>1.2</v>
      </c>
      <c r="K183" s="64">
        <v>1.2</v>
      </c>
      <c r="L183" s="64">
        <v>1.2</v>
      </c>
      <c r="M183" s="64">
        <v>1.2</v>
      </c>
    </row>
    <row r="184" spans="1:13" x14ac:dyDescent="0.2">
      <c r="A184" s="164"/>
      <c r="B184" s="36"/>
      <c r="C184" s="37">
        <v>637002</v>
      </c>
      <c r="D184" s="37" t="s">
        <v>368</v>
      </c>
      <c r="E184" s="122">
        <v>3.8</v>
      </c>
      <c r="F184" s="71"/>
      <c r="G184" s="61"/>
      <c r="H184" s="78"/>
      <c r="I184" s="122">
        <v>0</v>
      </c>
      <c r="J184" s="64">
        <v>0</v>
      </c>
      <c r="K184" s="64">
        <v>0</v>
      </c>
      <c r="L184" s="64">
        <v>0</v>
      </c>
      <c r="M184" s="64">
        <v>0</v>
      </c>
    </row>
    <row r="185" spans="1:13" x14ac:dyDescent="0.2">
      <c r="A185" s="164"/>
      <c r="B185" s="36"/>
      <c r="C185" s="37">
        <v>637003</v>
      </c>
      <c r="D185" s="37" t="s">
        <v>90</v>
      </c>
      <c r="E185" s="122">
        <v>1.7</v>
      </c>
      <c r="F185" s="71"/>
      <c r="G185" s="61"/>
      <c r="H185" s="78"/>
      <c r="I185" s="122">
        <v>3.7</v>
      </c>
      <c r="J185" s="153">
        <v>5</v>
      </c>
      <c r="K185" s="153">
        <v>5</v>
      </c>
      <c r="L185" s="64">
        <v>3.5</v>
      </c>
      <c r="M185" s="64">
        <v>3.5</v>
      </c>
    </row>
    <row r="186" spans="1:13" x14ac:dyDescent="0.2">
      <c r="A186" s="164"/>
      <c r="B186" s="36"/>
      <c r="C186" s="37">
        <v>6370041</v>
      </c>
      <c r="D186" s="37" t="s">
        <v>91</v>
      </c>
      <c r="E186" s="122">
        <v>5.0999999999999996</v>
      </c>
      <c r="F186" s="71"/>
      <c r="G186" s="61"/>
      <c r="H186" s="78"/>
      <c r="I186" s="122">
        <v>1.3</v>
      </c>
      <c r="J186" s="64">
        <v>1.3</v>
      </c>
      <c r="K186" s="64">
        <v>1.3</v>
      </c>
      <c r="L186" s="64">
        <v>1.3</v>
      </c>
      <c r="M186" s="64">
        <v>1.3</v>
      </c>
    </row>
    <row r="187" spans="1:13" x14ac:dyDescent="0.2">
      <c r="A187" s="164"/>
      <c r="B187" s="36"/>
      <c r="C187" s="37">
        <v>637004</v>
      </c>
      <c r="D187" s="37" t="s">
        <v>92</v>
      </c>
      <c r="E187" s="122">
        <v>3.9</v>
      </c>
      <c r="F187" s="71"/>
      <c r="G187" s="61"/>
      <c r="H187" s="78"/>
      <c r="I187" s="122">
        <v>3.4</v>
      </c>
      <c r="J187" s="64">
        <v>3.4</v>
      </c>
      <c r="K187" s="64">
        <v>3.4</v>
      </c>
      <c r="L187" s="64">
        <v>3.4</v>
      </c>
      <c r="M187" s="64">
        <v>3.4</v>
      </c>
    </row>
    <row r="188" spans="1:13" x14ac:dyDescent="0.2">
      <c r="A188" s="164"/>
      <c r="B188" s="36"/>
      <c r="C188" s="37">
        <v>637004</v>
      </c>
      <c r="D188" s="37" t="s">
        <v>270</v>
      </c>
      <c r="E188" s="122">
        <v>0.2</v>
      </c>
      <c r="F188" s="71"/>
      <c r="G188" s="61"/>
      <c r="H188" s="77"/>
      <c r="I188" s="122">
        <v>0</v>
      </c>
      <c r="J188" s="64">
        <v>0</v>
      </c>
      <c r="K188" s="64">
        <v>0</v>
      </c>
      <c r="L188" s="64">
        <v>0</v>
      </c>
      <c r="M188" s="64">
        <v>0</v>
      </c>
    </row>
    <row r="189" spans="1:13" x14ac:dyDescent="0.2">
      <c r="A189" s="164"/>
      <c r="B189" s="36"/>
      <c r="C189" s="37">
        <v>6370046</v>
      </c>
      <c r="D189" s="37" t="s">
        <v>93</v>
      </c>
      <c r="E189" s="122">
        <v>0</v>
      </c>
      <c r="F189" s="71"/>
      <c r="G189" s="61"/>
      <c r="H189" s="78"/>
      <c r="I189" s="122">
        <v>0</v>
      </c>
      <c r="J189" s="64">
        <v>0</v>
      </c>
      <c r="K189" s="64">
        <v>0</v>
      </c>
      <c r="L189" s="64">
        <v>0</v>
      </c>
      <c r="M189" s="64">
        <v>0</v>
      </c>
    </row>
    <row r="190" spans="1:13" x14ac:dyDescent="0.2">
      <c r="A190" s="164"/>
      <c r="B190" s="36"/>
      <c r="C190" s="37">
        <v>6370051</v>
      </c>
      <c r="D190" s="37" t="s">
        <v>94</v>
      </c>
      <c r="E190" s="122">
        <v>0.3</v>
      </c>
      <c r="F190" s="71"/>
      <c r="G190" s="61"/>
      <c r="H190" s="78"/>
      <c r="I190" s="122">
        <v>0</v>
      </c>
      <c r="J190" s="64">
        <v>0.5</v>
      </c>
      <c r="K190" s="64">
        <v>0.5</v>
      </c>
      <c r="L190" s="64">
        <v>0.5</v>
      </c>
      <c r="M190" s="64">
        <v>0.5</v>
      </c>
    </row>
    <row r="191" spans="1:13" x14ac:dyDescent="0.2">
      <c r="A191" s="164"/>
      <c r="B191" s="80"/>
      <c r="C191" s="37">
        <v>6370052</v>
      </c>
      <c r="D191" s="37" t="s">
        <v>95</v>
      </c>
      <c r="E191" s="122">
        <v>13.8</v>
      </c>
      <c r="F191" s="81"/>
      <c r="G191" s="82"/>
      <c r="H191" s="83"/>
      <c r="I191" s="122">
        <v>8.5</v>
      </c>
      <c r="J191" s="64">
        <v>8.5</v>
      </c>
      <c r="K191" s="64">
        <v>8.5</v>
      </c>
      <c r="L191" s="64">
        <v>8.5</v>
      </c>
      <c r="M191" s="64">
        <v>8.5</v>
      </c>
    </row>
    <row r="192" spans="1:13" x14ac:dyDescent="0.2">
      <c r="A192" s="164"/>
      <c r="B192" s="80"/>
      <c r="C192" s="37">
        <v>6370053</v>
      </c>
      <c r="D192" s="37" t="s">
        <v>96</v>
      </c>
      <c r="E192" s="122">
        <v>1.2</v>
      </c>
      <c r="F192" s="81"/>
      <c r="G192" s="82"/>
      <c r="H192" s="83"/>
      <c r="I192" s="122">
        <v>2.1</v>
      </c>
      <c r="J192" s="64">
        <v>2.2999999999999998</v>
      </c>
      <c r="K192" s="64">
        <v>2.2999999999999998</v>
      </c>
      <c r="L192" s="64">
        <v>2.2999999999999998</v>
      </c>
      <c r="M192" s="64">
        <v>2.2999999999999998</v>
      </c>
    </row>
    <row r="193" spans="1:13" hidden="1" x14ac:dyDescent="0.2">
      <c r="A193" s="164"/>
      <c r="B193" s="36"/>
      <c r="C193" s="37">
        <v>6370054</v>
      </c>
      <c r="D193" s="37" t="s">
        <v>97</v>
      </c>
      <c r="E193" s="122">
        <v>0</v>
      </c>
      <c r="F193" s="71"/>
      <c r="G193" s="61"/>
      <c r="H193" s="78"/>
      <c r="I193" s="122">
        <v>0</v>
      </c>
      <c r="J193" s="64"/>
      <c r="K193" s="64"/>
      <c r="L193" s="64"/>
      <c r="M193" s="64"/>
    </row>
    <row r="194" spans="1:13" x14ac:dyDescent="0.2">
      <c r="A194" s="164"/>
      <c r="B194" s="36"/>
      <c r="C194" s="37">
        <v>6370055</v>
      </c>
      <c r="D194" s="37" t="s">
        <v>98</v>
      </c>
      <c r="E194" s="122">
        <v>0.5</v>
      </c>
      <c r="F194" s="71"/>
      <c r="G194" s="61"/>
      <c r="H194" s="78"/>
      <c r="I194" s="122">
        <v>0.5</v>
      </c>
      <c r="J194" s="64">
        <v>0.6</v>
      </c>
      <c r="K194" s="64">
        <v>0.6</v>
      </c>
      <c r="L194" s="64">
        <v>0.6</v>
      </c>
      <c r="M194" s="64">
        <v>0.6</v>
      </c>
    </row>
    <row r="195" spans="1:13" hidden="1" x14ac:dyDescent="0.2">
      <c r="A195" s="164"/>
      <c r="B195" s="36"/>
      <c r="C195" s="37"/>
      <c r="D195" s="37" t="s">
        <v>454</v>
      </c>
      <c r="E195" s="122"/>
      <c r="F195" s="71"/>
      <c r="G195" s="61"/>
      <c r="H195" s="78"/>
      <c r="I195" s="122"/>
      <c r="J195" s="153"/>
      <c r="K195" s="153"/>
      <c r="L195" s="153"/>
      <c r="M195" s="153"/>
    </row>
    <row r="196" spans="1:13" x14ac:dyDescent="0.2">
      <c r="A196" s="164"/>
      <c r="B196" s="36"/>
      <c r="C196" s="37">
        <v>6370057</v>
      </c>
      <c r="D196" s="37" t="s">
        <v>99</v>
      </c>
      <c r="E196" s="122">
        <v>6.2</v>
      </c>
      <c r="F196" s="71"/>
      <c r="G196" s="61"/>
      <c r="H196" s="78"/>
      <c r="I196" s="122">
        <v>6.7</v>
      </c>
      <c r="J196" s="64">
        <v>7.5</v>
      </c>
      <c r="K196" s="64">
        <v>7.5</v>
      </c>
      <c r="L196" s="64">
        <v>7.5</v>
      </c>
      <c r="M196" s="64">
        <v>7.5</v>
      </c>
    </row>
    <row r="197" spans="1:13" x14ac:dyDescent="0.2">
      <c r="A197" s="164"/>
      <c r="B197" s="36"/>
      <c r="C197" s="37">
        <v>637011</v>
      </c>
      <c r="D197" s="37" t="s">
        <v>100</v>
      </c>
      <c r="E197" s="122">
        <v>3.2</v>
      </c>
      <c r="F197" s="71"/>
      <c r="G197" s="61"/>
      <c r="H197" s="78"/>
      <c r="I197" s="122">
        <v>0.1</v>
      </c>
      <c r="J197" s="64">
        <v>1.2</v>
      </c>
      <c r="K197" s="64">
        <v>1.2</v>
      </c>
      <c r="L197" s="64">
        <v>1.2</v>
      </c>
      <c r="M197" s="64">
        <v>1.2</v>
      </c>
    </row>
    <row r="198" spans="1:13" x14ac:dyDescent="0.2">
      <c r="A198" s="164"/>
      <c r="B198" s="36"/>
      <c r="C198" s="37">
        <v>637012</v>
      </c>
      <c r="D198" s="37" t="s">
        <v>296</v>
      </c>
      <c r="E198" s="122">
        <v>4.3</v>
      </c>
      <c r="F198" s="71"/>
      <c r="G198" s="61"/>
      <c r="H198" s="84"/>
      <c r="I198" s="122">
        <v>4.5</v>
      </c>
      <c r="J198" s="64">
        <v>4.5</v>
      </c>
      <c r="K198" s="64">
        <v>4.5</v>
      </c>
      <c r="L198" s="64">
        <v>4.5</v>
      </c>
      <c r="M198" s="64">
        <v>4.5</v>
      </c>
    </row>
    <row r="199" spans="1:13" x14ac:dyDescent="0.2">
      <c r="A199" s="164"/>
      <c r="B199" s="36"/>
      <c r="C199" s="37">
        <v>637014</v>
      </c>
      <c r="D199" s="37" t="s">
        <v>101</v>
      </c>
      <c r="E199" s="122">
        <v>9.5</v>
      </c>
      <c r="F199" s="71"/>
      <c r="G199" s="61"/>
      <c r="H199" s="78"/>
      <c r="I199" s="122">
        <v>7.8</v>
      </c>
      <c r="J199" s="64">
        <v>7.8</v>
      </c>
      <c r="K199" s="64">
        <v>7.8</v>
      </c>
      <c r="L199" s="64">
        <v>7.8</v>
      </c>
      <c r="M199" s="64">
        <v>7.8</v>
      </c>
    </row>
    <row r="200" spans="1:13" x14ac:dyDescent="0.2">
      <c r="A200" s="164"/>
      <c r="B200" s="36"/>
      <c r="C200" s="37">
        <v>637015</v>
      </c>
      <c r="D200" s="37" t="s">
        <v>102</v>
      </c>
      <c r="E200" s="122">
        <v>2.5</v>
      </c>
      <c r="F200" s="71"/>
      <c r="G200" s="61"/>
      <c r="H200" s="78"/>
      <c r="I200" s="122">
        <v>3.3</v>
      </c>
      <c r="J200" s="64">
        <v>3.6</v>
      </c>
      <c r="K200" s="64">
        <v>3.6</v>
      </c>
      <c r="L200" s="64">
        <v>3.6</v>
      </c>
      <c r="M200" s="64">
        <v>3.6</v>
      </c>
    </row>
    <row r="201" spans="1:13" x14ac:dyDescent="0.2">
      <c r="A201" s="164"/>
      <c r="B201" s="36"/>
      <c r="C201" s="37">
        <v>637016</v>
      </c>
      <c r="D201" s="37" t="s">
        <v>103</v>
      </c>
      <c r="E201" s="122">
        <v>2.1</v>
      </c>
      <c r="F201" s="71"/>
      <c r="G201" s="61"/>
      <c r="H201" s="78"/>
      <c r="I201" s="122">
        <v>1.9</v>
      </c>
      <c r="J201" s="64">
        <v>1.9</v>
      </c>
      <c r="K201" s="64">
        <v>1.9</v>
      </c>
      <c r="L201" s="64">
        <v>1.9</v>
      </c>
      <c r="M201" s="64">
        <v>1.9</v>
      </c>
    </row>
    <row r="202" spans="1:13" x14ac:dyDescent="0.2">
      <c r="A202" s="164"/>
      <c r="B202" s="36"/>
      <c r="C202" s="37">
        <v>637017</v>
      </c>
      <c r="D202" s="37" t="s">
        <v>300</v>
      </c>
      <c r="E202" s="122">
        <v>0.2</v>
      </c>
      <c r="F202" s="71"/>
      <c r="G202" s="61"/>
      <c r="H202" s="78"/>
      <c r="I202" s="122">
        <v>0</v>
      </c>
      <c r="J202" s="64">
        <v>0</v>
      </c>
      <c r="K202" s="64">
        <v>0</v>
      </c>
      <c r="L202" s="64">
        <v>0</v>
      </c>
      <c r="M202" s="64">
        <v>0</v>
      </c>
    </row>
    <row r="203" spans="1:13" x14ac:dyDescent="0.2">
      <c r="A203" s="165"/>
      <c r="B203" s="85"/>
      <c r="C203" s="85">
        <v>637018</v>
      </c>
      <c r="D203" s="85" t="s">
        <v>428</v>
      </c>
      <c r="E203" s="122">
        <v>10.1</v>
      </c>
      <c r="F203" s="66"/>
      <c r="G203" s="66"/>
      <c r="H203" s="86"/>
      <c r="I203" s="122">
        <v>9</v>
      </c>
      <c r="J203" s="66">
        <v>0</v>
      </c>
      <c r="K203" s="66">
        <v>0</v>
      </c>
      <c r="L203" s="66">
        <v>0</v>
      </c>
      <c r="M203" s="66">
        <v>0</v>
      </c>
    </row>
    <row r="204" spans="1:13" x14ac:dyDescent="0.2">
      <c r="A204" s="164"/>
      <c r="B204" s="36"/>
      <c r="C204" s="37">
        <v>637023</v>
      </c>
      <c r="D204" s="37" t="s">
        <v>291</v>
      </c>
      <c r="E204" s="122">
        <v>0.7</v>
      </c>
      <c r="F204" s="71"/>
      <c r="G204" s="61"/>
      <c r="H204" s="78"/>
      <c r="I204" s="122">
        <v>0.7</v>
      </c>
      <c r="J204" s="64">
        <v>0.7</v>
      </c>
      <c r="K204" s="64">
        <v>0.7</v>
      </c>
      <c r="L204" s="64">
        <v>0.7</v>
      </c>
      <c r="M204" s="64">
        <v>0.7</v>
      </c>
    </row>
    <row r="205" spans="1:13" x14ac:dyDescent="0.2">
      <c r="A205" s="164"/>
      <c r="B205" s="36"/>
      <c r="C205" s="37">
        <v>637026</v>
      </c>
      <c r="D205" s="37" t="s">
        <v>104</v>
      </c>
      <c r="E205" s="122">
        <v>20.2</v>
      </c>
      <c r="F205" s="71"/>
      <c r="G205" s="61"/>
      <c r="H205" s="78"/>
      <c r="I205" s="122">
        <v>15.7</v>
      </c>
      <c r="J205" s="64">
        <v>25</v>
      </c>
      <c r="K205" s="64">
        <v>25</v>
      </c>
      <c r="L205" s="64">
        <v>25</v>
      </c>
      <c r="M205" s="64">
        <v>25</v>
      </c>
    </row>
    <row r="206" spans="1:13" x14ac:dyDescent="0.2">
      <c r="A206" s="164"/>
      <c r="B206" s="36"/>
      <c r="C206" s="37"/>
      <c r="D206" s="37" t="s">
        <v>457</v>
      </c>
      <c r="E206" s="122">
        <v>0</v>
      </c>
      <c r="F206" s="71"/>
      <c r="G206" s="61"/>
      <c r="H206" s="78"/>
      <c r="I206" s="122">
        <v>0</v>
      </c>
      <c r="J206" s="64">
        <v>8.5</v>
      </c>
      <c r="K206" s="64">
        <v>8.5</v>
      </c>
      <c r="L206" s="64">
        <v>8.5</v>
      </c>
      <c r="M206" s="64">
        <v>8.5</v>
      </c>
    </row>
    <row r="207" spans="1:13" x14ac:dyDescent="0.2">
      <c r="A207" s="164"/>
      <c r="B207" s="36"/>
      <c r="C207" s="37">
        <v>637027</v>
      </c>
      <c r="D207" s="37" t="s">
        <v>105</v>
      </c>
      <c r="E207" s="122">
        <v>1.8</v>
      </c>
      <c r="F207" s="71"/>
      <c r="G207" s="61"/>
      <c r="H207" s="78"/>
      <c r="I207" s="122">
        <v>2.7</v>
      </c>
      <c r="J207" s="64">
        <v>2.7</v>
      </c>
      <c r="K207" s="64">
        <v>2.7</v>
      </c>
      <c r="L207" s="64">
        <v>2.7</v>
      </c>
      <c r="M207" s="64">
        <v>2.7</v>
      </c>
    </row>
    <row r="208" spans="1:13" x14ac:dyDescent="0.2">
      <c r="A208" s="164"/>
      <c r="B208" s="36"/>
      <c r="C208" s="37">
        <v>637035</v>
      </c>
      <c r="D208" s="37" t="s">
        <v>106</v>
      </c>
      <c r="E208" s="122">
        <v>0.9</v>
      </c>
      <c r="F208" s="71"/>
      <c r="G208" s="61"/>
      <c r="H208" s="84"/>
      <c r="I208" s="122">
        <v>0.2</v>
      </c>
      <c r="J208" s="64">
        <v>0</v>
      </c>
      <c r="K208" s="64">
        <v>0</v>
      </c>
      <c r="L208" s="64">
        <v>0</v>
      </c>
      <c r="M208" s="64">
        <v>0</v>
      </c>
    </row>
    <row r="209" spans="1:13" x14ac:dyDescent="0.2">
      <c r="A209" s="163"/>
      <c r="B209" s="36">
        <v>642</v>
      </c>
      <c r="C209" s="36"/>
      <c r="D209" s="36" t="s">
        <v>107</v>
      </c>
      <c r="E209" s="113">
        <f>SUM(E210:E217)</f>
        <v>9.7000000000000011</v>
      </c>
      <c r="F209" s="113">
        <f>SUM(F210:F216)</f>
        <v>0</v>
      </c>
      <c r="G209" s="113">
        <f>SUM(G210:G216)</f>
        <v>0</v>
      </c>
      <c r="H209" s="113">
        <f>SUM(H210:H216)</f>
        <v>0</v>
      </c>
      <c r="I209" s="113">
        <f>SUM(I210:I217)</f>
        <v>6.9</v>
      </c>
      <c r="J209" s="113">
        <f>SUM(J210:J217)</f>
        <v>111.9</v>
      </c>
      <c r="K209" s="113">
        <f>SUM(K210:K217)</f>
        <v>111.9</v>
      </c>
      <c r="L209" s="113">
        <f>SUM(L210:L217)</f>
        <v>106.10000000000001</v>
      </c>
      <c r="M209" s="113">
        <f>SUM(M210:M217)</f>
        <v>106.10000000000001</v>
      </c>
    </row>
    <row r="210" spans="1:13" hidden="1" x14ac:dyDescent="0.2">
      <c r="A210" s="164"/>
      <c r="B210" s="36"/>
      <c r="C210" s="37">
        <v>642002</v>
      </c>
      <c r="D210" s="37" t="s">
        <v>108</v>
      </c>
      <c r="E210" s="114">
        <v>6.9</v>
      </c>
      <c r="F210" s="64"/>
      <c r="G210" s="64"/>
      <c r="H210" s="79"/>
      <c r="I210" s="114">
        <v>1.5</v>
      </c>
      <c r="J210" s="64">
        <v>1.5</v>
      </c>
      <c r="K210" s="64">
        <v>1.5</v>
      </c>
      <c r="L210" s="64">
        <v>1.5</v>
      </c>
      <c r="M210" s="64">
        <v>1.5</v>
      </c>
    </row>
    <row r="211" spans="1:13" hidden="1" x14ac:dyDescent="0.2">
      <c r="A211" s="164"/>
      <c r="B211" s="36"/>
      <c r="C211" s="37">
        <v>642001</v>
      </c>
      <c r="D211" s="37" t="s">
        <v>282</v>
      </c>
      <c r="E211" s="114">
        <v>0</v>
      </c>
      <c r="F211" s="64"/>
      <c r="G211" s="64"/>
      <c r="H211" s="79"/>
      <c r="I211" s="114">
        <v>0</v>
      </c>
      <c r="J211" s="64">
        <v>0</v>
      </c>
      <c r="K211" s="64">
        <v>0</v>
      </c>
      <c r="L211" s="64">
        <v>0</v>
      </c>
      <c r="M211" s="64">
        <v>0</v>
      </c>
    </row>
    <row r="212" spans="1:13" x14ac:dyDescent="0.2">
      <c r="A212" s="164"/>
      <c r="B212" s="36"/>
      <c r="C212" s="37">
        <v>642006</v>
      </c>
      <c r="D212" s="37" t="s">
        <v>109</v>
      </c>
      <c r="E212" s="114">
        <v>1.2</v>
      </c>
      <c r="F212" s="64"/>
      <c r="G212" s="64"/>
      <c r="H212" s="79"/>
      <c r="I212" s="114">
        <v>1.2</v>
      </c>
      <c r="J212" s="64">
        <v>1.2</v>
      </c>
      <c r="K212" s="64">
        <v>1.2</v>
      </c>
      <c r="L212" s="64">
        <v>1.2</v>
      </c>
      <c r="M212" s="64">
        <v>1.2</v>
      </c>
    </row>
    <row r="213" spans="1:13" x14ac:dyDescent="0.2">
      <c r="A213" s="164"/>
      <c r="B213" s="36"/>
      <c r="C213" s="37">
        <v>642012</v>
      </c>
      <c r="D213" s="37" t="s">
        <v>110</v>
      </c>
      <c r="E213" s="114">
        <v>0</v>
      </c>
      <c r="F213" s="64"/>
      <c r="G213" s="64"/>
      <c r="H213" s="79"/>
      <c r="I213" s="114">
        <v>3.3</v>
      </c>
      <c r="J213" s="64">
        <v>4.3</v>
      </c>
      <c r="K213" s="64">
        <v>4.3</v>
      </c>
      <c r="L213" s="64">
        <v>0</v>
      </c>
      <c r="M213" s="64">
        <v>0</v>
      </c>
    </row>
    <row r="214" spans="1:13" x14ac:dyDescent="0.2">
      <c r="A214" s="164"/>
      <c r="B214" s="36"/>
      <c r="C214" s="37"/>
      <c r="D214" s="37" t="s">
        <v>456</v>
      </c>
      <c r="E214" s="114">
        <v>0</v>
      </c>
      <c r="F214" s="64"/>
      <c r="G214" s="64"/>
      <c r="H214" s="79"/>
      <c r="I214" s="114"/>
      <c r="J214" s="64">
        <v>1.5</v>
      </c>
      <c r="K214" s="64">
        <v>1.5</v>
      </c>
      <c r="L214" s="64">
        <v>0</v>
      </c>
      <c r="M214" s="64">
        <v>0</v>
      </c>
    </row>
    <row r="215" spans="1:13" x14ac:dyDescent="0.2">
      <c r="A215" s="164"/>
      <c r="B215" s="36"/>
      <c r="C215" s="37">
        <v>642015</v>
      </c>
      <c r="D215" s="37" t="s">
        <v>111</v>
      </c>
      <c r="E215" s="114">
        <v>1.3</v>
      </c>
      <c r="F215" s="64"/>
      <c r="G215" s="64"/>
      <c r="H215" s="79"/>
      <c r="I215" s="114">
        <v>0.9</v>
      </c>
      <c r="J215" s="64">
        <v>1</v>
      </c>
      <c r="K215" s="64">
        <v>1</v>
      </c>
      <c r="L215" s="64">
        <v>1</v>
      </c>
      <c r="M215" s="64">
        <v>1</v>
      </c>
    </row>
    <row r="216" spans="1:13" x14ac:dyDescent="0.2">
      <c r="A216" s="164"/>
      <c r="B216" s="36"/>
      <c r="C216" s="37">
        <v>651004</v>
      </c>
      <c r="D216" s="37" t="s">
        <v>112</v>
      </c>
      <c r="E216" s="114">
        <v>0.3</v>
      </c>
      <c r="F216" s="64"/>
      <c r="G216" s="64"/>
      <c r="H216" s="86"/>
      <c r="I216" s="114">
        <v>0</v>
      </c>
      <c r="J216" s="64">
        <v>0</v>
      </c>
      <c r="K216" s="64">
        <v>0</v>
      </c>
      <c r="L216" s="64">
        <v>0</v>
      </c>
      <c r="M216" s="64">
        <v>0</v>
      </c>
    </row>
    <row r="217" spans="1:13" x14ac:dyDescent="0.2">
      <c r="A217" s="164"/>
      <c r="B217" s="36"/>
      <c r="C217" s="37"/>
      <c r="D217" s="101" t="s">
        <v>455</v>
      </c>
      <c r="E217" s="113">
        <v>0</v>
      </c>
      <c r="F217" s="135"/>
      <c r="G217" s="113"/>
      <c r="H217" s="136"/>
      <c r="I217" s="113">
        <v>0</v>
      </c>
      <c r="J217" s="114">
        <v>102.4</v>
      </c>
      <c r="K217" s="114">
        <v>102.4</v>
      </c>
      <c r="L217" s="114">
        <v>102.4</v>
      </c>
      <c r="M217" s="114">
        <v>102.4</v>
      </c>
    </row>
    <row r="218" spans="1:13" x14ac:dyDescent="0.2">
      <c r="A218" s="163"/>
      <c r="B218" s="39" t="s">
        <v>113</v>
      </c>
      <c r="C218" s="39"/>
      <c r="D218" s="39" t="s">
        <v>114</v>
      </c>
      <c r="E218" s="121">
        <f t="shared" ref="E218:M218" si="26">SUM(E219:E222)</f>
        <v>28.900000000000002</v>
      </c>
      <c r="F218" s="121">
        <f t="shared" si="26"/>
        <v>0</v>
      </c>
      <c r="G218" s="121">
        <f t="shared" si="26"/>
        <v>0</v>
      </c>
      <c r="H218" s="121">
        <f t="shared" si="26"/>
        <v>0</v>
      </c>
      <c r="I218" s="121">
        <f t="shared" si="26"/>
        <v>27.1</v>
      </c>
      <c r="J218" s="121">
        <f t="shared" si="26"/>
        <v>28.9</v>
      </c>
      <c r="K218" s="121">
        <f t="shared" si="26"/>
        <v>28.9</v>
      </c>
      <c r="L218" s="121">
        <f t="shared" si="26"/>
        <v>29.5</v>
      </c>
      <c r="M218" s="121">
        <f t="shared" si="26"/>
        <v>30.3</v>
      </c>
    </row>
    <row r="219" spans="1:13" x14ac:dyDescent="0.2">
      <c r="A219" s="164"/>
      <c r="B219" s="36">
        <v>610</v>
      </c>
      <c r="C219" s="37"/>
      <c r="D219" s="37" t="s">
        <v>115</v>
      </c>
      <c r="E219" s="114">
        <v>18.100000000000001</v>
      </c>
      <c r="F219" s="66"/>
      <c r="G219" s="64"/>
      <c r="H219" s="86"/>
      <c r="I219" s="114">
        <v>16.3</v>
      </c>
      <c r="J219" s="64">
        <v>17.7</v>
      </c>
      <c r="K219" s="64">
        <v>17.7</v>
      </c>
      <c r="L219" s="66">
        <v>18</v>
      </c>
      <c r="M219" s="66">
        <v>18.5</v>
      </c>
    </row>
    <row r="220" spans="1:13" x14ac:dyDescent="0.2">
      <c r="A220" s="164"/>
      <c r="B220" s="36">
        <v>620</v>
      </c>
      <c r="C220" s="37"/>
      <c r="D220" s="37" t="s">
        <v>116</v>
      </c>
      <c r="E220" s="114">
        <v>6.3</v>
      </c>
      <c r="F220" s="66"/>
      <c r="G220" s="64"/>
      <c r="H220" s="86"/>
      <c r="I220" s="114">
        <v>5.7</v>
      </c>
      <c r="J220" s="64">
        <v>6.2</v>
      </c>
      <c r="K220" s="64">
        <v>6.2</v>
      </c>
      <c r="L220" s="66">
        <v>6.5</v>
      </c>
      <c r="M220" s="66">
        <v>6.8</v>
      </c>
    </row>
    <row r="221" spans="1:13" x14ac:dyDescent="0.2">
      <c r="A221" s="164"/>
      <c r="B221" s="36">
        <v>630</v>
      </c>
      <c r="C221" s="37"/>
      <c r="D221" s="37" t="s">
        <v>117</v>
      </c>
      <c r="E221" s="114">
        <v>4.5</v>
      </c>
      <c r="F221" s="66"/>
      <c r="G221" s="64"/>
      <c r="H221" s="86"/>
      <c r="I221" s="114">
        <v>5.0999999999999996</v>
      </c>
      <c r="J221" s="64">
        <v>5</v>
      </c>
      <c r="K221" s="64">
        <v>5</v>
      </c>
      <c r="L221" s="64">
        <v>5</v>
      </c>
      <c r="M221" s="64">
        <v>5</v>
      </c>
    </row>
    <row r="222" spans="1:13" x14ac:dyDescent="0.2">
      <c r="A222" s="164"/>
      <c r="B222" s="36">
        <v>642</v>
      </c>
      <c r="C222" s="37"/>
      <c r="D222" s="37" t="s">
        <v>111</v>
      </c>
      <c r="E222" s="114">
        <v>0</v>
      </c>
      <c r="F222" s="66"/>
      <c r="G222" s="64"/>
      <c r="H222" s="86"/>
      <c r="I222" s="114">
        <v>0</v>
      </c>
      <c r="J222" s="64">
        <v>0</v>
      </c>
      <c r="K222" s="64">
        <v>0</v>
      </c>
      <c r="L222" s="64">
        <v>0</v>
      </c>
      <c r="M222" s="64">
        <v>0</v>
      </c>
    </row>
    <row r="223" spans="1:13" x14ac:dyDescent="0.2">
      <c r="A223" s="163"/>
      <c r="B223" s="39" t="s">
        <v>118</v>
      </c>
      <c r="C223" s="39"/>
      <c r="D223" s="39" t="s">
        <v>119</v>
      </c>
      <c r="E223" s="121">
        <f>SUM(E224)</f>
        <v>17</v>
      </c>
      <c r="F223" s="121">
        <f t="shared" ref="F223:M223" si="27">SUM(F224)</f>
        <v>0</v>
      </c>
      <c r="G223" s="121">
        <f t="shared" si="27"/>
        <v>0</v>
      </c>
      <c r="H223" s="121">
        <f t="shared" si="27"/>
        <v>0</v>
      </c>
      <c r="I223" s="121">
        <f>SUM(I224)</f>
        <v>7.1</v>
      </c>
      <c r="J223" s="121">
        <f t="shared" si="27"/>
        <v>6.8</v>
      </c>
      <c r="K223" s="121">
        <f t="shared" si="27"/>
        <v>6.8</v>
      </c>
      <c r="L223" s="121">
        <f t="shared" si="27"/>
        <v>0</v>
      </c>
      <c r="M223" s="121">
        <f t="shared" si="27"/>
        <v>0</v>
      </c>
    </row>
    <row r="224" spans="1:13" x14ac:dyDescent="0.2">
      <c r="A224" s="164"/>
      <c r="B224" s="36">
        <v>630</v>
      </c>
      <c r="C224" s="37"/>
      <c r="D224" s="37" t="s">
        <v>120</v>
      </c>
      <c r="E224" s="119">
        <v>17</v>
      </c>
      <c r="F224" s="68"/>
      <c r="G224" s="68"/>
      <c r="H224" s="77"/>
      <c r="I224" s="119">
        <v>7.1</v>
      </c>
      <c r="J224" s="68">
        <v>6.8</v>
      </c>
      <c r="K224" s="68">
        <v>6.8</v>
      </c>
      <c r="L224" s="68">
        <v>0</v>
      </c>
      <c r="M224" s="68">
        <v>0</v>
      </c>
    </row>
    <row r="225" spans="1:13" x14ac:dyDescent="0.2">
      <c r="A225" s="163"/>
      <c r="B225" s="39" t="s">
        <v>121</v>
      </c>
      <c r="C225" s="39"/>
      <c r="D225" s="39" t="s">
        <v>122</v>
      </c>
      <c r="E225" s="121">
        <f t="shared" ref="E225:M225" si="28">SUM(E226:E227)</f>
        <v>16.099999999999998</v>
      </c>
      <c r="F225" s="121">
        <f t="shared" si="28"/>
        <v>0</v>
      </c>
      <c r="G225" s="121">
        <f t="shared" si="28"/>
        <v>0</v>
      </c>
      <c r="H225" s="121">
        <f t="shared" si="28"/>
        <v>0</v>
      </c>
      <c r="I225" s="121">
        <f t="shared" si="28"/>
        <v>25</v>
      </c>
      <c r="J225" s="121">
        <f t="shared" si="28"/>
        <v>19.5</v>
      </c>
      <c r="K225" s="121">
        <f t="shared" si="28"/>
        <v>19.5</v>
      </c>
      <c r="L225" s="121">
        <f t="shared" si="28"/>
        <v>26.7</v>
      </c>
      <c r="M225" s="121">
        <f t="shared" si="28"/>
        <v>27.7</v>
      </c>
    </row>
    <row r="226" spans="1:13" x14ac:dyDescent="0.2">
      <c r="A226" s="164"/>
      <c r="B226" s="36"/>
      <c r="C226" s="37">
        <v>651002</v>
      </c>
      <c r="D226" s="37" t="s">
        <v>123</v>
      </c>
      <c r="E226" s="119">
        <v>15.2</v>
      </c>
      <c r="F226" s="68"/>
      <c r="G226" s="68"/>
      <c r="H226" s="77"/>
      <c r="I226" s="119">
        <v>23.1</v>
      </c>
      <c r="J226" s="68">
        <v>17.8</v>
      </c>
      <c r="K226" s="68">
        <v>17.8</v>
      </c>
      <c r="L226" s="68">
        <v>25</v>
      </c>
      <c r="M226" s="68">
        <v>26</v>
      </c>
    </row>
    <row r="227" spans="1:13" x14ac:dyDescent="0.2">
      <c r="A227" s="164"/>
      <c r="B227" s="36"/>
      <c r="C227" s="37">
        <v>653001</v>
      </c>
      <c r="D227" s="37" t="s">
        <v>283</v>
      </c>
      <c r="E227" s="119">
        <v>0.9</v>
      </c>
      <c r="F227" s="68"/>
      <c r="G227" s="68"/>
      <c r="H227" s="77"/>
      <c r="I227" s="119">
        <v>1.9</v>
      </c>
      <c r="J227" s="68">
        <v>1.7</v>
      </c>
      <c r="K227" s="68">
        <v>1.7</v>
      </c>
      <c r="L227" s="68">
        <v>1.7</v>
      </c>
      <c r="M227" s="68">
        <v>1.7</v>
      </c>
    </row>
    <row r="228" spans="1:13" x14ac:dyDescent="0.2">
      <c r="A228" s="163"/>
      <c r="B228" s="39" t="s">
        <v>124</v>
      </c>
      <c r="C228" s="39"/>
      <c r="D228" s="39" t="s">
        <v>125</v>
      </c>
      <c r="E228" s="121">
        <f t="shared" ref="E228:M228" si="29">SUM(E229:E231)</f>
        <v>10</v>
      </c>
      <c r="F228" s="121">
        <f t="shared" si="29"/>
        <v>0</v>
      </c>
      <c r="G228" s="121">
        <f t="shared" si="29"/>
        <v>0</v>
      </c>
      <c r="H228" s="121">
        <f t="shared" si="29"/>
        <v>0</v>
      </c>
      <c r="I228" s="121">
        <f t="shared" si="29"/>
        <v>14.3</v>
      </c>
      <c r="J228" s="121">
        <f t="shared" si="29"/>
        <v>4.8</v>
      </c>
      <c r="K228" s="121">
        <f t="shared" si="29"/>
        <v>4.8</v>
      </c>
      <c r="L228" s="121">
        <f t="shared" si="29"/>
        <v>4.8</v>
      </c>
      <c r="M228" s="121">
        <f t="shared" si="29"/>
        <v>4.8</v>
      </c>
    </row>
    <row r="229" spans="1:13" x14ac:dyDescent="0.2">
      <c r="A229" s="164"/>
      <c r="B229" s="36"/>
      <c r="C229" s="37">
        <v>6410011</v>
      </c>
      <c r="D229" s="37" t="s">
        <v>126</v>
      </c>
      <c r="E229" s="119">
        <v>0</v>
      </c>
      <c r="F229" s="68"/>
      <c r="G229" s="68"/>
      <c r="H229" s="77"/>
      <c r="I229" s="119">
        <v>0</v>
      </c>
      <c r="J229" s="68">
        <v>0</v>
      </c>
      <c r="K229" s="68">
        <v>0</v>
      </c>
      <c r="L229" s="68">
        <v>0</v>
      </c>
      <c r="M229" s="68">
        <v>0</v>
      </c>
    </row>
    <row r="230" spans="1:13" x14ac:dyDescent="0.2">
      <c r="A230" s="164"/>
      <c r="B230" s="36"/>
      <c r="C230" s="37">
        <v>6410013</v>
      </c>
      <c r="D230" s="37" t="s">
        <v>271</v>
      </c>
      <c r="E230" s="119">
        <v>3.9</v>
      </c>
      <c r="F230" s="68"/>
      <c r="G230" s="68"/>
      <c r="H230" s="77"/>
      <c r="I230" s="119">
        <v>14.3</v>
      </c>
      <c r="J230" s="68">
        <v>4.8</v>
      </c>
      <c r="K230" s="68">
        <v>4.8</v>
      </c>
      <c r="L230" s="68">
        <v>4.8</v>
      </c>
      <c r="M230" s="68">
        <v>4.8</v>
      </c>
    </row>
    <row r="231" spans="1:13" x14ac:dyDescent="0.2">
      <c r="A231" s="164"/>
      <c r="B231" s="36"/>
      <c r="C231" s="37">
        <v>6410012</v>
      </c>
      <c r="D231" s="37" t="s">
        <v>292</v>
      </c>
      <c r="E231" s="119">
        <v>6.1</v>
      </c>
      <c r="F231" s="68"/>
      <c r="G231" s="68"/>
      <c r="H231" s="77"/>
      <c r="I231" s="119">
        <v>0</v>
      </c>
      <c r="J231" s="68">
        <v>0</v>
      </c>
      <c r="K231" s="68">
        <v>0</v>
      </c>
      <c r="L231" s="68">
        <v>0</v>
      </c>
      <c r="M231" s="68">
        <v>0</v>
      </c>
    </row>
    <row r="232" spans="1:13" x14ac:dyDescent="0.2">
      <c r="A232" s="163"/>
      <c r="B232" s="39" t="s">
        <v>127</v>
      </c>
      <c r="C232" s="39"/>
      <c r="D232" s="39" t="s">
        <v>128</v>
      </c>
      <c r="E232" s="121">
        <f t="shared" ref="E232:M232" si="30">SUM(E233+E234+E235)</f>
        <v>178.8</v>
      </c>
      <c r="F232" s="121">
        <f t="shared" si="30"/>
        <v>0</v>
      </c>
      <c r="G232" s="121">
        <f t="shared" si="30"/>
        <v>0</v>
      </c>
      <c r="H232" s="121">
        <f t="shared" si="30"/>
        <v>0</v>
      </c>
      <c r="I232" s="121">
        <f t="shared" si="30"/>
        <v>177.90000000000003</v>
      </c>
      <c r="J232" s="121">
        <f t="shared" si="30"/>
        <v>190.70000000000002</v>
      </c>
      <c r="K232" s="121">
        <f t="shared" si="30"/>
        <v>190.70000000000002</v>
      </c>
      <c r="L232" s="121">
        <f t="shared" si="30"/>
        <v>192.4</v>
      </c>
      <c r="M232" s="121">
        <f t="shared" si="30"/>
        <v>197.9</v>
      </c>
    </row>
    <row r="233" spans="1:13" x14ac:dyDescent="0.2">
      <c r="A233" s="164"/>
      <c r="B233" s="36">
        <v>610</v>
      </c>
      <c r="C233" s="37"/>
      <c r="D233" s="37" t="s">
        <v>115</v>
      </c>
      <c r="E233" s="119">
        <v>120.4</v>
      </c>
      <c r="F233" s="59"/>
      <c r="G233" s="68"/>
      <c r="H233" s="77"/>
      <c r="I233" s="119">
        <v>118.9</v>
      </c>
      <c r="J233" s="68">
        <v>128.9</v>
      </c>
      <c r="K233" s="68">
        <v>128.9</v>
      </c>
      <c r="L233" s="66">
        <v>130</v>
      </c>
      <c r="M233" s="66">
        <v>135</v>
      </c>
    </row>
    <row r="234" spans="1:13" x14ac:dyDescent="0.2">
      <c r="A234" s="164"/>
      <c r="B234" s="36">
        <v>620</v>
      </c>
      <c r="C234" s="37"/>
      <c r="D234" s="37" t="s">
        <v>116</v>
      </c>
      <c r="E234" s="119">
        <v>43.2</v>
      </c>
      <c r="F234" s="59"/>
      <c r="G234" s="68"/>
      <c r="H234" s="77"/>
      <c r="I234" s="119">
        <v>43.2</v>
      </c>
      <c r="J234" s="68">
        <v>44.9</v>
      </c>
      <c r="K234" s="68">
        <v>44.9</v>
      </c>
      <c r="L234" s="66">
        <v>45.5</v>
      </c>
      <c r="M234" s="66">
        <v>46</v>
      </c>
    </row>
    <row r="235" spans="1:13" x14ac:dyDescent="0.2">
      <c r="A235" s="164"/>
      <c r="B235" s="36">
        <v>630</v>
      </c>
      <c r="C235" s="37"/>
      <c r="D235" s="101" t="s">
        <v>117</v>
      </c>
      <c r="E235" s="123">
        <f>SUM(E236:E255)</f>
        <v>15.2</v>
      </c>
      <c r="F235" s="150"/>
      <c r="G235" s="94"/>
      <c r="H235" s="151"/>
      <c r="I235" s="123">
        <f>SUM(I236:I255)</f>
        <v>15.8</v>
      </c>
      <c r="J235" s="123">
        <f>SUM(J236:J255)</f>
        <v>16.899999999999999</v>
      </c>
      <c r="K235" s="123">
        <f>SUM(K236:K255)</f>
        <v>16.899999999999999</v>
      </c>
      <c r="L235" s="123">
        <f>SUM(L236:L255)</f>
        <v>16.899999999999999</v>
      </c>
      <c r="M235" s="123">
        <f>SUM(M236:M255)</f>
        <v>16.899999999999999</v>
      </c>
    </row>
    <row r="236" spans="1:13" x14ac:dyDescent="0.2">
      <c r="A236" s="164"/>
      <c r="B236" s="36"/>
      <c r="C236" s="37">
        <v>631001</v>
      </c>
      <c r="D236" s="37" t="s">
        <v>129</v>
      </c>
      <c r="E236" s="119">
        <v>0</v>
      </c>
      <c r="F236" s="59"/>
      <c r="G236" s="68"/>
      <c r="H236" s="87"/>
      <c r="I236" s="119">
        <v>0.1</v>
      </c>
      <c r="J236" s="68">
        <v>0.1</v>
      </c>
      <c r="K236" s="68">
        <v>0.1</v>
      </c>
      <c r="L236" s="68">
        <v>0.1</v>
      </c>
      <c r="M236" s="68">
        <v>0.1</v>
      </c>
    </row>
    <row r="237" spans="1:13" x14ac:dyDescent="0.2">
      <c r="A237" s="164"/>
      <c r="B237" s="36"/>
      <c r="C237" s="37">
        <v>6320031</v>
      </c>
      <c r="D237" s="37" t="s">
        <v>130</v>
      </c>
      <c r="E237" s="119">
        <v>1.6</v>
      </c>
      <c r="F237" s="59"/>
      <c r="G237" s="68"/>
      <c r="H237" s="87"/>
      <c r="I237" s="119">
        <v>1.7</v>
      </c>
      <c r="J237" s="68">
        <v>1.5</v>
      </c>
      <c r="K237" s="68">
        <v>1.5</v>
      </c>
      <c r="L237" s="68">
        <v>1.5</v>
      </c>
      <c r="M237" s="68">
        <v>1.5</v>
      </c>
    </row>
    <row r="238" spans="1:13" x14ac:dyDescent="0.2">
      <c r="A238" s="164"/>
      <c r="B238" s="36"/>
      <c r="C238" s="37">
        <v>6320032</v>
      </c>
      <c r="D238" s="37" t="s">
        <v>131</v>
      </c>
      <c r="E238" s="119">
        <v>0</v>
      </c>
      <c r="F238" s="59"/>
      <c r="G238" s="68"/>
      <c r="H238" s="87"/>
      <c r="I238" s="119">
        <v>0</v>
      </c>
      <c r="J238" s="68">
        <v>0</v>
      </c>
      <c r="K238" s="68">
        <v>0</v>
      </c>
      <c r="L238" s="68">
        <v>0</v>
      </c>
      <c r="M238" s="68">
        <v>0</v>
      </c>
    </row>
    <row r="239" spans="1:13" x14ac:dyDescent="0.2">
      <c r="A239" s="164"/>
      <c r="B239" s="36"/>
      <c r="C239" s="37">
        <v>633001</v>
      </c>
      <c r="D239" s="37" t="s">
        <v>64</v>
      </c>
      <c r="E239" s="119">
        <v>0</v>
      </c>
      <c r="F239" s="59"/>
      <c r="G239" s="68"/>
      <c r="H239" s="87"/>
      <c r="I239" s="119">
        <v>0.2</v>
      </c>
      <c r="J239" s="68">
        <v>0.8</v>
      </c>
      <c r="K239" s="68">
        <v>0.8</v>
      </c>
      <c r="L239" s="68">
        <v>0.8</v>
      </c>
      <c r="M239" s="68">
        <v>0.8</v>
      </c>
    </row>
    <row r="240" spans="1:13" x14ac:dyDescent="0.2">
      <c r="A240" s="164"/>
      <c r="B240" s="36"/>
      <c r="C240" s="37">
        <v>633001</v>
      </c>
      <c r="D240" s="37" t="s">
        <v>132</v>
      </c>
      <c r="E240" s="119">
        <v>0.2</v>
      </c>
      <c r="F240" s="59"/>
      <c r="G240" s="68"/>
      <c r="H240" s="87"/>
      <c r="I240" s="119">
        <v>0.3</v>
      </c>
      <c r="J240" s="68">
        <v>0.4</v>
      </c>
      <c r="K240" s="68">
        <v>0.4</v>
      </c>
      <c r="L240" s="68">
        <v>0.4</v>
      </c>
      <c r="M240" s="68">
        <v>0.4</v>
      </c>
    </row>
    <row r="241" spans="1:13" x14ac:dyDescent="0.2">
      <c r="A241" s="164"/>
      <c r="B241" s="36"/>
      <c r="C241" s="37">
        <v>6330062</v>
      </c>
      <c r="D241" s="37" t="s">
        <v>431</v>
      </c>
      <c r="E241" s="119">
        <v>0.3</v>
      </c>
      <c r="F241" s="59"/>
      <c r="G241" s="68"/>
      <c r="H241" s="87"/>
      <c r="I241" s="119">
        <v>0.5</v>
      </c>
      <c r="J241" s="68">
        <v>0.5</v>
      </c>
      <c r="K241" s="68">
        <v>0.5</v>
      </c>
      <c r="L241" s="68">
        <v>0.5</v>
      </c>
      <c r="M241" s="68">
        <v>0.5</v>
      </c>
    </row>
    <row r="242" spans="1:13" x14ac:dyDescent="0.2">
      <c r="A242" s="164"/>
      <c r="B242" s="36"/>
      <c r="C242" s="37">
        <v>6330063</v>
      </c>
      <c r="D242" s="37" t="s">
        <v>133</v>
      </c>
      <c r="E242" s="119">
        <v>0.2</v>
      </c>
      <c r="F242" s="59"/>
      <c r="G242" s="68"/>
      <c r="H242" s="87"/>
      <c r="I242" s="119">
        <v>0.1</v>
      </c>
      <c r="J242" s="68">
        <v>0.2</v>
      </c>
      <c r="K242" s="68">
        <v>0.2</v>
      </c>
      <c r="L242" s="68">
        <v>0.2</v>
      </c>
      <c r="M242" s="68">
        <v>0.2</v>
      </c>
    </row>
    <row r="243" spans="1:13" x14ac:dyDescent="0.2">
      <c r="A243" s="164"/>
      <c r="B243" s="36"/>
      <c r="C243" s="37">
        <v>6330065</v>
      </c>
      <c r="D243" s="37" t="s">
        <v>134</v>
      </c>
      <c r="E243" s="119">
        <v>0.2</v>
      </c>
      <c r="F243" s="59"/>
      <c r="G243" s="68"/>
      <c r="H243" s="87"/>
      <c r="I243" s="119">
        <v>0.3</v>
      </c>
      <c r="J243" s="68">
        <v>0.3</v>
      </c>
      <c r="K243" s="68">
        <v>0.3</v>
      </c>
      <c r="L243" s="68">
        <v>0.3</v>
      </c>
      <c r="M243" s="68">
        <v>0.3</v>
      </c>
    </row>
    <row r="244" spans="1:13" x14ac:dyDescent="0.2">
      <c r="A244" s="164"/>
      <c r="B244" s="36"/>
      <c r="C244" s="37">
        <v>6330066</v>
      </c>
      <c r="D244" s="37" t="s">
        <v>135</v>
      </c>
      <c r="E244" s="119">
        <v>0.2</v>
      </c>
      <c r="F244" s="59"/>
      <c r="G244" s="68"/>
      <c r="H244" s="87"/>
      <c r="I244" s="119">
        <v>0</v>
      </c>
      <c r="J244" s="68">
        <v>0</v>
      </c>
      <c r="K244" s="68">
        <v>0</v>
      </c>
      <c r="L244" s="68">
        <v>0</v>
      </c>
      <c r="M244" s="68">
        <v>0</v>
      </c>
    </row>
    <row r="245" spans="1:13" x14ac:dyDescent="0.2">
      <c r="A245" s="164"/>
      <c r="B245" s="36"/>
      <c r="C245" s="37">
        <v>633010</v>
      </c>
      <c r="D245" s="37" t="s">
        <v>136</v>
      </c>
      <c r="E245" s="119">
        <v>0.2</v>
      </c>
      <c r="F245" s="59"/>
      <c r="G245" s="68"/>
      <c r="H245" s="87"/>
      <c r="I245" s="119">
        <v>0.8</v>
      </c>
      <c r="J245" s="68">
        <v>1</v>
      </c>
      <c r="K245" s="68">
        <v>1</v>
      </c>
      <c r="L245" s="68">
        <v>1</v>
      </c>
      <c r="M245" s="68">
        <v>1</v>
      </c>
    </row>
    <row r="246" spans="1:13" x14ac:dyDescent="0.2">
      <c r="A246" s="164"/>
      <c r="B246" s="36"/>
      <c r="C246" s="37">
        <v>634001</v>
      </c>
      <c r="D246" s="37" t="s">
        <v>137</v>
      </c>
      <c r="E246" s="119">
        <v>2.2999999999999998</v>
      </c>
      <c r="F246" s="59"/>
      <c r="G246" s="68"/>
      <c r="H246" s="87"/>
      <c r="I246" s="119">
        <v>2.4</v>
      </c>
      <c r="J246" s="68">
        <v>2.5</v>
      </c>
      <c r="K246" s="68">
        <v>2.5</v>
      </c>
      <c r="L246" s="68">
        <v>2.5</v>
      </c>
      <c r="M246" s="68">
        <v>2.5</v>
      </c>
    </row>
    <row r="247" spans="1:13" x14ac:dyDescent="0.2">
      <c r="A247" s="164"/>
      <c r="B247" s="36"/>
      <c r="C247" s="37">
        <v>6340021</v>
      </c>
      <c r="D247" s="37" t="s">
        <v>78</v>
      </c>
      <c r="E247" s="119">
        <v>0.8</v>
      </c>
      <c r="F247" s="59"/>
      <c r="G247" s="68"/>
      <c r="H247" s="87"/>
      <c r="I247" s="119">
        <v>0.9</v>
      </c>
      <c r="J247" s="68">
        <v>0.9</v>
      </c>
      <c r="K247" s="68">
        <v>0.9</v>
      </c>
      <c r="L247" s="68">
        <v>0.9</v>
      </c>
      <c r="M247" s="68">
        <v>0.9</v>
      </c>
    </row>
    <row r="248" spans="1:13" x14ac:dyDescent="0.2">
      <c r="A248" s="164"/>
      <c r="B248" s="36"/>
      <c r="C248" s="37">
        <v>6340022</v>
      </c>
      <c r="D248" s="37" t="s">
        <v>79</v>
      </c>
      <c r="E248" s="119">
        <v>0.1</v>
      </c>
      <c r="F248" s="59"/>
      <c r="G248" s="68"/>
      <c r="H248" s="87"/>
      <c r="I248" s="119">
        <v>0.1</v>
      </c>
      <c r="J248" s="68">
        <v>0.1</v>
      </c>
      <c r="K248" s="68">
        <v>0.1</v>
      </c>
      <c r="L248" s="68">
        <v>0.1</v>
      </c>
      <c r="M248" s="68">
        <v>0.1</v>
      </c>
    </row>
    <row r="249" spans="1:13" x14ac:dyDescent="0.2">
      <c r="A249" s="164"/>
      <c r="B249" s="36"/>
      <c r="C249" s="37">
        <v>634003</v>
      </c>
      <c r="D249" s="37" t="s">
        <v>264</v>
      </c>
      <c r="E249" s="119">
        <v>0.3</v>
      </c>
      <c r="F249" s="68"/>
      <c r="G249" s="68"/>
      <c r="H249" s="77"/>
      <c r="I249" s="119">
        <v>0.2</v>
      </c>
      <c r="J249" s="68">
        <v>0.2</v>
      </c>
      <c r="K249" s="68">
        <v>0.2</v>
      </c>
      <c r="L249" s="68">
        <v>0.2</v>
      </c>
      <c r="M249" s="68">
        <v>0.2</v>
      </c>
    </row>
    <row r="250" spans="1:13" x14ac:dyDescent="0.2">
      <c r="A250" s="164"/>
      <c r="B250" s="36"/>
      <c r="C250" s="37">
        <v>635002</v>
      </c>
      <c r="D250" s="37" t="s">
        <v>138</v>
      </c>
      <c r="E250" s="119">
        <v>0.2</v>
      </c>
      <c r="F250" s="68"/>
      <c r="G250" s="68"/>
      <c r="H250" s="77"/>
      <c r="I250" s="119">
        <v>0</v>
      </c>
      <c r="J250" s="68">
        <v>0</v>
      </c>
      <c r="K250" s="68">
        <v>0</v>
      </c>
      <c r="L250" s="68">
        <v>0</v>
      </c>
      <c r="M250" s="68">
        <v>0</v>
      </c>
    </row>
    <row r="251" spans="1:13" x14ac:dyDescent="0.2">
      <c r="A251" s="164"/>
      <c r="B251" s="36"/>
      <c r="C251" s="37">
        <v>637001</v>
      </c>
      <c r="D251" s="37" t="s">
        <v>89</v>
      </c>
      <c r="E251" s="119">
        <v>0</v>
      </c>
      <c r="F251" s="68"/>
      <c r="G251" s="68"/>
      <c r="H251" s="77"/>
      <c r="I251" s="119">
        <v>0</v>
      </c>
      <c r="J251" s="68">
        <v>0.2</v>
      </c>
      <c r="K251" s="68">
        <v>0.2</v>
      </c>
      <c r="L251" s="68">
        <v>0.2</v>
      </c>
      <c r="M251" s="68">
        <v>0.2</v>
      </c>
    </row>
    <row r="252" spans="1:13" x14ac:dyDescent="0.2">
      <c r="A252" s="164"/>
      <c r="B252" s="36"/>
      <c r="C252" s="37">
        <v>637004</v>
      </c>
      <c r="D252" s="37" t="s">
        <v>432</v>
      </c>
      <c r="E252" s="119">
        <v>0</v>
      </c>
      <c r="F252" s="68"/>
      <c r="G252" s="68"/>
      <c r="H252" s="77"/>
      <c r="I252" s="119">
        <v>0.1</v>
      </c>
      <c r="J252" s="68">
        <v>0.1</v>
      </c>
      <c r="K252" s="68">
        <v>0.1</v>
      </c>
      <c r="L252" s="68">
        <v>0.1</v>
      </c>
      <c r="M252" s="68">
        <v>0.1</v>
      </c>
    </row>
    <row r="253" spans="1:13" x14ac:dyDescent="0.2">
      <c r="A253" s="164"/>
      <c r="B253" s="36"/>
      <c r="C253" s="37">
        <v>637014</v>
      </c>
      <c r="D253" s="37" t="s">
        <v>101</v>
      </c>
      <c r="E253" s="119">
        <v>6.1</v>
      </c>
      <c r="F253" s="68"/>
      <c r="G253" s="68"/>
      <c r="H253" s="77"/>
      <c r="I253" s="119">
        <v>6.5</v>
      </c>
      <c r="J253" s="68">
        <v>6.5</v>
      </c>
      <c r="K253" s="68">
        <v>6.5</v>
      </c>
      <c r="L253" s="68">
        <v>6.5</v>
      </c>
      <c r="M253" s="68">
        <v>6.5</v>
      </c>
    </row>
    <row r="254" spans="1:13" x14ac:dyDescent="0.2">
      <c r="A254" s="164"/>
      <c r="B254" s="36"/>
      <c r="C254" s="37">
        <v>637016</v>
      </c>
      <c r="D254" s="37" t="s">
        <v>103</v>
      </c>
      <c r="E254" s="119">
        <v>1.3</v>
      </c>
      <c r="F254" s="68"/>
      <c r="G254" s="68"/>
      <c r="H254" s="77"/>
      <c r="I254" s="119">
        <v>1.3</v>
      </c>
      <c r="J254" s="68">
        <v>1.3</v>
      </c>
      <c r="K254" s="68">
        <v>1.3</v>
      </c>
      <c r="L254" s="68">
        <v>1.3</v>
      </c>
      <c r="M254" s="68">
        <v>1.3</v>
      </c>
    </row>
    <row r="255" spans="1:13" x14ac:dyDescent="0.2">
      <c r="A255" s="164"/>
      <c r="B255" s="36"/>
      <c r="C255" s="37">
        <v>642015</v>
      </c>
      <c r="D255" s="37" t="s">
        <v>515</v>
      </c>
      <c r="E255" s="119">
        <v>1.2</v>
      </c>
      <c r="F255" s="68"/>
      <c r="G255" s="68"/>
      <c r="H255" s="77"/>
      <c r="I255" s="119">
        <v>0.3</v>
      </c>
      <c r="J255" s="68">
        <v>0.3</v>
      </c>
      <c r="K255" s="68">
        <v>0.3</v>
      </c>
      <c r="L255" s="68">
        <v>0.3</v>
      </c>
      <c r="M255" s="68">
        <v>0.3</v>
      </c>
    </row>
    <row r="256" spans="1:13" x14ac:dyDescent="0.2">
      <c r="A256" s="163"/>
      <c r="B256" s="39" t="s">
        <v>139</v>
      </c>
      <c r="C256" s="39"/>
      <c r="D256" s="39" t="s">
        <v>140</v>
      </c>
      <c r="E256" s="121">
        <f>SUM(E257)</f>
        <v>1</v>
      </c>
      <c r="F256" s="121">
        <f t="shared" ref="F256:M256" si="31">SUM(F257)</f>
        <v>0</v>
      </c>
      <c r="G256" s="121">
        <f t="shared" si="31"/>
        <v>0</v>
      </c>
      <c r="H256" s="121">
        <f t="shared" si="31"/>
        <v>0</v>
      </c>
      <c r="I256" s="121">
        <f>SUM(I257)</f>
        <v>1</v>
      </c>
      <c r="J256" s="121">
        <f t="shared" si="31"/>
        <v>1</v>
      </c>
      <c r="K256" s="121">
        <f t="shared" si="31"/>
        <v>1</v>
      </c>
      <c r="L256" s="121">
        <f t="shared" si="31"/>
        <v>1</v>
      </c>
      <c r="M256" s="121">
        <f t="shared" si="31"/>
        <v>1</v>
      </c>
    </row>
    <row r="257" spans="1:13" x14ac:dyDescent="0.2">
      <c r="A257" s="164"/>
      <c r="B257" s="36"/>
      <c r="C257" s="37">
        <v>637005</v>
      </c>
      <c r="D257" s="37" t="s">
        <v>141</v>
      </c>
      <c r="E257" s="119">
        <v>1</v>
      </c>
      <c r="F257" s="68"/>
      <c r="G257" s="68"/>
      <c r="H257" s="77"/>
      <c r="I257" s="119">
        <v>1</v>
      </c>
      <c r="J257" s="68">
        <v>1</v>
      </c>
      <c r="K257" s="68">
        <v>1</v>
      </c>
      <c r="L257" s="68">
        <v>1</v>
      </c>
      <c r="M257" s="68">
        <v>1</v>
      </c>
    </row>
    <row r="258" spans="1:13" x14ac:dyDescent="0.2">
      <c r="A258" s="163"/>
      <c r="B258" s="39" t="s">
        <v>142</v>
      </c>
      <c r="C258" s="39"/>
      <c r="D258" s="39" t="s">
        <v>143</v>
      </c>
      <c r="E258" s="121">
        <f t="shared" ref="E258:J258" si="32">SUM(E259+ E264)</f>
        <v>73.899999999999991</v>
      </c>
      <c r="F258" s="121">
        <f t="shared" si="32"/>
        <v>0</v>
      </c>
      <c r="G258" s="121">
        <f t="shared" si="32"/>
        <v>0</v>
      </c>
      <c r="H258" s="121">
        <f t="shared" si="32"/>
        <v>0</v>
      </c>
      <c r="I258" s="121">
        <f t="shared" si="32"/>
        <v>98.800000000000011</v>
      </c>
      <c r="J258" s="121">
        <f t="shared" si="32"/>
        <v>93.699999999999989</v>
      </c>
      <c r="K258" s="121">
        <f>SUM(K259+ K264)</f>
        <v>93.699999999999989</v>
      </c>
      <c r="L258" s="121">
        <f>SUM(L259+ L264)</f>
        <v>93.699999999999989</v>
      </c>
      <c r="M258" s="121">
        <f>SUM(M259+ M264)</f>
        <v>93.699999999999989</v>
      </c>
    </row>
    <row r="259" spans="1:13" x14ac:dyDescent="0.2">
      <c r="A259" s="163"/>
      <c r="B259" s="36"/>
      <c r="C259" s="36"/>
      <c r="D259" s="36" t="s">
        <v>144</v>
      </c>
      <c r="E259" s="123">
        <f t="shared" ref="E259:J259" si="33">SUM(E260:E263)</f>
        <v>67.099999999999994</v>
      </c>
      <c r="F259" s="123">
        <f t="shared" si="33"/>
        <v>0</v>
      </c>
      <c r="G259" s="123">
        <f t="shared" si="33"/>
        <v>0</v>
      </c>
      <c r="H259" s="123">
        <f t="shared" si="33"/>
        <v>0</v>
      </c>
      <c r="I259" s="123">
        <f t="shared" si="33"/>
        <v>91.500000000000014</v>
      </c>
      <c r="J259" s="123">
        <f t="shared" si="33"/>
        <v>86.1</v>
      </c>
      <c r="K259" s="123">
        <f>SUM(K260:K263)</f>
        <v>86.1</v>
      </c>
      <c r="L259" s="123">
        <f>SUM(L260:L263)</f>
        <v>86.1</v>
      </c>
      <c r="M259" s="123">
        <f>SUM(M260:M263)</f>
        <v>86.1</v>
      </c>
    </row>
    <row r="260" spans="1:13" x14ac:dyDescent="0.2">
      <c r="A260" s="164"/>
      <c r="B260" s="36">
        <v>610</v>
      </c>
      <c r="C260" s="37"/>
      <c r="D260" s="37" t="s">
        <v>115</v>
      </c>
      <c r="E260" s="122">
        <v>36.9</v>
      </c>
      <c r="F260" s="66"/>
      <c r="G260" s="66"/>
      <c r="H260" s="86"/>
      <c r="I260" s="122">
        <v>48.7</v>
      </c>
      <c r="J260" s="66">
        <v>44.8</v>
      </c>
      <c r="K260" s="66">
        <v>44.8</v>
      </c>
      <c r="L260" s="66">
        <v>44.8</v>
      </c>
      <c r="M260" s="66">
        <v>44.8</v>
      </c>
    </row>
    <row r="261" spans="1:13" x14ac:dyDescent="0.2">
      <c r="A261" s="164"/>
      <c r="B261" s="36">
        <v>620</v>
      </c>
      <c r="C261" s="37"/>
      <c r="D261" s="37" t="s">
        <v>116</v>
      </c>
      <c r="E261" s="119">
        <v>13.1</v>
      </c>
      <c r="F261" s="68"/>
      <c r="G261" s="68"/>
      <c r="H261" s="77"/>
      <c r="I261" s="119">
        <v>17.100000000000001</v>
      </c>
      <c r="J261" s="68">
        <v>15.8</v>
      </c>
      <c r="K261" s="68">
        <v>15.8</v>
      </c>
      <c r="L261" s="68">
        <v>15.8</v>
      </c>
      <c r="M261" s="68">
        <v>15.8</v>
      </c>
    </row>
    <row r="262" spans="1:13" x14ac:dyDescent="0.2">
      <c r="A262" s="164"/>
      <c r="B262" s="36">
        <v>630</v>
      </c>
      <c r="C262" s="37"/>
      <c r="D262" s="37" t="s">
        <v>117</v>
      </c>
      <c r="E262" s="119">
        <v>12.8</v>
      </c>
      <c r="F262" s="68"/>
      <c r="G262" s="68"/>
      <c r="H262" s="77"/>
      <c r="I262" s="119">
        <v>20.5</v>
      </c>
      <c r="J262" s="68">
        <v>20.5</v>
      </c>
      <c r="K262" s="68">
        <v>20.5</v>
      </c>
      <c r="L262" s="68">
        <v>20.5</v>
      </c>
      <c r="M262" s="68">
        <v>20.5</v>
      </c>
    </row>
    <row r="263" spans="1:13" x14ac:dyDescent="0.2">
      <c r="A263" s="164"/>
      <c r="B263" s="36"/>
      <c r="C263" s="37"/>
      <c r="D263" s="37" t="s">
        <v>101</v>
      </c>
      <c r="E263" s="119">
        <v>4.3</v>
      </c>
      <c r="F263" s="68"/>
      <c r="G263" s="68"/>
      <c r="H263" s="77"/>
      <c r="I263" s="119">
        <v>5.2</v>
      </c>
      <c r="J263" s="68">
        <v>5</v>
      </c>
      <c r="K263" s="68">
        <v>5</v>
      </c>
      <c r="L263" s="68">
        <v>5</v>
      </c>
      <c r="M263" s="68">
        <v>5</v>
      </c>
    </row>
    <row r="264" spans="1:13" x14ac:dyDescent="0.2">
      <c r="A264" s="164"/>
      <c r="B264" s="36"/>
      <c r="C264" s="37"/>
      <c r="D264" s="36" t="s">
        <v>145</v>
      </c>
      <c r="E264" s="123">
        <f t="shared" ref="E264:M264" si="34">SUM(E265:E266)</f>
        <v>6.8</v>
      </c>
      <c r="F264" s="123">
        <f t="shared" si="34"/>
        <v>0</v>
      </c>
      <c r="G264" s="123">
        <f t="shared" si="34"/>
        <v>0</v>
      </c>
      <c r="H264" s="123">
        <f t="shared" si="34"/>
        <v>0</v>
      </c>
      <c r="I264" s="123">
        <f t="shared" si="34"/>
        <v>7.3000000000000007</v>
      </c>
      <c r="J264" s="123">
        <f t="shared" si="34"/>
        <v>7.6</v>
      </c>
      <c r="K264" s="123">
        <f t="shared" si="34"/>
        <v>7.6</v>
      </c>
      <c r="L264" s="123">
        <f t="shared" si="34"/>
        <v>7.6</v>
      </c>
      <c r="M264" s="123">
        <f t="shared" si="34"/>
        <v>7.6</v>
      </c>
    </row>
    <row r="265" spans="1:13" x14ac:dyDescent="0.2">
      <c r="A265" s="164"/>
      <c r="B265" s="36">
        <v>610</v>
      </c>
      <c r="C265" s="37"/>
      <c r="D265" s="37" t="s">
        <v>115</v>
      </c>
      <c r="E265" s="119">
        <v>5</v>
      </c>
      <c r="F265" s="68"/>
      <c r="G265" s="68"/>
      <c r="H265" s="77"/>
      <c r="I265" s="119">
        <v>5.4</v>
      </c>
      <c r="J265" s="68">
        <v>5.6</v>
      </c>
      <c r="K265" s="68">
        <v>5.6</v>
      </c>
      <c r="L265" s="68">
        <v>5.6</v>
      </c>
      <c r="M265" s="68">
        <v>5.6</v>
      </c>
    </row>
    <row r="266" spans="1:13" x14ac:dyDescent="0.2">
      <c r="A266" s="164"/>
      <c r="B266" s="36">
        <v>620</v>
      </c>
      <c r="C266" s="37"/>
      <c r="D266" s="37" t="s">
        <v>116</v>
      </c>
      <c r="E266" s="119">
        <v>1.8</v>
      </c>
      <c r="F266" s="68"/>
      <c r="G266" s="68"/>
      <c r="H266" s="77"/>
      <c r="I266" s="119">
        <v>1.9</v>
      </c>
      <c r="J266" s="68">
        <v>2</v>
      </c>
      <c r="K266" s="68">
        <v>2</v>
      </c>
      <c r="L266" s="68">
        <v>2</v>
      </c>
      <c r="M266" s="68">
        <v>2</v>
      </c>
    </row>
    <row r="267" spans="1:13" x14ac:dyDescent="0.2">
      <c r="A267" s="163"/>
      <c r="B267" s="39" t="s">
        <v>146</v>
      </c>
      <c r="C267" s="39"/>
      <c r="D267" s="39" t="s">
        <v>147</v>
      </c>
      <c r="E267" s="121">
        <f t="shared" ref="E267:M267" si="35">SUM(E268:E270)</f>
        <v>30.2</v>
      </c>
      <c r="F267" s="121">
        <f t="shared" si="35"/>
        <v>0</v>
      </c>
      <c r="G267" s="121">
        <f t="shared" si="35"/>
        <v>0</v>
      </c>
      <c r="H267" s="121">
        <f t="shared" si="35"/>
        <v>0</v>
      </c>
      <c r="I267" s="121">
        <f t="shared" si="35"/>
        <v>30.4</v>
      </c>
      <c r="J267" s="121">
        <f t="shared" si="35"/>
        <v>29.2</v>
      </c>
      <c r="K267" s="121">
        <f t="shared" si="35"/>
        <v>29.2</v>
      </c>
      <c r="L267" s="121">
        <f t="shared" si="35"/>
        <v>30.1</v>
      </c>
      <c r="M267" s="121">
        <f t="shared" si="35"/>
        <v>30.8</v>
      </c>
    </row>
    <row r="268" spans="1:13" x14ac:dyDescent="0.2">
      <c r="A268" s="164"/>
      <c r="B268" s="36">
        <v>610</v>
      </c>
      <c r="C268" s="37"/>
      <c r="D268" s="37" t="s">
        <v>115</v>
      </c>
      <c r="E268" s="119">
        <v>20.399999999999999</v>
      </c>
      <c r="F268" s="68"/>
      <c r="G268" s="68"/>
      <c r="H268" s="77"/>
      <c r="I268" s="119">
        <v>13.6</v>
      </c>
      <c r="J268" s="68">
        <v>18.899999999999999</v>
      </c>
      <c r="K268" s="68">
        <v>18.899999999999999</v>
      </c>
      <c r="L268" s="66">
        <v>19.5</v>
      </c>
      <c r="M268" s="66">
        <v>20</v>
      </c>
    </row>
    <row r="269" spans="1:13" x14ac:dyDescent="0.2">
      <c r="A269" s="164"/>
      <c r="B269" s="36">
        <v>620</v>
      </c>
      <c r="C269" s="37"/>
      <c r="D269" s="37" t="s">
        <v>116</v>
      </c>
      <c r="E269" s="119">
        <v>6.7</v>
      </c>
      <c r="F269" s="68"/>
      <c r="G269" s="68"/>
      <c r="H269" s="77"/>
      <c r="I269" s="119">
        <v>4.7</v>
      </c>
      <c r="J269" s="68">
        <v>6.5</v>
      </c>
      <c r="K269" s="68">
        <v>6.5</v>
      </c>
      <c r="L269" s="66">
        <v>6.8</v>
      </c>
      <c r="M269" s="66">
        <v>7</v>
      </c>
    </row>
    <row r="270" spans="1:13" x14ac:dyDescent="0.2">
      <c r="A270" s="164"/>
      <c r="B270" s="36">
        <v>630</v>
      </c>
      <c r="C270" s="37"/>
      <c r="D270" s="37" t="s">
        <v>117</v>
      </c>
      <c r="E270" s="119">
        <v>3.1</v>
      </c>
      <c r="F270" s="68"/>
      <c r="G270" s="68"/>
      <c r="H270" s="77"/>
      <c r="I270" s="119">
        <v>12.1</v>
      </c>
      <c r="J270" s="68">
        <v>3.8</v>
      </c>
      <c r="K270" s="68">
        <v>3.8</v>
      </c>
      <c r="L270" s="68">
        <v>3.8</v>
      </c>
      <c r="M270" s="68">
        <v>3.8</v>
      </c>
    </row>
    <row r="271" spans="1:13" x14ac:dyDescent="0.2">
      <c r="A271" s="163"/>
      <c r="B271" s="39" t="s">
        <v>346</v>
      </c>
      <c r="C271" s="39"/>
      <c r="D271" s="39" t="s">
        <v>347</v>
      </c>
      <c r="E271" s="121">
        <f t="shared" ref="E271:M271" si="36">SUM(E272:E274)</f>
        <v>0.4</v>
      </c>
      <c r="F271" s="121">
        <f t="shared" si="36"/>
        <v>0</v>
      </c>
      <c r="G271" s="121">
        <f t="shared" si="36"/>
        <v>0</v>
      </c>
      <c r="H271" s="121">
        <f t="shared" si="36"/>
        <v>0</v>
      </c>
      <c r="I271" s="121">
        <f t="shared" si="36"/>
        <v>0.4</v>
      </c>
      <c r="J271" s="121">
        <f t="shared" si="36"/>
        <v>0.4</v>
      </c>
      <c r="K271" s="121">
        <f t="shared" si="36"/>
        <v>0.4</v>
      </c>
      <c r="L271" s="121">
        <f t="shared" si="36"/>
        <v>0.4</v>
      </c>
      <c r="M271" s="121">
        <f t="shared" si="36"/>
        <v>0.4</v>
      </c>
    </row>
    <row r="272" spans="1:13" x14ac:dyDescent="0.2">
      <c r="A272" s="164"/>
      <c r="B272" s="36">
        <v>610</v>
      </c>
      <c r="C272" s="37"/>
      <c r="D272" s="37" t="s">
        <v>115</v>
      </c>
      <c r="E272" s="119">
        <v>0.3</v>
      </c>
      <c r="F272" s="68"/>
      <c r="G272" s="68"/>
      <c r="H272" s="77"/>
      <c r="I272" s="119">
        <v>0.3</v>
      </c>
      <c r="J272" s="119">
        <v>0.3</v>
      </c>
      <c r="K272" s="119">
        <v>0.3</v>
      </c>
      <c r="L272" s="119">
        <v>0.3</v>
      </c>
      <c r="M272" s="119">
        <v>0.3</v>
      </c>
    </row>
    <row r="273" spans="1:13" x14ac:dyDescent="0.2">
      <c r="A273" s="164"/>
      <c r="B273" s="36">
        <v>620</v>
      </c>
      <c r="C273" s="37"/>
      <c r="D273" s="37" t="s">
        <v>116</v>
      </c>
      <c r="E273" s="119">
        <v>0.1</v>
      </c>
      <c r="F273" s="68"/>
      <c r="G273" s="68"/>
      <c r="H273" s="77"/>
      <c r="I273" s="119">
        <v>0.1</v>
      </c>
      <c r="J273" s="119">
        <v>0.1</v>
      </c>
      <c r="K273" s="119">
        <v>0.1</v>
      </c>
      <c r="L273" s="119">
        <v>0.1</v>
      </c>
      <c r="M273" s="119">
        <v>0.1</v>
      </c>
    </row>
    <row r="274" spans="1:13" x14ac:dyDescent="0.2">
      <c r="A274" s="164"/>
      <c r="B274" s="36">
        <v>630</v>
      </c>
      <c r="C274" s="37"/>
      <c r="D274" s="37" t="s">
        <v>117</v>
      </c>
      <c r="E274" s="119">
        <v>0</v>
      </c>
      <c r="F274" s="68"/>
      <c r="G274" s="68"/>
      <c r="H274" s="77"/>
      <c r="I274" s="119">
        <v>0</v>
      </c>
      <c r="J274" s="119">
        <v>0</v>
      </c>
      <c r="K274" s="119">
        <v>0</v>
      </c>
      <c r="L274" s="119">
        <v>0</v>
      </c>
      <c r="M274" s="119">
        <v>0</v>
      </c>
    </row>
    <row r="275" spans="1:13" x14ac:dyDescent="0.2">
      <c r="A275" s="163"/>
      <c r="B275" s="39" t="s">
        <v>148</v>
      </c>
      <c r="C275" s="39"/>
      <c r="D275" s="39" t="s">
        <v>149</v>
      </c>
      <c r="E275" s="121">
        <f t="shared" ref="E275:M275" si="37">SUM(E276:E283)</f>
        <v>12.499999999999998</v>
      </c>
      <c r="F275" s="121">
        <f t="shared" si="37"/>
        <v>0</v>
      </c>
      <c r="G275" s="121">
        <f t="shared" si="37"/>
        <v>0</v>
      </c>
      <c r="H275" s="121">
        <f t="shared" si="37"/>
        <v>0</v>
      </c>
      <c r="I275" s="121">
        <f t="shared" si="37"/>
        <v>12.299999999999997</v>
      </c>
      <c r="J275" s="121">
        <f t="shared" si="37"/>
        <v>44.5</v>
      </c>
      <c r="K275" s="121">
        <f t="shared" si="37"/>
        <v>44.5</v>
      </c>
      <c r="L275" s="121">
        <f t="shared" si="37"/>
        <v>33.5</v>
      </c>
      <c r="M275" s="121">
        <f t="shared" si="37"/>
        <v>33.5</v>
      </c>
    </row>
    <row r="276" spans="1:13" x14ac:dyDescent="0.2">
      <c r="A276" s="164"/>
      <c r="B276" s="37"/>
      <c r="C276" s="37">
        <v>610620</v>
      </c>
      <c r="D276" s="37" t="s">
        <v>309</v>
      </c>
      <c r="E276" s="119">
        <v>0</v>
      </c>
      <c r="F276" s="59"/>
      <c r="G276" s="68"/>
      <c r="H276" s="87"/>
      <c r="I276" s="119">
        <v>0</v>
      </c>
      <c r="J276" s="68">
        <v>0</v>
      </c>
      <c r="K276" s="68">
        <v>0</v>
      </c>
      <c r="L276" s="68">
        <v>0</v>
      </c>
      <c r="M276" s="68">
        <v>0</v>
      </c>
    </row>
    <row r="277" spans="1:13" x14ac:dyDescent="0.2">
      <c r="A277" s="164"/>
      <c r="B277" s="36"/>
      <c r="C277" s="37">
        <v>633006</v>
      </c>
      <c r="D277" s="37" t="s">
        <v>134</v>
      </c>
      <c r="E277" s="119">
        <v>11.1</v>
      </c>
      <c r="F277" s="59"/>
      <c r="G277" s="68"/>
      <c r="H277" s="87"/>
      <c r="I277" s="119">
        <v>11.7</v>
      </c>
      <c r="J277" s="68">
        <v>13</v>
      </c>
      <c r="K277" s="68">
        <v>13</v>
      </c>
      <c r="L277" s="68">
        <v>13</v>
      </c>
      <c r="M277" s="68">
        <v>13</v>
      </c>
    </row>
    <row r="278" spans="1:13" x14ac:dyDescent="0.2">
      <c r="A278" s="164"/>
      <c r="B278" s="36"/>
      <c r="C278" s="37">
        <v>634004</v>
      </c>
      <c r="D278" s="37" t="s">
        <v>80</v>
      </c>
      <c r="E278" s="119">
        <v>0</v>
      </c>
      <c r="F278" s="59"/>
      <c r="G278" s="68"/>
      <c r="H278" s="87"/>
      <c r="I278" s="119">
        <v>0.2</v>
      </c>
      <c r="J278" s="68">
        <v>0.5</v>
      </c>
      <c r="K278" s="68">
        <v>0.5</v>
      </c>
      <c r="L278" s="68">
        <v>0.5</v>
      </c>
      <c r="M278" s="68">
        <v>0.5</v>
      </c>
    </row>
    <row r="279" spans="1:13" x14ac:dyDescent="0.2">
      <c r="A279" s="164"/>
      <c r="B279" s="36"/>
      <c r="C279" s="37">
        <v>635006</v>
      </c>
      <c r="D279" s="37" t="s">
        <v>150</v>
      </c>
      <c r="E279" s="119">
        <v>1.2</v>
      </c>
      <c r="F279" s="59"/>
      <c r="G279" s="68"/>
      <c r="H279" s="87"/>
      <c r="I279" s="119">
        <v>0</v>
      </c>
      <c r="J279" s="68">
        <v>20</v>
      </c>
      <c r="K279" s="68">
        <v>20</v>
      </c>
      <c r="L279" s="68">
        <v>20</v>
      </c>
      <c r="M279" s="68">
        <v>20</v>
      </c>
    </row>
    <row r="280" spans="1:13" x14ac:dyDescent="0.2">
      <c r="A280" s="164"/>
      <c r="B280" s="36"/>
      <c r="C280" s="37">
        <v>6350063</v>
      </c>
      <c r="D280" s="37" t="s">
        <v>338</v>
      </c>
      <c r="E280" s="119">
        <v>0</v>
      </c>
      <c r="F280" s="68"/>
      <c r="G280" s="68"/>
      <c r="H280" s="77"/>
      <c r="I280" s="119">
        <v>0</v>
      </c>
      <c r="J280" s="68">
        <v>3</v>
      </c>
      <c r="K280" s="68">
        <v>3</v>
      </c>
      <c r="L280" s="68">
        <v>0</v>
      </c>
      <c r="M280" s="68">
        <v>0</v>
      </c>
    </row>
    <row r="281" spans="1:13" x14ac:dyDescent="0.2">
      <c r="A281" s="164"/>
      <c r="B281" s="36"/>
      <c r="C281" s="37">
        <v>6350066</v>
      </c>
      <c r="D281" s="37" t="s">
        <v>501</v>
      </c>
      <c r="E281" s="119">
        <v>0</v>
      </c>
      <c r="F281" s="68"/>
      <c r="G281" s="68"/>
      <c r="H281" s="77"/>
      <c r="I281" s="119">
        <v>0</v>
      </c>
      <c r="J281" s="68">
        <v>8</v>
      </c>
      <c r="K281" s="68">
        <v>8</v>
      </c>
      <c r="L281" s="68">
        <v>0</v>
      </c>
      <c r="M281" s="68">
        <v>0</v>
      </c>
    </row>
    <row r="282" spans="1:13" x14ac:dyDescent="0.2">
      <c r="A282" s="164"/>
      <c r="B282" s="36"/>
      <c r="C282" s="37">
        <v>637011</v>
      </c>
      <c r="D282" s="37" t="s">
        <v>433</v>
      </c>
      <c r="E282" s="119">
        <v>0</v>
      </c>
      <c r="F282" s="68"/>
      <c r="G282" s="68"/>
      <c r="H282" s="77"/>
      <c r="I282" s="119">
        <v>0.2</v>
      </c>
      <c r="J282" s="68">
        <v>0</v>
      </c>
      <c r="K282" s="68">
        <v>0</v>
      </c>
      <c r="L282" s="68">
        <v>0</v>
      </c>
      <c r="M282" s="68">
        <v>0</v>
      </c>
    </row>
    <row r="283" spans="1:13" x14ac:dyDescent="0.2">
      <c r="A283" s="164"/>
      <c r="B283" s="36"/>
      <c r="C283" s="37">
        <v>644001</v>
      </c>
      <c r="D283" s="37" t="s">
        <v>151</v>
      </c>
      <c r="E283" s="119">
        <v>0.2</v>
      </c>
      <c r="F283" s="68"/>
      <c r="G283" s="68"/>
      <c r="H283" s="77"/>
      <c r="I283" s="119">
        <v>0.2</v>
      </c>
      <c r="J283" s="68">
        <v>0</v>
      </c>
      <c r="K283" s="68">
        <v>0</v>
      </c>
      <c r="L283" s="68">
        <v>0</v>
      </c>
      <c r="M283" s="68">
        <v>0</v>
      </c>
    </row>
    <row r="284" spans="1:13" x14ac:dyDescent="0.2">
      <c r="A284" s="163"/>
      <c r="B284" s="39" t="s">
        <v>152</v>
      </c>
      <c r="C284" s="39"/>
      <c r="D284" s="39" t="s">
        <v>153</v>
      </c>
      <c r="E284" s="121">
        <f t="shared" ref="E284:M284" si="38">SUM(E285:E292)</f>
        <v>199.20000000000002</v>
      </c>
      <c r="F284" s="121">
        <f t="shared" si="38"/>
        <v>0</v>
      </c>
      <c r="G284" s="121">
        <f t="shared" si="38"/>
        <v>0</v>
      </c>
      <c r="H284" s="121">
        <f t="shared" si="38"/>
        <v>0</v>
      </c>
      <c r="I284" s="121">
        <f t="shared" si="38"/>
        <v>203.2</v>
      </c>
      <c r="J284" s="121">
        <f t="shared" si="38"/>
        <v>249.1</v>
      </c>
      <c r="K284" s="121">
        <f t="shared" si="38"/>
        <v>249.1</v>
      </c>
      <c r="L284" s="121">
        <f t="shared" si="38"/>
        <v>250.29999999999998</v>
      </c>
      <c r="M284" s="121">
        <f t="shared" si="38"/>
        <v>251.6</v>
      </c>
    </row>
    <row r="285" spans="1:13" x14ac:dyDescent="0.2">
      <c r="A285" s="164"/>
      <c r="B285" s="37"/>
      <c r="C285" s="37">
        <v>610620</v>
      </c>
      <c r="D285" s="37" t="s">
        <v>309</v>
      </c>
      <c r="E285" s="119">
        <v>0.8</v>
      </c>
      <c r="F285" s="68"/>
      <c r="G285" s="68"/>
      <c r="H285" s="77"/>
      <c r="I285" s="119">
        <v>0.8</v>
      </c>
      <c r="J285" s="68">
        <v>17</v>
      </c>
      <c r="K285" s="68">
        <v>17</v>
      </c>
      <c r="L285" s="66">
        <v>18</v>
      </c>
      <c r="M285" s="66">
        <v>19</v>
      </c>
    </row>
    <row r="286" spans="1:13" x14ac:dyDescent="0.2">
      <c r="A286" s="164"/>
      <c r="B286" s="37"/>
      <c r="C286" s="37"/>
      <c r="D286" s="37" t="s">
        <v>456</v>
      </c>
      <c r="E286" s="119">
        <v>0</v>
      </c>
      <c r="F286" s="68"/>
      <c r="G286" s="68"/>
      <c r="H286" s="77"/>
      <c r="I286" s="119"/>
      <c r="J286" s="68">
        <v>6</v>
      </c>
      <c r="K286" s="68">
        <v>6</v>
      </c>
      <c r="L286" s="66">
        <v>6.2</v>
      </c>
      <c r="M286" s="66">
        <v>6.5</v>
      </c>
    </row>
    <row r="287" spans="1:13" x14ac:dyDescent="0.2">
      <c r="A287" s="164"/>
      <c r="B287" s="36"/>
      <c r="C287" s="37">
        <v>632003</v>
      </c>
      <c r="D287" s="37" t="s">
        <v>434</v>
      </c>
      <c r="E287" s="119">
        <v>8</v>
      </c>
      <c r="F287" s="68"/>
      <c r="G287" s="68"/>
      <c r="H287" s="77"/>
      <c r="I287" s="119">
        <v>7.9</v>
      </c>
      <c r="J287" s="68">
        <v>8.4</v>
      </c>
      <c r="K287" s="68">
        <v>8.4</v>
      </c>
      <c r="L287" s="68">
        <v>8.4</v>
      </c>
      <c r="M287" s="68">
        <v>8.4</v>
      </c>
    </row>
    <row r="288" spans="1:13" x14ac:dyDescent="0.2">
      <c r="A288" s="164"/>
      <c r="B288" s="36"/>
      <c r="C288" s="37">
        <v>633006</v>
      </c>
      <c r="D288" s="37" t="s">
        <v>154</v>
      </c>
      <c r="E288" s="119">
        <v>0.5</v>
      </c>
      <c r="F288" s="68"/>
      <c r="G288" s="68"/>
      <c r="H288" s="87"/>
      <c r="I288" s="119">
        <v>2.7</v>
      </c>
      <c r="J288" s="68">
        <v>5</v>
      </c>
      <c r="K288" s="68">
        <v>5</v>
      </c>
      <c r="L288" s="68">
        <v>5</v>
      </c>
      <c r="M288" s="68">
        <v>5</v>
      </c>
    </row>
    <row r="289" spans="1:13" x14ac:dyDescent="0.2">
      <c r="A289" s="164"/>
      <c r="B289" s="36"/>
      <c r="C289" s="37">
        <v>637004</v>
      </c>
      <c r="D289" s="37" t="s">
        <v>535</v>
      </c>
      <c r="E289" s="119">
        <v>185.9</v>
      </c>
      <c r="F289" s="68"/>
      <c r="G289" s="68"/>
      <c r="H289" s="77"/>
      <c r="I289" s="119">
        <v>185.6</v>
      </c>
      <c r="J289" s="68">
        <v>198.2</v>
      </c>
      <c r="K289" s="68">
        <v>198.2</v>
      </c>
      <c r="L289" s="68">
        <v>198.2</v>
      </c>
      <c r="M289" s="68">
        <v>198.2</v>
      </c>
    </row>
    <row r="290" spans="1:13" x14ac:dyDescent="0.2">
      <c r="A290" s="164"/>
      <c r="B290" s="36"/>
      <c r="C290" s="37">
        <v>637004</v>
      </c>
      <c r="D290" s="37" t="s">
        <v>529</v>
      </c>
      <c r="E290" s="119">
        <v>4</v>
      </c>
      <c r="F290" s="68"/>
      <c r="G290" s="68"/>
      <c r="H290" s="77"/>
      <c r="I290" s="119">
        <v>6.2</v>
      </c>
      <c r="J290" s="68">
        <v>10</v>
      </c>
      <c r="K290" s="68">
        <v>10</v>
      </c>
      <c r="L290" s="68">
        <v>10</v>
      </c>
      <c r="M290" s="68">
        <v>10</v>
      </c>
    </row>
    <row r="291" spans="1:13" x14ac:dyDescent="0.2">
      <c r="A291" s="164"/>
      <c r="B291" s="36"/>
      <c r="C291" s="37">
        <v>637005</v>
      </c>
      <c r="D291" s="37" t="s">
        <v>263</v>
      </c>
      <c r="E291" s="119">
        <v>0</v>
      </c>
      <c r="F291" s="68"/>
      <c r="G291" s="68"/>
      <c r="H291" s="77"/>
      <c r="I291" s="119">
        <v>0</v>
      </c>
      <c r="J291" s="68">
        <v>0</v>
      </c>
      <c r="K291" s="68">
        <v>0</v>
      </c>
      <c r="L291" s="68">
        <v>0</v>
      </c>
      <c r="M291" s="68">
        <v>0</v>
      </c>
    </row>
    <row r="292" spans="1:13" x14ac:dyDescent="0.2">
      <c r="A292" s="164"/>
      <c r="B292" s="36"/>
      <c r="C292" s="37"/>
      <c r="D292" s="37" t="s">
        <v>458</v>
      </c>
      <c r="E292" s="119">
        <v>0</v>
      </c>
      <c r="F292" s="119"/>
      <c r="G292" s="119"/>
      <c r="H292" s="137">
        <v>0</v>
      </c>
      <c r="I292" s="119">
        <v>0</v>
      </c>
      <c r="J292" s="119">
        <v>4.5</v>
      </c>
      <c r="K292" s="119">
        <v>4.5</v>
      </c>
      <c r="L292" s="119">
        <v>4.5</v>
      </c>
      <c r="M292" s="119">
        <v>4.5</v>
      </c>
    </row>
    <row r="293" spans="1:13" x14ac:dyDescent="0.2">
      <c r="A293" s="163"/>
      <c r="B293" s="39" t="s">
        <v>155</v>
      </c>
      <c r="C293" s="39"/>
      <c r="D293" s="39" t="s">
        <v>156</v>
      </c>
      <c r="E293" s="121">
        <f t="shared" ref="E293:M293" si="39">SUM(E294:E301)</f>
        <v>36.400000000000006</v>
      </c>
      <c r="F293" s="121">
        <f t="shared" si="39"/>
        <v>0</v>
      </c>
      <c r="G293" s="121">
        <f t="shared" si="39"/>
        <v>0</v>
      </c>
      <c r="H293" s="121">
        <f t="shared" si="39"/>
        <v>0</v>
      </c>
      <c r="I293" s="121">
        <f t="shared" si="39"/>
        <v>39.6</v>
      </c>
      <c r="J293" s="121">
        <f t="shared" si="39"/>
        <v>57.5</v>
      </c>
      <c r="K293" s="121">
        <f t="shared" si="39"/>
        <v>57.5</v>
      </c>
      <c r="L293" s="121">
        <f t="shared" si="39"/>
        <v>57.5</v>
      </c>
      <c r="M293" s="121">
        <f t="shared" si="39"/>
        <v>57.5</v>
      </c>
    </row>
    <row r="294" spans="1:13" x14ac:dyDescent="0.2">
      <c r="A294" s="164"/>
      <c r="B294" s="36"/>
      <c r="C294" s="37">
        <v>6350066</v>
      </c>
      <c r="D294" s="37" t="s">
        <v>157</v>
      </c>
      <c r="E294" s="119">
        <v>10.8</v>
      </c>
      <c r="F294" s="68"/>
      <c r="G294" s="68"/>
      <c r="H294" s="77"/>
      <c r="I294" s="119">
        <v>0.1</v>
      </c>
      <c r="J294" s="68">
        <v>15</v>
      </c>
      <c r="K294" s="68">
        <v>15</v>
      </c>
      <c r="L294" s="68">
        <v>15</v>
      </c>
      <c r="M294" s="68">
        <v>15</v>
      </c>
    </row>
    <row r="295" spans="1:13" x14ac:dyDescent="0.2">
      <c r="A295" s="164"/>
      <c r="B295" s="36"/>
      <c r="C295" s="37">
        <v>632001</v>
      </c>
      <c r="D295" s="37" t="s">
        <v>412</v>
      </c>
      <c r="E295" s="119">
        <v>0</v>
      </c>
      <c r="F295" s="68"/>
      <c r="G295" s="68"/>
      <c r="H295" s="77"/>
      <c r="I295" s="119">
        <v>1.3</v>
      </c>
      <c r="J295" s="68">
        <v>1.5</v>
      </c>
      <c r="K295" s="68">
        <v>1.5</v>
      </c>
      <c r="L295" s="68">
        <v>1.5</v>
      </c>
      <c r="M295" s="68">
        <v>1.5</v>
      </c>
    </row>
    <row r="296" spans="1:13" ht="12.75" hidden="1" customHeight="1" x14ac:dyDescent="0.2">
      <c r="A296" s="164"/>
      <c r="B296" s="36"/>
      <c r="C296" s="37">
        <v>632002</v>
      </c>
      <c r="D296" s="37" t="s">
        <v>348</v>
      </c>
      <c r="E296" s="119">
        <v>0</v>
      </c>
      <c r="F296" s="68"/>
      <c r="G296" s="68"/>
      <c r="H296" s="77"/>
      <c r="I296" s="119">
        <v>0</v>
      </c>
      <c r="J296" s="119">
        <v>0</v>
      </c>
      <c r="K296" s="119">
        <v>0</v>
      </c>
      <c r="L296" s="119">
        <v>0</v>
      </c>
      <c r="M296" s="119">
        <v>0</v>
      </c>
    </row>
    <row r="297" spans="1:13" x14ac:dyDescent="0.2">
      <c r="A297" s="164"/>
      <c r="B297" s="36"/>
      <c r="C297" s="37">
        <v>633006</v>
      </c>
      <c r="D297" s="37" t="s">
        <v>134</v>
      </c>
      <c r="E297" s="119">
        <v>0</v>
      </c>
      <c r="F297" s="68"/>
      <c r="G297" s="68"/>
      <c r="H297" s="77"/>
      <c r="I297" s="119">
        <v>0.5</v>
      </c>
      <c r="J297" s="68">
        <v>3</v>
      </c>
      <c r="K297" s="68">
        <v>3</v>
      </c>
      <c r="L297" s="68">
        <v>3</v>
      </c>
      <c r="M297" s="68">
        <v>3</v>
      </c>
    </row>
    <row r="298" spans="1:13" x14ac:dyDescent="0.2">
      <c r="A298" s="164"/>
      <c r="B298" s="36"/>
      <c r="C298" s="37">
        <v>634001</v>
      </c>
      <c r="D298" s="37" t="s">
        <v>530</v>
      </c>
      <c r="E298" s="119">
        <v>0</v>
      </c>
      <c r="F298" s="68"/>
      <c r="G298" s="68"/>
      <c r="H298" s="77"/>
      <c r="I298" s="119">
        <v>0.2</v>
      </c>
      <c r="J298" s="68">
        <v>0.2</v>
      </c>
      <c r="K298" s="68">
        <v>0.2</v>
      </c>
      <c r="L298" s="68">
        <v>0.2</v>
      </c>
      <c r="M298" s="68">
        <v>0.2</v>
      </c>
    </row>
    <row r="299" spans="1:13" x14ac:dyDescent="0.2">
      <c r="A299" s="164"/>
      <c r="B299" s="36"/>
      <c r="C299" s="37">
        <v>637004</v>
      </c>
      <c r="D299" s="37" t="s">
        <v>91</v>
      </c>
      <c r="E299" s="119">
        <v>0</v>
      </c>
      <c r="F299" s="68"/>
      <c r="G299" s="68"/>
      <c r="H299" s="77"/>
      <c r="I299" s="119">
        <v>7.3</v>
      </c>
      <c r="J299" s="68">
        <v>7</v>
      </c>
      <c r="K299" s="68">
        <v>7</v>
      </c>
      <c r="L299" s="68">
        <v>7</v>
      </c>
      <c r="M299" s="68">
        <v>7</v>
      </c>
    </row>
    <row r="300" spans="1:13" x14ac:dyDescent="0.2">
      <c r="A300" s="164"/>
      <c r="B300" s="36"/>
      <c r="C300" s="37">
        <v>637011</v>
      </c>
      <c r="D300" s="37" t="s">
        <v>413</v>
      </c>
      <c r="E300" s="119">
        <v>0</v>
      </c>
      <c r="F300" s="68"/>
      <c r="G300" s="68"/>
      <c r="H300" s="77"/>
      <c r="I300" s="119">
        <v>1.8</v>
      </c>
      <c r="J300" s="68">
        <v>2</v>
      </c>
      <c r="K300" s="68">
        <v>2</v>
      </c>
      <c r="L300" s="68">
        <v>2</v>
      </c>
      <c r="M300" s="68">
        <v>2</v>
      </c>
    </row>
    <row r="301" spans="1:13" x14ac:dyDescent="0.2">
      <c r="A301" s="164"/>
      <c r="B301" s="36"/>
      <c r="C301" s="37">
        <v>637012</v>
      </c>
      <c r="D301" s="37" t="s">
        <v>531</v>
      </c>
      <c r="E301" s="119">
        <v>25.6</v>
      </c>
      <c r="F301" s="68"/>
      <c r="G301" s="68"/>
      <c r="H301" s="77"/>
      <c r="I301" s="119">
        <v>28.4</v>
      </c>
      <c r="J301" s="68">
        <v>28.8</v>
      </c>
      <c r="K301" s="68">
        <v>28.8</v>
      </c>
      <c r="L301" s="68">
        <v>28.8</v>
      </c>
      <c r="M301" s="68">
        <v>28.8</v>
      </c>
    </row>
    <row r="302" spans="1:13" x14ac:dyDescent="0.2">
      <c r="A302" s="163"/>
      <c r="B302" s="39" t="s">
        <v>158</v>
      </c>
      <c r="C302" s="39"/>
      <c r="D302" s="39" t="s">
        <v>159</v>
      </c>
      <c r="E302" s="121">
        <f t="shared" ref="E302:M302" si="40">SUM(E303:E309)</f>
        <v>5.4</v>
      </c>
      <c r="F302" s="121">
        <f t="shared" si="40"/>
        <v>0</v>
      </c>
      <c r="G302" s="121">
        <f t="shared" si="40"/>
        <v>0</v>
      </c>
      <c r="H302" s="121">
        <f t="shared" si="40"/>
        <v>0</v>
      </c>
      <c r="I302" s="121">
        <f t="shared" si="40"/>
        <v>5.2</v>
      </c>
      <c r="J302" s="121">
        <f t="shared" si="40"/>
        <v>4</v>
      </c>
      <c r="K302" s="121">
        <f t="shared" si="40"/>
        <v>4</v>
      </c>
      <c r="L302" s="121">
        <f t="shared" si="40"/>
        <v>4</v>
      </c>
      <c r="M302" s="121">
        <f t="shared" si="40"/>
        <v>4</v>
      </c>
    </row>
    <row r="303" spans="1:13" x14ac:dyDescent="0.2">
      <c r="A303" s="165"/>
      <c r="B303" s="88"/>
      <c r="C303" s="89">
        <v>632001</v>
      </c>
      <c r="D303" s="89" t="s">
        <v>360</v>
      </c>
      <c r="E303" s="119">
        <v>0.1</v>
      </c>
      <c r="F303" s="119"/>
      <c r="G303" s="119"/>
      <c r="H303" s="119"/>
      <c r="I303" s="119">
        <v>0.1</v>
      </c>
      <c r="J303" s="119">
        <v>0.2</v>
      </c>
      <c r="K303" s="119">
        <v>0.2</v>
      </c>
      <c r="L303" s="119">
        <v>0.2</v>
      </c>
      <c r="M303" s="119">
        <v>0.2</v>
      </c>
    </row>
    <row r="304" spans="1:13" x14ac:dyDescent="0.2">
      <c r="A304" s="164"/>
      <c r="B304" s="36"/>
      <c r="C304" s="37">
        <v>633006</v>
      </c>
      <c r="D304" s="37" t="s">
        <v>284</v>
      </c>
      <c r="E304" s="119">
        <v>0.5</v>
      </c>
      <c r="F304" s="90"/>
      <c r="G304" s="68"/>
      <c r="H304" s="77"/>
      <c r="I304" s="119">
        <v>1.8</v>
      </c>
      <c r="J304" s="68">
        <v>0</v>
      </c>
      <c r="K304" s="68">
        <v>0</v>
      </c>
      <c r="L304" s="68">
        <v>0</v>
      </c>
      <c r="M304" s="68">
        <v>0</v>
      </c>
    </row>
    <row r="305" spans="1:13" x14ac:dyDescent="0.2">
      <c r="A305" s="164"/>
      <c r="B305" s="36"/>
      <c r="C305" s="37">
        <v>63500610</v>
      </c>
      <c r="D305" s="37" t="s">
        <v>337</v>
      </c>
      <c r="E305" s="119">
        <v>3.3</v>
      </c>
      <c r="F305" s="90"/>
      <c r="G305" s="68"/>
      <c r="H305" s="77"/>
      <c r="I305" s="119">
        <v>0</v>
      </c>
      <c r="J305" s="68">
        <v>0</v>
      </c>
      <c r="K305" s="68">
        <v>0</v>
      </c>
      <c r="L305" s="68">
        <v>0</v>
      </c>
      <c r="M305" s="68">
        <v>0</v>
      </c>
    </row>
    <row r="306" spans="1:13" x14ac:dyDescent="0.2">
      <c r="A306" s="167"/>
      <c r="B306" s="41"/>
      <c r="C306" s="41">
        <v>653001</v>
      </c>
      <c r="D306" s="41" t="s">
        <v>266</v>
      </c>
      <c r="E306" s="119">
        <v>1.3</v>
      </c>
      <c r="F306" s="90"/>
      <c r="G306" s="68"/>
      <c r="H306" s="91"/>
      <c r="I306" s="119">
        <v>0.3</v>
      </c>
      <c r="J306" s="68">
        <v>0.3</v>
      </c>
      <c r="K306" s="68">
        <v>0.3</v>
      </c>
      <c r="L306" s="68">
        <v>0.3</v>
      </c>
      <c r="M306" s="68">
        <v>0.3</v>
      </c>
    </row>
    <row r="307" spans="1:13" x14ac:dyDescent="0.2">
      <c r="A307" s="167"/>
      <c r="B307" s="41"/>
      <c r="C307" s="41">
        <v>653001</v>
      </c>
      <c r="D307" s="41" t="s">
        <v>265</v>
      </c>
      <c r="E307" s="119">
        <v>0.2</v>
      </c>
      <c r="F307" s="90"/>
      <c r="G307" s="68"/>
      <c r="H307" s="91"/>
      <c r="I307" s="119">
        <v>0.9</v>
      </c>
      <c r="J307" s="68">
        <v>0.9</v>
      </c>
      <c r="K307" s="68">
        <v>0.9</v>
      </c>
      <c r="L307" s="68">
        <v>0.9</v>
      </c>
      <c r="M307" s="68">
        <v>0.9</v>
      </c>
    </row>
    <row r="308" spans="1:13" x14ac:dyDescent="0.2">
      <c r="A308" s="167"/>
      <c r="B308" s="41"/>
      <c r="C308" s="41">
        <v>637027</v>
      </c>
      <c r="D308" s="41" t="s">
        <v>171</v>
      </c>
      <c r="E308" s="119">
        <v>0</v>
      </c>
      <c r="F308" s="90"/>
      <c r="G308" s="68"/>
      <c r="H308" s="91"/>
      <c r="I308" s="119">
        <v>1.1000000000000001</v>
      </c>
      <c r="J308" s="68">
        <v>1.1000000000000001</v>
      </c>
      <c r="K308" s="68">
        <v>1.1000000000000001</v>
      </c>
      <c r="L308" s="68">
        <v>1.1000000000000001</v>
      </c>
      <c r="M308" s="68">
        <v>1.1000000000000001</v>
      </c>
    </row>
    <row r="309" spans="1:13" x14ac:dyDescent="0.2">
      <c r="A309" s="167"/>
      <c r="B309" s="41"/>
      <c r="C309" s="41">
        <v>637015</v>
      </c>
      <c r="D309" s="41" t="s">
        <v>418</v>
      </c>
      <c r="E309" s="119">
        <v>0</v>
      </c>
      <c r="F309" s="90"/>
      <c r="G309" s="68"/>
      <c r="H309" s="91"/>
      <c r="I309" s="119">
        <v>1</v>
      </c>
      <c r="J309" s="68">
        <v>1.5</v>
      </c>
      <c r="K309" s="68">
        <v>1.5</v>
      </c>
      <c r="L309" s="68">
        <v>1.5</v>
      </c>
      <c r="M309" s="68">
        <v>1.5</v>
      </c>
    </row>
    <row r="310" spans="1:13" x14ac:dyDescent="0.2">
      <c r="A310" s="163"/>
      <c r="B310" s="39" t="s">
        <v>160</v>
      </c>
      <c r="C310" s="39"/>
      <c r="D310" s="39" t="s">
        <v>161</v>
      </c>
      <c r="E310" s="121">
        <f t="shared" ref="E310:M310" si="41">SUM(E311:E313)</f>
        <v>835.69999999999982</v>
      </c>
      <c r="F310" s="121">
        <f t="shared" si="41"/>
        <v>0</v>
      </c>
      <c r="G310" s="121">
        <f t="shared" si="41"/>
        <v>0</v>
      </c>
      <c r="H310" s="121">
        <f t="shared" si="41"/>
        <v>0</v>
      </c>
      <c r="I310" s="121">
        <f t="shared" si="41"/>
        <v>171</v>
      </c>
      <c r="J310" s="121">
        <f t="shared" si="41"/>
        <v>226.6</v>
      </c>
      <c r="K310" s="121">
        <f t="shared" si="41"/>
        <v>226.6</v>
      </c>
      <c r="L310" s="121">
        <f t="shared" si="41"/>
        <v>227.89999999999998</v>
      </c>
      <c r="M310" s="121">
        <f t="shared" si="41"/>
        <v>229.2</v>
      </c>
    </row>
    <row r="311" spans="1:13" x14ac:dyDescent="0.2">
      <c r="A311" s="164"/>
      <c r="B311" s="36">
        <v>610</v>
      </c>
      <c r="C311" s="37"/>
      <c r="D311" s="37" t="s">
        <v>115</v>
      </c>
      <c r="E311" s="119">
        <v>89.3</v>
      </c>
      <c r="F311" s="68"/>
      <c r="G311" s="68"/>
      <c r="H311" s="77"/>
      <c r="I311" s="119">
        <v>81.8</v>
      </c>
      <c r="J311" s="68">
        <v>93</v>
      </c>
      <c r="K311" s="68">
        <v>93</v>
      </c>
      <c r="L311" s="66">
        <v>94</v>
      </c>
      <c r="M311" s="66">
        <v>95</v>
      </c>
    </row>
    <row r="312" spans="1:13" x14ac:dyDescent="0.2">
      <c r="A312" s="164"/>
      <c r="B312" s="36">
        <v>620</v>
      </c>
      <c r="C312" s="37"/>
      <c r="D312" s="37" t="s">
        <v>116</v>
      </c>
      <c r="E312" s="119">
        <v>31</v>
      </c>
      <c r="F312" s="59"/>
      <c r="G312" s="68"/>
      <c r="H312" s="87"/>
      <c r="I312" s="119">
        <v>29.4</v>
      </c>
      <c r="J312" s="68">
        <v>32</v>
      </c>
      <c r="K312" s="68">
        <v>32</v>
      </c>
      <c r="L312" s="66">
        <v>32.299999999999997</v>
      </c>
      <c r="M312" s="66">
        <v>32.6</v>
      </c>
    </row>
    <row r="313" spans="1:13" x14ac:dyDescent="0.2">
      <c r="A313" s="163"/>
      <c r="B313" s="36">
        <v>630</v>
      </c>
      <c r="C313" s="36"/>
      <c r="D313" s="36" t="s">
        <v>162</v>
      </c>
      <c r="E313" s="119">
        <f>SUM(E314:E349)</f>
        <v>715.39999999999986</v>
      </c>
      <c r="F313" s="59"/>
      <c r="G313" s="68"/>
      <c r="H313" s="87"/>
      <c r="I313" s="119">
        <f>SUM(I314:I349)</f>
        <v>59.800000000000004</v>
      </c>
      <c r="J313" s="119">
        <f>SUM(J314:J349)</f>
        <v>101.6</v>
      </c>
      <c r="K313" s="119">
        <f>SUM(K314:K349)</f>
        <v>101.6</v>
      </c>
      <c r="L313" s="66">
        <f>SUM(L314:L349)</f>
        <v>101.6</v>
      </c>
      <c r="M313" s="66">
        <f>SUM(M314:M349)</f>
        <v>101.6</v>
      </c>
    </row>
    <row r="314" spans="1:13" x14ac:dyDescent="0.2">
      <c r="A314" s="164"/>
      <c r="B314" s="36"/>
      <c r="C314" s="37">
        <v>6320011</v>
      </c>
      <c r="D314" s="37" t="s">
        <v>56</v>
      </c>
      <c r="E314" s="119">
        <v>3.3</v>
      </c>
      <c r="F314" s="119">
        <v>3.3</v>
      </c>
      <c r="G314" s="119">
        <v>3.3</v>
      </c>
      <c r="H314" s="119">
        <v>3.3</v>
      </c>
      <c r="I314" s="119">
        <v>3.3</v>
      </c>
      <c r="J314" s="68">
        <v>3.6</v>
      </c>
      <c r="K314" s="68">
        <v>3.6</v>
      </c>
      <c r="L314" s="68">
        <v>3.6</v>
      </c>
      <c r="M314" s="68">
        <v>3.6</v>
      </c>
    </row>
    <row r="315" spans="1:13" x14ac:dyDescent="0.2">
      <c r="A315" s="164"/>
      <c r="B315" s="36"/>
      <c r="C315" s="37">
        <v>6320012</v>
      </c>
      <c r="D315" s="37" t="s">
        <v>163</v>
      </c>
      <c r="E315" s="119">
        <v>1.8</v>
      </c>
      <c r="F315" s="59"/>
      <c r="G315" s="68"/>
      <c r="H315" s="87"/>
      <c r="I315" s="119">
        <v>1.6</v>
      </c>
      <c r="J315" s="68">
        <v>2</v>
      </c>
      <c r="K315" s="68">
        <v>2</v>
      </c>
      <c r="L315" s="68">
        <v>2</v>
      </c>
      <c r="M315" s="68">
        <v>2</v>
      </c>
    </row>
    <row r="316" spans="1:13" x14ac:dyDescent="0.2">
      <c r="A316" s="164"/>
      <c r="B316" s="36"/>
      <c r="C316" s="37">
        <v>632002</v>
      </c>
      <c r="D316" s="37" t="s">
        <v>164</v>
      </c>
      <c r="E316" s="119">
        <v>0.3</v>
      </c>
      <c r="F316" s="59"/>
      <c r="G316" s="68"/>
      <c r="H316" s="87"/>
      <c r="I316" s="119">
        <v>0.7</v>
      </c>
      <c r="J316" s="68">
        <v>0.8</v>
      </c>
      <c r="K316" s="68">
        <v>0.8</v>
      </c>
      <c r="L316" s="68">
        <v>0.8</v>
      </c>
      <c r="M316" s="68">
        <v>0.8</v>
      </c>
    </row>
    <row r="317" spans="1:13" x14ac:dyDescent="0.2">
      <c r="A317" s="164"/>
      <c r="B317" s="36"/>
      <c r="C317" s="37">
        <v>632003</v>
      </c>
      <c r="D317" s="37" t="s">
        <v>130</v>
      </c>
      <c r="E317" s="119">
        <v>1</v>
      </c>
      <c r="F317" s="59"/>
      <c r="G317" s="68"/>
      <c r="H317" s="87"/>
      <c r="I317" s="119">
        <v>1.4</v>
      </c>
      <c r="J317" s="68">
        <v>1.5</v>
      </c>
      <c r="K317" s="68">
        <v>1.5</v>
      </c>
      <c r="L317" s="68">
        <v>1.5</v>
      </c>
      <c r="M317" s="68">
        <v>1.5</v>
      </c>
    </row>
    <row r="318" spans="1:13" x14ac:dyDescent="0.2">
      <c r="A318" s="164"/>
      <c r="B318" s="36"/>
      <c r="C318" s="37">
        <v>633006</v>
      </c>
      <c r="D318" s="37" t="s">
        <v>134</v>
      </c>
      <c r="E318" s="119">
        <v>7.1</v>
      </c>
      <c r="F318" s="59"/>
      <c r="G318" s="68"/>
      <c r="H318" s="87"/>
      <c r="I318" s="119">
        <v>1.8</v>
      </c>
      <c r="J318" s="68">
        <v>7</v>
      </c>
      <c r="K318" s="68">
        <v>7</v>
      </c>
      <c r="L318" s="68">
        <v>7</v>
      </c>
      <c r="M318" s="68">
        <v>7</v>
      </c>
    </row>
    <row r="319" spans="1:13" x14ac:dyDescent="0.2">
      <c r="A319" s="164"/>
      <c r="B319" s="36"/>
      <c r="C319" s="37">
        <v>6330064</v>
      </c>
      <c r="D319" s="37" t="s">
        <v>339</v>
      </c>
      <c r="E319" s="119">
        <v>0</v>
      </c>
      <c r="F319" s="68"/>
      <c r="G319" s="68"/>
      <c r="H319" s="77"/>
      <c r="I319" s="119">
        <v>0</v>
      </c>
      <c r="J319" s="68">
        <v>3</v>
      </c>
      <c r="K319" s="68">
        <v>3</v>
      </c>
      <c r="L319" s="68">
        <v>3</v>
      </c>
      <c r="M319" s="68">
        <v>3</v>
      </c>
    </row>
    <row r="320" spans="1:13" x14ac:dyDescent="0.2">
      <c r="A320" s="164"/>
      <c r="B320" s="36"/>
      <c r="C320" s="37">
        <v>63300611</v>
      </c>
      <c r="D320" s="37" t="s">
        <v>165</v>
      </c>
      <c r="E320" s="119">
        <v>7.3</v>
      </c>
      <c r="F320" s="59"/>
      <c r="G320" s="68"/>
      <c r="H320" s="87"/>
      <c r="I320" s="119">
        <v>4.8</v>
      </c>
      <c r="J320" s="68">
        <v>15</v>
      </c>
      <c r="K320" s="68">
        <v>15</v>
      </c>
      <c r="L320" s="68">
        <v>15</v>
      </c>
      <c r="M320" s="68">
        <v>15</v>
      </c>
    </row>
    <row r="321" spans="1:13" x14ac:dyDescent="0.2">
      <c r="A321" s="164"/>
      <c r="B321" s="36"/>
      <c r="C321" s="37">
        <v>63300612</v>
      </c>
      <c r="D321" s="37" t="s">
        <v>293</v>
      </c>
      <c r="E321" s="119">
        <v>0</v>
      </c>
      <c r="F321" s="59"/>
      <c r="G321" s="68"/>
      <c r="H321" s="87"/>
      <c r="I321" s="119">
        <v>0</v>
      </c>
      <c r="J321" s="68">
        <v>3</v>
      </c>
      <c r="K321" s="68">
        <v>3</v>
      </c>
      <c r="L321" s="68">
        <v>3</v>
      </c>
      <c r="M321" s="68">
        <v>3</v>
      </c>
    </row>
    <row r="322" spans="1:13" x14ac:dyDescent="0.2">
      <c r="A322" s="164"/>
      <c r="B322" s="36"/>
      <c r="C322" s="37">
        <v>633004</v>
      </c>
      <c r="D322" s="37" t="s">
        <v>166</v>
      </c>
      <c r="E322" s="119">
        <v>0.2</v>
      </c>
      <c r="F322" s="59"/>
      <c r="G322" s="68"/>
      <c r="H322" s="87"/>
      <c r="I322" s="119">
        <v>0.3</v>
      </c>
      <c r="J322" s="68">
        <v>3</v>
      </c>
      <c r="K322" s="68">
        <v>3</v>
      </c>
      <c r="L322" s="68">
        <v>3</v>
      </c>
      <c r="M322" s="68">
        <v>3</v>
      </c>
    </row>
    <row r="323" spans="1:13" x14ac:dyDescent="0.2">
      <c r="A323" s="164"/>
      <c r="B323" s="36"/>
      <c r="C323" s="37">
        <v>633010</v>
      </c>
      <c r="D323" s="37" t="s">
        <v>299</v>
      </c>
      <c r="E323" s="119">
        <v>0</v>
      </c>
      <c r="F323" s="59"/>
      <c r="G323" s="68"/>
      <c r="H323" s="87"/>
      <c r="I323" s="119">
        <v>0.7</v>
      </c>
      <c r="J323" s="68">
        <v>2</v>
      </c>
      <c r="K323" s="68">
        <v>2</v>
      </c>
      <c r="L323" s="68">
        <v>2</v>
      </c>
      <c r="M323" s="68">
        <v>2</v>
      </c>
    </row>
    <row r="324" spans="1:13" x14ac:dyDescent="0.2">
      <c r="A324" s="164"/>
      <c r="B324" s="36"/>
      <c r="C324" s="37">
        <v>634001</v>
      </c>
      <c r="D324" s="37" t="s">
        <v>137</v>
      </c>
      <c r="E324" s="119">
        <v>15.3</v>
      </c>
      <c r="F324" s="59"/>
      <c r="G324" s="68"/>
      <c r="H324" s="87"/>
      <c r="I324" s="119">
        <v>15.8</v>
      </c>
      <c r="J324" s="68">
        <v>16</v>
      </c>
      <c r="K324" s="68">
        <v>16</v>
      </c>
      <c r="L324" s="68">
        <v>16</v>
      </c>
      <c r="M324" s="68">
        <v>16</v>
      </c>
    </row>
    <row r="325" spans="1:13" x14ac:dyDescent="0.2">
      <c r="A325" s="164"/>
      <c r="B325" s="36"/>
      <c r="C325" s="37">
        <v>634002</v>
      </c>
      <c r="D325" s="37" t="s">
        <v>290</v>
      </c>
      <c r="E325" s="119">
        <v>4.5999999999999996</v>
      </c>
      <c r="F325" s="59"/>
      <c r="G325" s="68"/>
      <c r="H325" s="87"/>
      <c r="I325" s="119">
        <v>4.5</v>
      </c>
      <c r="J325" s="68">
        <v>5</v>
      </c>
      <c r="K325" s="68">
        <v>5</v>
      </c>
      <c r="L325" s="68">
        <v>5</v>
      </c>
      <c r="M325" s="68">
        <v>5</v>
      </c>
    </row>
    <row r="326" spans="1:13" x14ac:dyDescent="0.2">
      <c r="A326" s="164"/>
      <c r="B326" s="36"/>
      <c r="C326" s="37">
        <v>634003</v>
      </c>
      <c r="D326" s="37" t="s">
        <v>264</v>
      </c>
      <c r="E326" s="119">
        <v>2.4</v>
      </c>
      <c r="F326" s="59"/>
      <c r="G326" s="68"/>
      <c r="H326" s="87"/>
      <c r="I326" s="119">
        <v>1.1000000000000001</v>
      </c>
      <c r="J326" s="68">
        <v>2.4</v>
      </c>
      <c r="K326" s="68">
        <v>2.4</v>
      </c>
      <c r="L326" s="68">
        <v>2.4</v>
      </c>
      <c r="M326" s="68">
        <v>2.4</v>
      </c>
    </row>
    <row r="327" spans="1:13" x14ac:dyDescent="0.2">
      <c r="A327" s="164"/>
      <c r="B327" s="36"/>
      <c r="C327" s="37">
        <v>634004</v>
      </c>
      <c r="D327" s="37" t="s">
        <v>80</v>
      </c>
      <c r="E327" s="119">
        <v>8</v>
      </c>
      <c r="F327" s="59"/>
      <c r="G327" s="68"/>
      <c r="H327" s="87"/>
      <c r="I327" s="119">
        <v>0.3</v>
      </c>
      <c r="J327" s="68">
        <v>1</v>
      </c>
      <c r="K327" s="68">
        <v>1</v>
      </c>
      <c r="L327" s="68">
        <v>1</v>
      </c>
      <c r="M327" s="68">
        <v>1</v>
      </c>
    </row>
    <row r="328" spans="1:13" x14ac:dyDescent="0.2">
      <c r="A328" s="164"/>
      <c r="B328" s="36"/>
      <c r="C328" s="37">
        <v>635004</v>
      </c>
      <c r="D328" s="37" t="s">
        <v>362</v>
      </c>
      <c r="E328" s="119">
        <v>0.6</v>
      </c>
      <c r="F328" s="59"/>
      <c r="G328" s="68"/>
      <c r="H328" s="87"/>
      <c r="I328" s="119">
        <v>0.3</v>
      </c>
      <c r="J328" s="68">
        <v>1</v>
      </c>
      <c r="K328" s="68">
        <v>1</v>
      </c>
      <c r="L328" s="68">
        <v>1</v>
      </c>
      <c r="M328" s="68">
        <v>1</v>
      </c>
    </row>
    <row r="329" spans="1:13" x14ac:dyDescent="0.2">
      <c r="A329" s="164"/>
      <c r="B329" s="36"/>
      <c r="C329" s="37">
        <v>6350061</v>
      </c>
      <c r="D329" s="37" t="s">
        <v>167</v>
      </c>
      <c r="E329" s="119">
        <v>0.3</v>
      </c>
      <c r="F329" s="59"/>
      <c r="G329" s="68"/>
      <c r="H329" s="87"/>
      <c r="I329" s="119">
        <v>1.5</v>
      </c>
      <c r="J329" s="68">
        <v>1.8</v>
      </c>
      <c r="K329" s="68">
        <v>1.8</v>
      </c>
      <c r="L329" s="68">
        <v>1.8</v>
      </c>
      <c r="M329" s="68">
        <v>1.8</v>
      </c>
    </row>
    <row r="330" spans="1:13" x14ac:dyDescent="0.2">
      <c r="A330" s="164"/>
      <c r="B330" s="36"/>
      <c r="C330" s="37">
        <v>6350062</v>
      </c>
      <c r="D330" s="37" t="s">
        <v>168</v>
      </c>
      <c r="E330" s="119">
        <v>0.1</v>
      </c>
      <c r="F330" s="59"/>
      <c r="G330" s="68"/>
      <c r="H330" s="87"/>
      <c r="I330" s="119">
        <v>0</v>
      </c>
      <c r="J330" s="68">
        <v>0.5</v>
      </c>
      <c r="K330" s="68">
        <v>0.5</v>
      </c>
      <c r="L330" s="68">
        <v>0.5</v>
      </c>
      <c r="M330" s="68">
        <v>0.5</v>
      </c>
    </row>
    <row r="331" spans="1:13" x14ac:dyDescent="0.2">
      <c r="A331" s="164"/>
      <c r="B331" s="36"/>
      <c r="C331" s="37">
        <v>6350064</v>
      </c>
      <c r="D331" s="37" t="s">
        <v>169</v>
      </c>
      <c r="E331" s="119">
        <v>0</v>
      </c>
      <c r="F331" s="59"/>
      <c r="G331" s="68"/>
      <c r="H331" s="87"/>
      <c r="I331" s="119">
        <v>0.1</v>
      </c>
      <c r="J331" s="68">
        <v>5</v>
      </c>
      <c r="K331" s="68">
        <v>5</v>
      </c>
      <c r="L331" s="68">
        <v>5</v>
      </c>
      <c r="M331" s="68">
        <v>5</v>
      </c>
    </row>
    <row r="332" spans="1:13" x14ac:dyDescent="0.2">
      <c r="A332" s="164"/>
      <c r="B332" s="36"/>
      <c r="C332" s="37">
        <v>6350068</v>
      </c>
      <c r="D332" s="37" t="s">
        <v>170</v>
      </c>
      <c r="E332" s="119">
        <v>0</v>
      </c>
      <c r="F332" s="59"/>
      <c r="G332" s="68"/>
      <c r="H332" s="77"/>
      <c r="I332" s="119">
        <v>0</v>
      </c>
      <c r="J332" s="68">
        <v>3</v>
      </c>
      <c r="K332" s="68">
        <v>3</v>
      </c>
      <c r="L332" s="68">
        <v>3</v>
      </c>
      <c r="M332" s="68">
        <v>3</v>
      </c>
    </row>
    <row r="333" spans="1:13" x14ac:dyDescent="0.2">
      <c r="A333" s="164"/>
      <c r="B333" s="36"/>
      <c r="C333" s="37">
        <v>636001</v>
      </c>
      <c r="D333" s="37" t="s">
        <v>365</v>
      </c>
      <c r="E333" s="119">
        <v>10.6</v>
      </c>
      <c r="F333" s="59"/>
      <c r="G333" s="68"/>
      <c r="H333" s="87"/>
      <c r="I333" s="119">
        <v>0.8</v>
      </c>
      <c r="J333" s="68">
        <v>2</v>
      </c>
      <c r="K333" s="68">
        <v>2</v>
      </c>
      <c r="L333" s="68">
        <v>2</v>
      </c>
      <c r="M333" s="68">
        <v>2</v>
      </c>
    </row>
    <row r="334" spans="1:13" x14ac:dyDescent="0.2">
      <c r="A334" s="164"/>
      <c r="B334" s="36"/>
      <c r="C334" s="37">
        <v>6360011</v>
      </c>
      <c r="D334" s="37" t="s">
        <v>414</v>
      </c>
      <c r="E334" s="119">
        <v>0</v>
      </c>
      <c r="F334" s="59"/>
      <c r="G334" s="68"/>
      <c r="H334" s="87"/>
      <c r="I334" s="119">
        <v>7.2</v>
      </c>
      <c r="J334" s="68">
        <v>7.2</v>
      </c>
      <c r="K334" s="68">
        <v>7.2</v>
      </c>
      <c r="L334" s="68">
        <v>7.2</v>
      </c>
      <c r="M334" s="68">
        <v>7.2</v>
      </c>
    </row>
    <row r="335" spans="1:13" x14ac:dyDescent="0.2">
      <c r="A335" s="164"/>
      <c r="B335" s="36"/>
      <c r="C335" s="37">
        <v>637004</v>
      </c>
      <c r="D335" s="37" t="s">
        <v>542</v>
      </c>
      <c r="E335" s="119">
        <v>633</v>
      </c>
      <c r="F335" s="59"/>
      <c r="G335" s="68"/>
      <c r="H335" s="87"/>
      <c r="I335" s="119">
        <v>0</v>
      </c>
      <c r="J335" s="68">
        <v>1.4</v>
      </c>
      <c r="K335" s="68">
        <v>1.4</v>
      </c>
      <c r="L335" s="68">
        <v>1.4</v>
      </c>
      <c r="M335" s="68">
        <v>1.4</v>
      </c>
    </row>
    <row r="336" spans="1:13" x14ac:dyDescent="0.2">
      <c r="A336" s="164"/>
      <c r="B336" s="36"/>
      <c r="C336" s="37">
        <v>637004</v>
      </c>
      <c r="D336" s="37" t="s">
        <v>91</v>
      </c>
      <c r="E336" s="119">
        <v>0</v>
      </c>
      <c r="F336" s="59"/>
      <c r="G336" s="68"/>
      <c r="H336" s="87"/>
      <c r="I336" s="119">
        <v>2.2000000000000002</v>
      </c>
      <c r="J336" s="68">
        <v>1.5</v>
      </c>
      <c r="K336" s="68">
        <v>1.5</v>
      </c>
      <c r="L336" s="68">
        <v>1.5</v>
      </c>
      <c r="M336" s="68">
        <v>1.5</v>
      </c>
    </row>
    <row r="337" spans="1:13" x14ac:dyDescent="0.2">
      <c r="A337" s="164"/>
      <c r="B337" s="36"/>
      <c r="C337" s="37">
        <v>637004</v>
      </c>
      <c r="D337" s="37" t="s">
        <v>298</v>
      </c>
      <c r="E337" s="119">
        <v>1.5</v>
      </c>
      <c r="F337" s="68"/>
      <c r="G337" s="68"/>
      <c r="H337" s="77"/>
      <c r="I337" s="119">
        <v>0.6</v>
      </c>
      <c r="J337" s="68">
        <v>1.3</v>
      </c>
      <c r="K337" s="68">
        <v>1.3</v>
      </c>
      <c r="L337" s="68">
        <v>1.3</v>
      </c>
      <c r="M337" s="68">
        <v>1.3</v>
      </c>
    </row>
    <row r="338" spans="1:13" x14ac:dyDescent="0.2">
      <c r="A338" s="164"/>
      <c r="B338" s="36"/>
      <c r="C338" s="37">
        <v>637005</v>
      </c>
      <c r="D338" s="37" t="s">
        <v>141</v>
      </c>
      <c r="E338" s="119">
        <v>0</v>
      </c>
      <c r="F338" s="68"/>
      <c r="G338" s="68"/>
      <c r="H338" s="77"/>
      <c r="I338" s="119">
        <v>0.1</v>
      </c>
      <c r="J338" s="68">
        <v>0.2</v>
      </c>
      <c r="K338" s="68">
        <v>0.2</v>
      </c>
      <c r="L338" s="68">
        <v>0.2</v>
      </c>
      <c r="M338" s="68">
        <v>0.2</v>
      </c>
    </row>
    <row r="339" spans="1:13" x14ac:dyDescent="0.2">
      <c r="A339" s="164"/>
      <c r="B339" s="36"/>
      <c r="C339" s="37">
        <v>637011</v>
      </c>
      <c r="D339" s="37" t="s">
        <v>357</v>
      </c>
      <c r="E339" s="119">
        <v>8</v>
      </c>
      <c r="F339" s="68"/>
      <c r="G339" s="68"/>
      <c r="H339" s="77"/>
      <c r="I339" s="119">
        <v>0</v>
      </c>
      <c r="J339" s="68">
        <v>2</v>
      </c>
      <c r="K339" s="68">
        <v>2</v>
      </c>
      <c r="L339" s="68">
        <v>2</v>
      </c>
      <c r="M339" s="68">
        <v>2</v>
      </c>
    </row>
    <row r="340" spans="1:13" x14ac:dyDescent="0.2">
      <c r="A340" s="164"/>
      <c r="B340" s="36"/>
      <c r="C340" s="37">
        <v>637014</v>
      </c>
      <c r="D340" s="37" t="s">
        <v>101</v>
      </c>
      <c r="E340" s="119">
        <v>5.0999999999999996</v>
      </c>
      <c r="F340" s="68"/>
      <c r="G340" s="68"/>
      <c r="H340" s="77"/>
      <c r="I340" s="119">
        <v>5.3</v>
      </c>
      <c r="J340" s="68">
        <v>5.5</v>
      </c>
      <c r="K340" s="68">
        <v>5.5</v>
      </c>
      <c r="L340" s="68">
        <v>5.5</v>
      </c>
      <c r="M340" s="68">
        <v>5.5</v>
      </c>
    </row>
    <row r="341" spans="1:13" x14ac:dyDescent="0.2">
      <c r="A341" s="164"/>
      <c r="B341" s="36"/>
      <c r="C341" s="37">
        <v>637016</v>
      </c>
      <c r="D341" s="37" t="s">
        <v>103</v>
      </c>
      <c r="E341" s="119">
        <v>1</v>
      </c>
      <c r="F341" s="68"/>
      <c r="G341" s="68"/>
      <c r="H341" s="77"/>
      <c r="I341" s="119">
        <v>0.9</v>
      </c>
      <c r="J341" s="68">
        <v>1.3</v>
      </c>
      <c r="K341" s="68">
        <v>1.3</v>
      </c>
      <c r="L341" s="68">
        <v>1.3</v>
      </c>
      <c r="M341" s="68">
        <v>1.3</v>
      </c>
    </row>
    <row r="342" spans="1:13" x14ac:dyDescent="0.2">
      <c r="A342" s="164"/>
      <c r="B342" s="36"/>
      <c r="C342" s="37">
        <v>637023</v>
      </c>
      <c r="D342" s="37" t="s">
        <v>490</v>
      </c>
      <c r="E342" s="119">
        <v>0</v>
      </c>
      <c r="F342" s="68"/>
      <c r="G342" s="68"/>
      <c r="H342" s="77"/>
      <c r="I342" s="119">
        <v>0</v>
      </c>
      <c r="J342" s="66">
        <v>0</v>
      </c>
      <c r="K342" s="66">
        <v>0</v>
      </c>
      <c r="L342" s="66">
        <v>0</v>
      </c>
      <c r="M342" s="66">
        <v>0</v>
      </c>
    </row>
    <row r="343" spans="1:13" x14ac:dyDescent="0.2">
      <c r="A343" s="164"/>
      <c r="B343" s="36"/>
      <c r="C343" s="37">
        <v>637027</v>
      </c>
      <c r="D343" s="37" t="s">
        <v>171</v>
      </c>
      <c r="E343" s="119">
        <v>0.8</v>
      </c>
      <c r="F343" s="68"/>
      <c r="G343" s="68"/>
      <c r="H343" s="77"/>
      <c r="I343" s="119">
        <v>0.3</v>
      </c>
      <c r="J343" s="68">
        <v>1</v>
      </c>
      <c r="K343" s="68">
        <v>1</v>
      </c>
      <c r="L343" s="68">
        <v>1</v>
      </c>
      <c r="M343" s="68">
        <v>1</v>
      </c>
    </row>
    <row r="344" spans="1:13" x14ac:dyDescent="0.2">
      <c r="A344" s="164"/>
      <c r="B344" s="36"/>
      <c r="C344" s="37">
        <v>637031</v>
      </c>
      <c r="D344" s="37" t="s">
        <v>94</v>
      </c>
      <c r="E344" s="119">
        <v>0</v>
      </c>
      <c r="F344" s="68"/>
      <c r="G344" s="68"/>
      <c r="H344" s="77"/>
      <c r="I344" s="119">
        <v>0</v>
      </c>
      <c r="J344" s="68">
        <v>0.6</v>
      </c>
      <c r="K344" s="68">
        <v>0.6</v>
      </c>
      <c r="L344" s="68">
        <v>0.6</v>
      </c>
      <c r="M344" s="68">
        <v>0.6</v>
      </c>
    </row>
    <row r="345" spans="1:13" x14ac:dyDescent="0.2">
      <c r="A345" s="164"/>
      <c r="B345" s="36"/>
      <c r="C345" s="37">
        <v>637035</v>
      </c>
      <c r="D345" s="37" t="s">
        <v>106</v>
      </c>
      <c r="E345" s="119">
        <v>1.5</v>
      </c>
      <c r="F345" s="68"/>
      <c r="G345" s="68"/>
      <c r="H345" s="77"/>
      <c r="I345" s="119">
        <v>0.8</v>
      </c>
      <c r="J345" s="68">
        <v>0</v>
      </c>
      <c r="K345" s="68">
        <v>0</v>
      </c>
      <c r="L345" s="68">
        <v>0</v>
      </c>
      <c r="M345" s="68">
        <v>0</v>
      </c>
    </row>
    <row r="346" spans="1:13" x14ac:dyDescent="0.2">
      <c r="A346" s="164"/>
      <c r="B346" s="36"/>
      <c r="C346" s="37">
        <v>642012</v>
      </c>
      <c r="D346" s="37" t="s">
        <v>445</v>
      </c>
      <c r="E346" s="119">
        <v>0</v>
      </c>
      <c r="F346" s="68"/>
      <c r="G346" s="68"/>
      <c r="H346" s="77"/>
      <c r="I346" s="119">
        <v>2.2000000000000002</v>
      </c>
      <c r="J346" s="68">
        <v>0</v>
      </c>
      <c r="K346" s="68">
        <v>0</v>
      </c>
      <c r="L346" s="68">
        <v>0</v>
      </c>
      <c r="M346" s="68">
        <v>0</v>
      </c>
    </row>
    <row r="347" spans="1:13" x14ac:dyDescent="0.2">
      <c r="A347" s="164"/>
      <c r="B347" s="36"/>
      <c r="C347" s="37">
        <v>642015</v>
      </c>
      <c r="D347" s="37" t="s">
        <v>111</v>
      </c>
      <c r="E347" s="119">
        <v>0.8</v>
      </c>
      <c r="F347" s="68"/>
      <c r="G347" s="68"/>
      <c r="H347" s="77"/>
      <c r="I347" s="119">
        <v>1</v>
      </c>
      <c r="J347" s="68">
        <v>1</v>
      </c>
      <c r="K347" s="68">
        <v>1</v>
      </c>
      <c r="L347" s="68">
        <v>1</v>
      </c>
      <c r="M347" s="68">
        <v>1</v>
      </c>
    </row>
    <row r="348" spans="1:13" x14ac:dyDescent="0.2">
      <c r="A348" s="164"/>
      <c r="B348" s="36"/>
      <c r="C348" s="37">
        <v>651004</v>
      </c>
      <c r="D348" s="37" t="s">
        <v>112</v>
      </c>
      <c r="E348" s="119">
        <v>0.8</v>
      </c>
      <c r="F348" s="68"/>
      <c r="G348" s="68"/>
      <c r="H348" s="77"/>
      <c r="I348" s="119">
        <v>0.1</v>
      </c>
      <c r="J348" s="68">
        <v>0</v>
      </c>
      <c r="K348" s="68">
        <v>0</v>
      </c>
      <c r="L348" s="68">
        <v>0</v>
      </c>
      <c r="M348" s="68">
        <v>0</v>
      </c>
    </row>
    <row r="349" spans="1:13" x14ac:dyDescent="0.2">
      <c r="A349" s="163"/>
      <c r="B349" s="36"/>
      <c r="C349" s="37">
        <v>653001</v>
      </c>
      <c r="D349" s="37" t="s">
        <v>172</v>
      </c>
      <c r="E349" s="119">
        <v>0</v>
      </c>
      <c r="F349" s="75"/>
      <c r="G349" s="75"/>
      <c r="H349" s="76"/>
      <c r="I349" s="119">
        <v>0.1</v>
      </c>
      <c r="J349" s="68">
        <v>0</v>
      </c>
      <c r="K349" s="68">
        <v>0</v>
      </c>
      <c r="L349" s="68">
        <v>0</v>
      </c>
      <c r="M349" s="68">
        <v>0</v>
      </c>
    </row>
    <row r="350" spans="1:13" x14ac:dyDescent="0.2">
      <c r="A350" s="164"/>
      <c r="B350" s="39" t="s">
        <v>173</v>
      </c>
      <c r="C350" s="39"/>
      <c r="D350" s="39" t="s">
        <v>174</v>
      </c>
      <c r="E350" s="121">
        <f t="shared" ref="E350:M350" si="42">SUM(E351:E355)</f>
        <v>43.5</v>
      </c>
      <c r="F350" s="121">
        <f t="shared" si="42"/>
        <v>0</v>
      </c>
      <c r="G350" s="121">
        <f t="shared" si="42"/>
        <v>0</v>
      </c>
      <c r="H350" s="121">
        <f t="shared" si="42"/>
        <v>0</v>
      </c>
      <c r="I350" s="121">
        <f t="shared" si="42"/>
        <v>40.1</v>
      </c>
      <c r="J350" s="121">
        <f t="shared" si="42"/>
        <v>45.8</v>
      </c>
      <c r="K350" s="121">
        <f t="shared" si="42"/>
        <v>45.8</v>
      </c>
      <c r="L350" s="121">
        <f t="shared" si="42"/>
        <v>45.8</v>
      </c>
      <c r="M350" s="121">
        <f t="shared" si="42"/>
        <v>45.8</v>
      </c>
    </row>
    <row r="351" spans="1:13" x14ac:dyDescent="0.2">
      <c r="A351" s="164"/>
      <c r="B351" s="36"/>
      <c r="C351" s="37">
        <v>632001</v>
      </c>
      <c r="D351" s="37" t="s">
        <v>175</v>
      </c>
      <c r="E351" s="119">
        <v>36.6</v>
      </c>
      <c r="F351" s="68"/>
      <c r="G351" s="68"/>
      <c r="H351" s="77"/>
      <c r="I351" s="119">
        <v>37.5</v>
      </c>
      <c r="J351" s="68">
        <v>39</v>
      </c>
      <c r="K351" s="68">
        <v>39</v>
      </c>
      <c r="L351" s="68">
        <v>39</v>
      </c>
      <c r="M351" s="68">
        <v>39</v>
      </c>
    </row>
    <row r="352" spans="1:13" x14ac:dyDescent="0.2">
      <c r="A352" s="164"/>
      <c r="B352" s="36"/>
      <c r="C352" s="37">
        <v>63300614</v>
      </c>
      <c r="D352" s="37" t="s">
        <v>435</v>
      </c>
      <c r="E352" s="119">
        <v>2.4</v>
      </c>
      <c r="F352" s="68"/>
      <c r="G352" s="68"/>
      <c r="H352" s="77"/>
      <c r="I352" s="119">
        <v>0.2</v>
      </c>
      <c r="J352" s="68">
        <v>2</v>
      </c>
      <c r="K352" s="68">
        <v>2</v>
      </c>
      <c r="L352" s="68">
        <v>2</v>
      </c>
      <c r="M352" s="68">
        <v>2</v>
      </c>
    </row>
    <row r="353" spans="1:13" x14ac:dyDescent="0.2">
      <c r="A353" s="164"/>
      <c r="B353" s="36"/>
      <c r="C353" s="37">
        <v>6330065</v>
      </c>
      <c r="D353" s="37" t="s">
        <v>134</v>
      </c>
      <c r="E353" s="119">
        <v>2.4</v>
      </c>
      <c r="F353" s="68"/>
      <c r="G353" s="68"/>
      <c r="H353" s="77"/>
      <c r="I353" s="119">
        <v>1.9</v>
      </c>
      <c r="J353" s="68">
        <v>3</v>
      </c>
      <c r="K353" s="68">
        <v>3</v>
      </c>
      <c r="L353" s="68">
        <v>3</v>
      </c>
      <c r="M353" s="68">
        <v>3</v>
      </c>
    </row>
    <row r="354" spans="1:13" x14ac:dyDescent="0.2">
      <c r="A354" s="164"/>
      <c r="B354" s="36"/>
      <c r="C354" s="37">
        <v>635006</v>
      </c>
      <c r="D354" s="37" t="s">
        <v>176</v>
      </c>
      <c r="E354" s="119">
        <v>2.1</v>
      </c>
      <c r="F354" s="68"/>
      <c r="G354" s="68"/>
      <c r="H354" s="77"/>
      <c r="I354" s="119">
        <v>0.3</v>
      </c>
      <c r="J354" s="68">
        <v>1.5</v>
      </c>
      <c r="K354" s="68">
        <v>1.5</v>
      </c>
      <c r="L354" s="68">
        <v>1.5</v>
      </c>
      <c r="M354" s="68">
        <v>1.5</v>
      </c>
    </row>
    <row r="355" spans="1:13" x14ac:dyDescent="0.2">
      <c r="A355" s="163"/>
      <c r="B355" s="36"/>
      <c r="C355" s="37">
        <v>637004</v>
      </c>
      <c r="D355" s="37" t="s">
        <v>419</v>
      </c>
      <c r="E355" s="119">
        <v>0</v>
      </c>
      <c r="F355" s="75"/>
      <c r="G355" s="75"/>
      <c r="H355" s="76"/>
      <c r="I355" s="119">
        <v>0.2</v>
      </c>
      <c r="J355" s="68">
        <v>0.3</v>
      </c>
      <c r="K355" s="68">
        <v>0.3</v>
      </c>
      <c r="L355" s="68">
        <v>0.3</v>
      </c>
      <c r="M355" s="68">
        <v>0.3</v>
      </c>
    </row>
    <row r="356" spans="1:13" x14ac:dyDescent="0.2">
      <c r="A356" s="163"/>
      <c r="B356" s="604" t="s">
        <v>232</v>
      </c>
      <c r="C356" s="605"/>
      <c r="D356" s="155" t="s">
        <v>503</v>
      </c>
      <c r="E356" s="121">
        <f>SUM(E357:E374)</f>
        <v>0</v>
      </c>
      <c r="F356" s="121"/>
      <c r="G356" s="121"/>
      <c r="H356" s="121"/>
      <c r="I356" s="121">
        <f>SUM(I357:I374)</f>
        <v>0</v>
      </c>
      <c r="J356" s="121">
        <f>SUM(J357:J359)</f>
        <v>315.60000000000008</v>
      </c>
      <c r="K356" s="121">
        <f>SUM(K357:K359)</f>
        <v>315.60000000000008</v>
      </c>
      <c r="L356" s="121">
        <f>SUM(L357:L359)</f>
        <v>324.40000000000009</v>
      </c>
      <c r="M356" s="121">
        <f>SUM(M357:M359)</f>
        <v>336.90000000000009</v>
      </c>
    </row>
    <row r="357" spans="1:13" x14ac:dyDescent="0.2">
      <c r="A357" s="163"/>
      <c r="B357" s="36">
        <v>610</v>
      </c>
      <c r="C357" s="37"/>
      <c r="D357" s="37" t="s">
        <v>459</v>
      </c>
      <c r="E357" s="119"/>
      <c r="F357" s="119"/>
      <c r="G357" s="119"/>
      <c r="H357" s="137"/>
      <c r="I357" s="119"/>
      <c r="J357" s="119">
        <v>58.7</v>
      </c>
      <c r="K357" s="119">
        <v>58.7</v>
      </c>
      <c r="L357" s="66">
        <v>59</v>
      </c>
      <c r="M357" s="66">
        <v>60</v>
      </c>
    </row>
    <row r="358" spans="1:13" x14ac:dyDescent="0.2">
      <c r="A358" s="163"/>
      <c r="B358" s="36">
        <v>620</v>
      </c>
      <c r="C358" s="37"/>
      <c r="D358" s="37" t="s">
        <v>457</v>
      </c>
      <c r="E358" s="119"/>
      <c r="F358" s="119"/>
      <c r="G358" s="119"/>
      <c r="H358" s="137"/>
      <c r="I358" s="119"/>
      <c r="J358" s="119">
        <v>21.5</v>
      </c>
      <c r="K358" s="119">
        <v>21.5</v>
      </c>
      <c r="L358" s="66">
        <v>22</v>
      </c>
      <c r="M358" s="66">
        <v>22.5</v>
      </c>
    </row>
    <row r="359" spans="1:13" x14ac:dyDescent="0.2">
      <c r="A359" s="163"/>
      <c r="B359" s="36">
        <v>630</v>
      </c>
      <c r="C359" s="89"/>
      <c r="D359" s="157" t="s">
        <v>505</v>
      </c>
      <c r="E359" s="68"/>
      <c r="F359" s="68"/>
      <c r="G359" s="68"/>
      <c r="H359" s="68"/>
      <c r="I359" s="68"/>
      <c r="J359" s="94">
        <f>SUM(J360:J374)</f>
        <v>235.40000000000006</v>
      </c>
      <c r="K359" s="94">
        <f>SUM(K360:K374)</f>
        <v>235.40000000000006</v>
      </c>
      <c r="L359" s="66">
        <f>SUM(L360:L374)</f>
        <v>243.40000000000006</v>
      </c>
      <c r="M359" s="66">
        <f>SUM(M360:M374)</f>
        <v>254.40000000000006</v>
      </c>
    </row>
    <row r="360" spans="1:13" x14ac:dyDescent="0.2">
      <c r="A360" s="163"/>
      <c r="B360" s="36"/>
      <c r="C360" s="89">
        <v>632001</v>
      </c>
      <c r="D360" s="89" t="s">
        <v>506</v>
      </c>
      <c r="E360" s="68"/>
      <c r="F360" s="68"/>
      <c r="G360" s="68"/>
      <c r="H360" s="68"/>
      <c r="I360" s="68"/>
      <c r="J360" s="68">
        <v>11.9</v>
      </c>
      <c r="K360" s="68">
        <v>11.9</v>
      </c>
      <c r="L360" s="66">
        <v>11.9</v>
      </c>
      <c r="M360" s="66">
        <v>11.9</v>
      </c>
    </row>
    <row r="361" spans="1:13" x14ac:dyDescent="0.2">
      <c r="A361" s="163"/>
      <c r="B361" s="36"/>
      <c r="C361" s="89">
        <v>632002</v>
      </c>
      <c r="D361" s="89" t="s">
        <v>507</v>
      </c>
      <c r="E361" s="68"/>
      <c r="F361" s="68"/>
      <c r="G361" s="68"/>
      <c r="H361" s="68"/>
      <c r="I361" s="68"/>
      <c r="J361" s="68">
        <v>46.5</v>
      </c>
      <c r="K361" s="68">
        <v>46.5</v>
      </c>
      <c r="L361" s="66">
        <v>46.5</v>
      </c>
      <c r="M361" s="66">
        <v>46.5</v>
      </c>
    </row>
    <row r="362" spans="1:13" x14ac:dyDescent="0.2">
      <c r="A362" s="163"/>
      <c r="B362" s="36"/>
      <c r="C362" s="37">
        <v>632000</v>
      </c>
      <c r="D362" s="37" t="s">
        <v>511</v>
      </c>
      <c r="E362" s="119"/>
      <c r="F362" s="121"/>
      <c r="G362" s="121"/>
      <c r="H362" s="154"/>
      <c r="I362" s="119"/>
      <c r="J362" s="119">
        <v>120</v>
      </c>
      <c r="K362" s="119">
        <v>120</v>
      </c>
      <c r="L362" s="66">
        <v>130</v>
      </c>
      <c r="M362" s="66">
        <v>140</v>
      </c>
    </row>
    <row r="363" spans="1:13" x14ac:dyDescent="0.2">
      <c r="A363" s="163"/>
      <c r="B363" s="36"/>
      <c r="C363" s="37">
        <v>633006</v>
      </c>
      <c r="D363" s="37" t="s">
        <v>284</v>
      </c>
      <c r="E363" s="119"/>
      <c r="F363" s="90"/>
      <c r="G363" s="68"/>
      <c r="H363" s="77"/>
      <c r="I363" s="119"/>
      <c r="J363" s="68">
        <v>10.8</v>
      </c>
      <c r="K363" s="68">
        <v>10.8</v>
      </c>
      <c r="L363" s="66">
        <v>10.8</v>
      </c>
      <c r="M363" s="66">
        <v>10.8</v>
      </c>
    </row>
    <row r="364" spans="1:13" x14ac:dyDescent="0.2">
      <c r="A364" s="163"/>
      <c r="B364" s="36"/>
      <c r="C364" s="37">
        <v>634001</v>
      </c>
      <c r="D364" s="37" t="s">
        <v>508</v>
      </c>
      <c r="E364" s="119"/>
      <c r="F364" s="90"/>
      <c r="G364" s="68"/>
      <c r="H364" s="77"/>
      <c r="I364" s="119"/>
      <c r="J364" s="68">
        <v>3</v>
      </c>
      <c r="K364" s="68">
        <v>3</v>
      </c>
      <c r="L364" s="66">
        <v>3</v>
      </c>
      <c r="M364" s="66">
        <v>3</v>
      </c>
    </row>
    <row r="365" spans="1:13" x14ac:dyDescent="0.2">
      <c r="A365" s="163"/>
      <c r="B365" s="36"/>
      <c r="C365" s="37">
        <v>6340021</v>
      </c>
      <c r="D365" s="37" t="s">
        <v>78</v>
      </c>
      <c r="E365" s="119"/>
      <c r="F365" s="90"/>
      <c r="G365" s="68"/>
      <c r="H365" s="77"/>
      <c r="I365" s="119"/>
      <c r="J365" s="68">
        <v>0.7</v>
      </c>
      <c r="K365" s="68">
        <v>0.7</v>
      </c>
      <c r="L365" s="66">
        <v>0.7</v>
      </c>
      <c r="M365" s="66">
        <v>0.7</v>
      </c>
    </row>
    <row r="366" spans="1:13" x14ac:dyDescent="0.2">
      <c r="A366" s="163"/>
      <c r="B366" s="36"/>
      <c r="C366" s="37">
        <v>6340022</v>
      </c>
      <c r="D366" s="37" t="s">
        <v>79</v>
      </c>
      <c r="E366" s="119"/>
      <c r="F366" s="90"/>
      <c r="G366" s="68"/>
      <c r="H366" s="77"/>
      <c r="I366" s="119"/>
      <c r="J366" s="68">
        <v>1.3</v>
      </c>
      <c r="K366" s="68">
        <v>1.3</v>
      </c>
      <c r="L366" s="66">
        <v>1.3</v>
      </c>
      <c r="M366" s="66">
        <v>1.3</v>
      </c>
    </row>
    <row r="367" spans="1:13" x14ac:dyDescent="0.2">
      <c r="A367" s="163"/>
      <c r="B367" s="36"/>
      <c r="C367" s="37">
        <v>634003</v>
      </c>
      <c r="D367" s="37" t="s">
        <v>509</v>
      </c>
      <c r="E367" s="119"/>
      <c r="F367" s="90"/>
      <c r="G367" s="68"/>
      <c r="H367" s="77"/>
      <c r="I367" s="119"/>
      <c r="J367" s="68">
        <v>1.3</v>
      </c>
      <c r="K367" s="68">
        <v>1.3</v>
      </c>
      <c r="L367" s="66">
        <v>1.3</v>
      </c>
      <c r="M367" s="66">
        <v>1.3</v>
      </c>
    </row>
    <row r="368" spans="1:13" x14ac:dyDescent="0.2">
      <c r="A368" s="163"/>
      <c r="B368" s="36"/>
      <c r="C368" s="37">
        <v>635002</v>
      </c>
      <c r="D368" s="37" t="s">
        <v>83</v>
      </c>
      <c r="E368" s="119"/>
      <c r="F368" s="90"/>
      <c r="G368" s="68"/>
      <c r="H368" s="77"/>
      <c r="I368" s="119"/>
      <c r="J368" s="68">
        <v>3</v>
      </c>
      <c r="K368" s="68">
        <v>3</v>
      </c>
      <c r="L368" s="66">
        <v>3</v>
      </c>
      <c r="M368" s="66">
        <v>3</v>
      </c>
    </row>
    <row r="369" spans="1:13" x14ac:dyDescent="0.2">
      <c r="A369" s="163"/>
      <c r="B369" s="36"/>
      <c r="C369" s="37">
        <v>63500610</v>
      </c>
      <c r="D369" s="37" t="s">
        <v>337</v>
      </c>
      <c r="E369" s="119"/>
      <c r="F369" s="90"/>
      <c r="G369" s="68"/>
      <c r="H369" s="77"/>
      <c r="I369" s="119"/>
      <c r="J369" s="68">
        <v>11</v>
      </c>
      <c r="K369" s="68">
        <v>11</v>
      </c>
      <c r="L369" s="66">
        <v>12</v>
      </c>
      <c r="M369" s="66">
        <v>13</v>
      </c>
    </row>
    <row r="370" spans="1:13" x14ac:dyDescent="0.2">
      <c r="A370" s="163"/>
      <c r="B370" s="36"/>
      <c r="C370" s="37">
        <v>637015</v>
      </c>
      <c r="D370" s="37" t="s">
        <v>102</v>
      </c>
      <c r="E370" s="119"/>
      <c r="F370" s="90"/>
      <c r="G370" s="68"/>
      <c r="H370" s="77"/>
      <c r="I370" s="119"/>
      <c r="J370" s="68">
        <v>4.8</v>
      </c>
      <c r="K370" s="68">
        <v>4.8</v>
      </c>
      <c r="L370" s="66">
        <v>4.8</v>
      </c>
      <c r="M370" s="66">
        <v>4.8</v>
      </c>
    </row>
    <row r="371" spans="1:13" x14ac:dyDescent="0.2">
      <c r="A371" s="163"/>
      <c r="B371" s="36"/>
      <c r="C371" s="41">
        <v>637055</v>
      </c>
      <c r="D371" s="41" t="s">
        <v>98</v>
      </c>
      <c r="E371" s="119"/>
      <c r="F371" s="90"/>
      <c r="G371" s="68"/>
      <c r="H371" s="91"/>
      <c r="I371" s="119"/>
      <c r="J371" s="68">
        <v>1.3</v>
      </c>
      <c r="K371" s="68">
        <v>1.3</v>
      </c>
      <c r="L371" s="66">
        <v>1.3</v>
      </c>
      <c r="M371" s="66">
        <v>1.3</v>
      </c>
    </row>
    <row r="372" spans="1:13" x14ac:dyDescent="0.2">
      <c r="A372" s="163"/>
      <c r="B372" s="36"/>
      <c r="C372" s="41">
        <v>637004</v>
      </c>
      <c r="D372" s="41" t="s">
        <v>454</v>
      </c>
      <c r="E372" s="119"/>
      <c r="F372" s="90"/>
      <c r="G372" s="68"/>
      <c r="H372" s="91"/>
      <c r="I372" s="119"/>
      <c r="J372" s="68">
        <v>1.5</v>
      </c>
      <c r="K372" s="68">
        <v>1.5</v>
      </c>
      <c r="L372" s="68">
        <v>1.5</v>
      </c>
      <c r="M372" s="68">
        <v>1.5</v>
      </c>
    </row>
    <row r="373" spans="1:13" x14ac:dyDescent="0.2">
      <c r="A373" s="163"/>
      <c r="B373" s="36"/>
      <c r="C373" s="41">
        <v>6370052</v>
      </c>
      <c r="D373" s="41" t="s">
        <v>95</v>
      </c>
      <c r="E373" s="119"/>
      <c r="F373" s="90"/>
      <c r="G373" s="68"/>
      <c r="H373" s="91"/>
      <c r="I373" s="119"/>
      <c r="J373" s="186">
        <v>8</v>
      </c>
      <c r="K373" s="186">
        <v>8</v>
      </c>
      <c r="L373" s="186">
        <v>5</v>
      </c>
      <c r="M373" s="186">
        <v>5</v>
      </c>
    </row>
    <row r="374" spans="1:13" x14ac:dyDescent="0.2">
      <c r="A374" s="163"/>
      <c r="B374" s="36"/>
      <c r="C374" s="41">
        <v>637041</v>
      </c>
      <c r="D374" s="41" t="s">
        <v>91</v>
      </c>
      <c r="E374" s="119"/>
      <c r="F374" s="90"/>
      <c r="G374" s="68"/>
      <c r="H374" s="91"/>
      <c r="I374" s="119"/>
      <c r="J374" s="68">
        <v>10.3</v>
      </c>
      <c r="K374" s="68">
        <v>10.3</v>
      </c>
      <c r="L374" s="68">
        <v>10.3</v>
      </c>
      <c r="M374" s="68">
        <v>10.3</v>
      </c>
    </row>
    <row r="375" spans="1:13" x14ac:dyDescent="0.2">
      <c r="A375" s="163"/>
      <c r="B375" s="39" t="s">
        <v>178</v>
      </c>
      <c r="C375" s="39"/>
      <c r="D375" s="39" t="s">
        <v>179</v>
      </c>
      <c r="E375" s="121">
        <f t="shared" ref="E375:M375" si="43">SUM(E376+E388+E404)</f>
        <v>139.19999999999999</v>
      </c>
      <c r="F375" s="121">
        <f t="shared" si="43"/>
        <v>0</v>
      </c>
      <c r="G375" s="121">
        <f t="shared" si="43"/>
        <v>0</v>
      </c>
      <c r="H375" s="121">
        <f t="shared" si="43"/>
        <v>0</v>
      </c>
      <c r="I375" s="121">
        <f t="shared" si="43"/>
        <v>162</v>
      </c>
      <c r="J375" s="121">
        <f t="shared" si="43"/>
        <v>228.4</v>
      </c>
      <c r="K375" s="121">
        <f t="shared" si="43"/>
        <v>228.4</v>
      </c>
      <c r="L375" s="121">
        <f t="shared" si="43"/>
        <v>237.60000000000002</v>
      </c>
      <c r="M375" s="121">
        <f t="shared" si="43"/>
        <v>248.90000000000003</v>
      </c>
    </row>
    <row r="376" spans="1:13" x14ac:dyDescent="0.2">
      <c r="A376" s="164"/>
      <c r="B376" s="36">
        <v>630</v>
      </c>
      <c r="C376" s="36"/>
      <c r="D376" s="36" t="s">
        <v>162</v>
      </c>
      <c r="E376" s="123">
        <f t="shared" ref="E376:M376" si="44">SUM(E377:E387)</f>
        <v>44.3</v>
      </c>
      <c r="F376" s="123">
        <f t="shared" si="44"/>
        <v>0</v>
      </c>
      <c r="G376" s="123">
        <f t="shared" si="44"/>
        <v>0</v>
      </c>
      <c r="H376" s="123">
        <f t="shared" si="44"/>
        <v>0</v>
      </c>
      <c r="I376" s="123">
        <f t="shared" si="44"/>
        <v>59.8</v>
      </c>
      <c r="J376" s="123">
        <f t="shared" si="44"/>
        <v>71.8</v>
      </c>
      <c r="K376" s="123">
        <f t="shared" si="44"/>
        <v>71.8</v>
      </c>
      <c r="L376" s="123">
        <f t="shared" si="44"/>
        <v>72.8</v>
      </c>
      <c r="M376" s="123">
        <f t="shared" si="44"/>
        <v>73</v>
      </c>
    </row>
    <row r="377" spans="1:13" x14ac:dyDescent="0.2">
      <c r="A377" s="164"/>
      <c r="B377" s="36"/>
      <c r="C377" s="37">
        <v>6320011</v>
      </c>
      <c r="D377" s="37" t="s">
        <v>310</v>
      </c>
      <c r="E377" s="119">
        <v>2</v>
      </c>
      <c r="F377" s="68"/>
      <c r="G377" s="68"/>
      <c r="H377" s="77"/>
      <c r="I377" s="119">
        <v>1.7</v>
      </c>
      <c r="J377" s="68">
        <v>1.8</v>
      </c>
      <c r="K377" s="68">
        <v>1.8</v>
      </c>
      <c r="L377" s="68">
        <v>1.8</v>
      </c>
      <c r="M377" s="68">
        <v>1.8</v>
      </c>
    </row>
    <row r="378" spans="1:13" x14ac:dyDescent="0.2">
      <c r="A378" s="164"/>
      <c r="B378" s="36"/>
      <c r="C378" s="37">
        <v>6320012</v>
      </c>
      <c r="D378" s="37" t="s">
        <v>312</v>
      </c>
      <c r="E378" s="119">
        <v>2.8</v>
      </c>
      <c r="F378" s="68"/>
      <c r="G378" s="68"/>
      <c r="H378" s="77"/>
      <c r="I378" s="119">
        <v>4.2</v>
      </c>
      <c r="J378" s="68">
        <v>4.2</v>
      </c>
      <c r="K378" s="68">
        <v>4.2</v>
      </c>
      <c r="L378" s="68">
        <v>4.2</v>
      </c>
      <c r="M378" s="68">
        <v>4.2</v>
      </c>
    </row>
    <row r="379" spans="1:13" x14ac:dyDescent="0.2">
      <c r="A379" s="164"/>
      <c r="B379" s="36"/>
      <c r="C379" s="37">
        <v>632002</v>
      </c>
      <c r="D379" s="37" t="s">
        <v>311</v>
      </c>
      <c r="E379" s="119">
        <v>0.3</v>
      </c>
      <c r="F379" s="68"/>
      <c r="G379" s="68"/>
      <c r="H379" s="77"/>
      <c r="I379" s="119">
        <v>0.5</v>
      </c>
      <c r="J379" s="68">
        <v>0.5</v>
      </c>
      <c r="K379" s="68">
        <v>0.5</v>
      </c>
      <c r="L379" s="68">
        <v>0.5</v>
      </c>
      <c r="M379" s="68">
        <v>0.5</v>
      </c>
    </row>
    <row r="380" spans="1:13" x14ac:dyDescent="0.2">
      <c r="A380" s="164"/>
      <c r="B380" s="36"/>
      <c r="C380" s="37">
        <v>6330061</v>
      </c>
      <c r="D380" s="37" t="s">
        <v>180</v>
      </c>
      <c r="E380" s="119">
        <v>1.5</v>
      </c>
      <c r="F380" s="68"/>
      <c r="G380" s="68"/>
      <c r="H380" s="77"/>
      <c r="I380" s="119">
        <v>0.3</v>
      </c>
      <c r="J380" s="68">
        <v>0.3</v>
      </c>
      <c r="K380" s="68">
        <v>0.3</v>
      </c>
      <c r="L380" s="68">
        <v>0.3</v>
      </c>
      <c r="M380" s="68">
        <v>0.3</v>
      </c>
    </row>
    <row r="381" spans="1:13" x14ac:dyDescent="0.2">
      <c r="A381" s="164"/>
      <c r="B381" s="36"/>
      <c r="C381" s="37">
        <v>6330062</v>
      </c>
      <c r="D381" s="37" t="s">
        <v>181</v>
      </c>
      <c r="E381" s="119">
        <v>14.4</v>
      </c>
      <c r="F381" s="68"/>
      <c r="G381" s="68"/>
      <c r="H381" s="77"/>
      <c r="I381" s="119">
        <v>22</v>
      </c>
      <c r="J381" s="68">
        <v>22</v>
      </c>
      <c r="K381" s="68">
        <v>22</v>
      </c>
      <c r="L381" s="68">
        <v>22</v>
      </c>
      <c r="M381" s="68">
        <v>22</v>
      </c>
    </row>
    <row r="382" spans="1:13" x14ac:dyDescent="0.2">
      <c r="A382" s="164"/>
      <c r="B382" s="36"/>
      <c r="C382" s="37">
        <v>634001</v>
      </c>
      <c r="D382" s="37" t="s">
        <v>532</v>
      </c>
      <c r="E382" s="119">
        <v>0</v>
      </c>
      <c r="F382" s="68"/>
      <c r="G382" s="68"/>
      <c r="H382" s="77"/>
      <c r="I382" s="119">
        <v>0.5</v>
      </c>
      <c r="J382" s="68">
        <v>0.5</v>
      </c>
      <c r="K382" s="68">
        <v>0.5</v>
      </c>
      <c r="L382" s="66">
        <v>0.7</v>
      </c>
      <c r="M382" s="66">
        <v>0.9</v>
      </c>
    </row>
    <row r="383" spans="1:13" x14ac:dyDescent="0.2">
      <c r="A383" s="164"/>
      <c r="B383" s="36"/>
      <c r="C383" s="37">
        <v>63500617</v>
      </c>
      <c r="D383" s="37" t="s">
        <v>358</v>
      </c>
      <c r="E383" s="119">
        <v>0</v>
      </c>
      <c r="F383" s="59"/>
      <c r="G383" s="68"/>
      <c r="H383" s="87"/>
      <c r="I383" s="119">
        <v>0.9</v>
      </c>
      <c r="J383" s="68">
        <v>0.9</v>
      </c>
      <c r="K383" s="68">
        <v>0.9</v>
      </c>
      <c r="L383" s="66">
        <v>0.9</v>
      </c>
      <c r="M383" s="66">
        <v>0.9</v>
      </c>
    </row>
    <row r="384" spans="1:13" x14ac:dyDescent="0.2">
      <c r="A384" s="164"/>
      <c r="B384" s="36"/>
      <c r="C384" s="37">
        <v>637004</v>
      </c>
      <c r="D384" s="37" t="s">
        <v>94</v>
      </c>
      <c r="E384" s="119">
        <v>0.1</v>
      </c>
      <c r="F384" s="59"/>
      <c r="G384" s="68"/>
      <c r="H384" s="87"/>
      <c r="I384" s="119">
        <v>0</v>
      </c>
      <c r="J384" s="68">
        <v>0.4</v>
      </c>
      <c r="K384" s="68">
        <v>0.4</v>
      </c>
      <c r="L384" s="66">
        <v>0.4</v>
      </c>
      <c r="M384" s="66">
        <v>0.4</v>
      </c>
    </row>
    <row r="385" spans="1:13" x14ac:dyDescent="0.2">
      <c r="A385" s="164"/>
      <c r="B385" s="36"/>
      <c r="C385" s="37">
        <v>642001</v>
      </c>
      <c r="D385" s="37" t="s">
        <v>313</v>
      </c>
      <c r="E385" s="119">
        <v>19.899999999999999</v>
      </c>
      <c r="F385" s="68"/>
      <c r="G385" s="68"/>
      <c r="H385" s="77"/>
      <c r="I385" s="119">
        <v>27.2</v>
      </c>
      <c r="J385" s="68">
        <v>36</v>
      </c>
      <c r="K385" s="68">
        <v>36</v>
      </c>
      <c r="L385" s="66">
        <v>36</v>
      </c>
      <c r="M385" s="66">
        <v>36</v>
      </c>
    </row>
    <row r="386" spans="1:13" hidden="1" x14ac:dyDescent="0.2">
      <c r="A386" s="164"/>
      <c r="B386" s="36"/>
      <c r="C386" s="37"/>
      <c r="D386" s="37"/>
      <c r="E386" s="119"/>
      <c r="F386" s="68"/>
      <c r="G386" s="68"/>
      <c r="H386" s="77"/>
      <c r="I386" s="119"/>
      <c r="J386" s="68"/>
      <c r="K386" s="68"/>
      <c r="L386" s="66"/>
      <c r="M386" s="66"/>
    </row>
    <row r="387" spans="1:13" x14ac:dyDescent="0.2">
      <c r="A387" s="163"/>
      <c r="B387" s="36"/>
      <c r="C387" s="37">
        <v>6420012</v>
      </c>
      <c r="D387" s="37" t="s">
        <v>182</v>
      </c>
      <c r="E387" s="119">
        <v>3.3</v>
      </c>
      <c r="F387" s="92"/>
      <c r="G387" s="68"/>
      <c r="H387" s="93"/>
      <c r="I387" s="119">
        <v>2.5</v>
      </c>
      <c r="J387" s="186">
        <v>5.2</v>
      </c>
      <c r="K387" s="186">
        <v>5.2</v>
      </c>
      <c r="L387" s="184">
        <v>6</v>
      </c>
      <c r="M387" s="184">
        <v>6</v>
      </c>
    </row>
    <row r="388" spans="1:13" x14ac:dyDescent="0.2">
      <c r="A388" s="168"/>
      <c r="B388" s="36" t="s">
        <v>183</v>
      </c>
      <c r="C388" s="36"/>
      <c r="D388" s="36" t="s">
        <v>482</v>
      </c>
      <c r="E388" s="123">
        <f t="shared" ref="E388:M388" si="45">SUM(E389:E392)</f>
        <v>11.3</v>
      </c>
      <c r="F388" s="123">
        <f t="shared" si="45"/>
        <v>0</v>
      </c>
      <c r="G388" s="123">
        <f t="shared" si="45"/>
        <v>0</v>
      </c>
      <c r="H388" s="123">
        <f t="shared" si="45"/>
        <v>0</v>
      </c>
      <c r="I388" s="123">
        <f t="shared" si="45"/>
        <v>13.3</v>
      </c>
      <c r="J388" s="123">
        <f t="shared" si="45"/>
        <v>19.100000000000001</v>
      </c>
      <c r="K388" s="123">
        <f t="shared" si="45"/>
        <v>19.100000000000001</v>
      </c>
      <c r="L388" s="123">
        <f t="shared" si="45"/>
        <v>17.7</v>
      </c>
      <c r="M388" s="123">
        <f t="shared" si="45"/>
        <v>17.7</v>
      </c>
    </row>
    <row r="389" spans="1:13" x14ac:dyDescent="0.2">
      <c r="A389" s="164"/>
      <c r="B389" s="36">
        <v>610</v>
      </c>
      <c r="C389" s="37"/>
      <c r="D389" s="37" t="s">
        <v>184</v>
      </c>
      <c r="E389" s="119">
        <v>7.9</v>
      </c>
      <c r="F389" s="68"/>
      <c r="G389" s="68"/>
      <c r="H389" s="77"/>
      <c r="I389" s="119">
        <v>6.9</v>
      </c>
      <c r="J389" s="68">
        <v>8</v>
      </c>
      <c r="K389" s="68">
        <v>8</v>
      </c>
      <c r="L389" s="68">
        <v>8</v>
      </c>
      <c r="M389" s="68">
        <v>8</v>
      </c>
    </row>
    <row r="390" spans="1:13" x14ac:dyDescent="0.2">
      <c r="A390" s="163"/>
      <c r="B390" s="36">
        <v>620</v>
      </c>
      <c r="C390" s="37"/>
      <c r="D390" s="37" t="s">
        <v>116</v>
      </c>
      <c r="E390" s="119">
        <v>2.4</v>
      </c>
      <c r="F390" s="92"/>
      <c r="G390" s="68"/>
      <c r="H390" s="93"/>
      <c r="I390" s="119">
        <v>2.4</v>
      </c>
      <c r="J390" s="68">
        <v>3.3</v>
      </c>
      <c r="K390" s="68">
        <v>3.3</v>
      </c>
      <c r="L390" s="68">
        <v>3.3</v>
      </c>
      <c r="M390" s="68">
        <v>3.3</v>
      </c>
    </row>
    <row r="391" spans="1:13" x14ac:dyDescent="0.2">
      <c r="A391" s="169"/>
      <c r="B391" s="36"/>
      <c r="C391" s="37"/>
      <c r="D391" s="37" t="s">
        <v>287</v>
      </c>
      <c r="E391" s="119"/>
      <c r="F391" s="119"/>
      <c r="G391" s="119"/>
      <c r="H391" s="119"/>
      <c r="I391" s="119"/>
      <c r="J391" s="119">
        <v>1.4</v>
      </c>
      <c r="K391" s="119">
        <v>1.4</v>
      </c>
      <c r="L391" s="119">
        <v>0</v>
      </c>
      <c r="M391" s="119">
        <v>0</v>
      </c>
    </row>
    <row r="392" spans="1:13" x14ac:dyDescent="0.2">
      <c r="A392" s="164"/>
      <c r="B392" s="36">
        <v>630</v>
      </c>
      <c r="C392" s="36"/>
      <c r="D392" s="36" t="s">
        <v>162</v>
      </c>
      <c r="E392" s="123">
        <f>SUM(E393:E402)</f>
        <v>0.99999999999999989</v>
      </c>
      <c r="F392" s="123">
        <f>SUM(F393:F402)</f>
        <v>0</v>
      </c>
      <c r="G392" s="123">
        <f>SUM(G393:G402)</f>
        <v>0</v>
      </c>
      <c r="H392" s="123">
        <f>SUM(H393:H402)</f>
        <v>0</v>
      </c>
      <c r="I392" s="123">
        <f>SUM(I393:I403)</f>
        <v>4</v>
      </c>
      <c r="J392" s="123">
        <f>SUM(J393:J403)</f>
        <v>6.3999999999999995</v>
      </c>
      <c r="K392" s="123">
        <f>SUM(K393:K403)</f>
        <v>6.3999999999999995</v>
      </c>
      <c r="L392" s="123">
        <f>SUM(L393:L403)</f>
        <v>6.3999999999999995</v>
      </c>
      <c r="M392" s="123">
        <f>SUM(M393:M403)</f>
        <v>6.3999999999999995</v>
      </c>
    </row>
    <row r="393" spans="1:13" x14ac:dyDescent="0.2">
      <c r="A393" s="164"/>
      <c r="B393" s="36"/>
      <c r="C393" s="37">
        <v>6320011</v>
      </c>
      <c r="D393" s="37" t="s">
        <v>56</v>
      </c>
      <c r="E393" s="119">
        <v>0.1</v>
      </c>
      <c r="F393" s="68"/>
      <c r="G393" s="68"/>
      <c r="H393" s="77"/>
      <c r="I393" s="119">
        <v>1</v>
      </c>
      <c r="J393" s="68">
        <v>1</v>
      </c>
      <c r="K393" s="68">
        <v>1</v>
      </c>
      <c r="L393" s="68">
        <v>1</v>
      </c>
      <c r="M393" s="68">
        <v>1</v>
      </c>
    </row>
    <row r="394" spans="1:13" x14ac:dyDescent="0.2">
      <c r="A394" s="164"/>
      <c r="B394" s="36"/>
      <c r="C394" s="37">
        <v>6320012</v>
      </c>
      <c r="D394" s="37" t="s">
        <v>163</v>
      </c>
      <c r="E394" s="119">
        <v>0.4</v>
      </c>
      <c r="F394" s="68"/>
      <c r="G394" s="68"/>
      <c r="H394" s="77"/>
      <c r="I394" s="119">
        <v>1.6</v>
      </c>
      <c r="J394" s="68">
        <v>1.6</v>
      </c>
      <c r="K394" s="68">
        <v>1.6</v>
      </c>
      <c r="L394" s="68">
        <v>1.6</v>
      </c>
      <c r="M394" s="68">
        <v>1.6</v>
      </c>
    </row>
    <row r="395" spans="1:13" x14ac:dyDescent="0.2">
      <c r="A395" s="164"/>
      <c r="B395" s="36"/>
      <c r="C395" s="37">
        <v>632002</v>
      </c>
      <c r="D395" s="37" t="s">
        <v>185</v>
      </c>
      <c r="E395" s="119">
        <v>0</v>
      </c>
      <c r="F395" s="68"/>
      <c r="G395" s="68"/>
      <c r="H395" s="77"/>
      <c r="I395" s="119">
        <v>0</v>
      </c>
      <c r="J395" s="68">
        <v>0</v>
      </c>
      <c r="K395" s="68">
        <v>0</v>
      </c>
      <c r="L395" s="68">
        <v>0</v>
      </c>
      <c r="M395" s="68">
        <v>0</v>
      </c>
    </row>
    <row r="396" spans="1:13" x14ac:dyDescent="0.2">
      <c r="A396" s="164"/>
      <c r="B396" s="36"/>
      <c r="C396" s="37">
        <v>6320031</v>
      </c>
      <c r="D396" s="37" t="s">
        <v>130</v>
      </c>
      <c r="E396" s="119">
        <v>0</v>
      </c>
      <c r="F396" s="68"/>
      <c r="G396" s="68"/>
      <c r="H396" s="77"/>
      <c r="I396" s="119">
        <v>0.1</v>
      </c>
      <c r="J396" s="68">
        <v>0.1</v>
      </c>
      <c r="K396" s="68">
        <v>0.1</v>
      </c>
      <c r="L396" s="68">
        <v>0.1</v>
      </c>
      <c r="M396" s="68">
        <v>0.1</v>
      </c>
    </row>
    <row r="397" spans="1:13" x14ac:dyDescent="0.2">
      <c r="A397" s="164"/>
      <c r="B397" s="36"/>
      <c r="C397" s="37">
        <v>637004</v>
      </c>
      <c r="D397" s="37" t="s">
        <v>481</v>
      </c>
      <c r="E397" s="119">
        <v>0</v>
      </c>
      <c r="F397" s="68"/>
      <c r="G397" s="68"/>
      <c r="H397" s="77"/>
      <c r="I397" s="119">
        <v>0</v>
      </c>
      <c r="J397" s="68">
        <v>3</v>
      </c>
      <c r="K397" s="68">
        <v>3</v>
      </c>
      <c r="L397" s="68">
        <v>3</v>
      </c>
      <c r="M397" s="68">
        <v>3</v>
      </c>
    </row>
    <row r="398" spans="1:13" x14ac:dyDescent="0.2">
      <c r="A398" s="164"/>
      <c r="B398" s="36"/>
      <c r="C398" s="37">
        <v>637005</v>
      </c>
      <c r="D398" s="37" t="s">
        <v>98</v>
      </c>
      <c r="E398" s="119">
        <v>0.1</v>
      </c>
      <c r="F398" s="68"/>
      <c r="G398" s="68"/>
      <c r="H398" s="77"/>
      <c r="I398" s="119">
        <v>0.1</v>
      </c>
      <c r="J398" s="68">
        <v>0.1</v>
      </c>
      <c r="K398" s="68">
        <v>0.1</v>
      </c>
      <c r="L398" s="68">
        <v>0.1</v>
      </c>
      <c r="M398" s="68">
        <v>0.1</v>
      </c>
    </row>
    <row r="399" spans="1:13" x14ac:dyDescent="0.2">
      <c r="A399" s="164"/>
      <c r="B399" s="36"/>
      <c r="C399" s="37">
        <v>637014</v>
      </c>
      <c r="D399" s="37" t="s">
        <v>101</v>
      </c>
      <c r="E399" s="119">
        <v>0.3</v>
      </c>
      <c r="F399" s="68"/>
      <c r="G399" s="68"/>
      <c r="H399" s="77"/>
      <c r="I399" s="119">
        <v>0.4</v>
      </c>
      <c r="J399" s="68">
        <v>0.4</v>
      </c>
      <c r="K399" s="68">
        <v>0.4</v>
      </c>
      <c r="L399" s="68">
        <v>0.4</v>
      </c>
      <c r="M399" s="68">
        <v>0.4</v>
      </c>
    </row>
    <row r="400" spans="1:13" x14ac:dyDescent="0.2">
      <c r="A400" s="164"/>
      <c r="B400" s="36"/>
      <c r="C400" s="37">
        <v>637016</v>
      </c>
      <c r="D400" s="37" t="s">
        <v>103</v>
      </c>
      <c r="E400" s="119">
        <v>0.1</v>
      </c>
      <c r="F400" s="68"/>
      <c r="G400" s="68"/>
      <c r="H400" s="77"/>
      <c r="I400" s="119">
        <v>0.1</v>
      </c>
      <c r="J400" s="68">
        <v>0.1</v>
      </c>
      <c r="K400" s="68">
        <v>0.1</v>
      </c>
      <c r="L400" s="68">
        <v>0.1</v>
      </c>
      <c r="M400" s="68">
        <v>0.1</v>
      </c>
    </row>
    <row r="401" spans="1:13" x14ac:dyDescent="0.2">
      <c r="A401" s="164"/>
      <c r="B401" s="36"/>
      <c r="C401" s="37">
        <v>642015</v>
      </c>
      <c r="D401" s="37" t="s">
        <v>111</v>
      </c>
      <c r="E401" s="119">
        <v>0</v>
      </c>
      <c r="F401" s="68"/>
      <c r="G401" s="68"/>
      <c r="H401" s="77"/>
      <c r="I401" s="119">
        <v>0.1</v>
      </c>
      <c r="J401" s="68">
        <v>0.1</v>
      </c>
      <c r="K401" s="68">
        <v>0.1</v>
      </c>
      <c r="L401" s="68">
        <v>0.1</v>
      </c>
      <c r="M401" s="68">
        <v>0.1</v>
      </c>
    </row>
    <row r="402" spans="1:13" x14ac:dyDescent="0.2">
      <c r="A402" s="163"/>
      <c r="B402" s="36"/>
      <c r="C402" s="37">
        <v>637027</v>
      </c>
      <c r="D402" s="37" t="s">
        <v>171</v>
      </c>
      <c r="E402" s="119">
        <v>0</v>
      </c>
      <c r="F402" s="92"/>
      <c r="G402" s="68"/>
      <c r="H402" s="93"/>
      <c r="I402" s="119">
        <v>0.6</v>
      </c>
      <c r="J402" s="68">
        <v>0</v>
      </c>
      <c r="K402" s="68">
        <v>0</v>
      </c>
      <c r="L402" s="68">
        <v>0</v>
      </c>
      <c r="M402" s="68">
        <v>0</v>
      </c>
    </row>
    <row r="403" spans="1:13" x14ac:dyDescent="0.2">
      <c r="A403" s="163"/>
      <c r="B403" s="36"/>
      <c r="C403" s="37"/>
      <c r="D403" s="37" t="s">
        <v>460</v>
      </c>
      <c r="E403" s="119">
        <v>0</v>
      </c>
      <c r="F403" s="138"/>
      <c r="G403" s="119"/>
      <c r="H403" s="139"/>
      <c r="I403" s="119">
        <v>0</v>
      </c>
      <c r="J403" s="119">
        <v>0</v>
      </c>
      <c r="K403" s="119">
        <v>0</v>
      </c>
      <c r="L403" s="119">
        <v>0</v>
      </c>
      <c r="M403" s="119">
        <v>0</v>
      </c>
    </row>
    <row r="404" spans="1:13" x14ac:dyDescent="0.2">
      <c r="A404" s="164"/>
      <c r="B404" s="36" t="s">
        <v>186</v>
      </c>
      <c r="C404" s="36"/>
      <c r="D404" s="36" t="s">
        <v>516</v>
      </c>
      <c r="E404" s="123">
        <f t="shared" ref="E404:M404" si="46">SUM(E405:E407)</f>
        <v>83.6</v>
      </c>
      <c r="F404" s="123">
        <f t="shared" si="46"/>
        <v>0</v>
      </c>
      <c r="G404" s="123">
        <f t="shared" si="46"/>
        <v>0</v>
      </c>
      <c r="H404" s="123">
        <f t="shared" si="46"/>
        <v>0</v>
      </c>
      <c r="I404" s="123">
        <f t="shared" si="46"/>
        <v>88.9</v>
      </c>
      <c r="J404" s="123">
        <f t="shared" si="46"/>
        <v>137.5</v>
      </c>
      <c r="K404" s="123">
        <f t="shared" si="46"/>
        <v>137.5</v>
      </c>
      <c r="L404" s="123">
        <f t="shared" si="46"/>
        <v>147.10000000000002</v>
      </c>
      <c r="M404" s="123">
        <f t="shared" si="46"/>
        <v>158.20000000000002</v>
      </c>
    </row>
    <row r="405" spans="1:13" x14ac:dyDescent="0.2">
      <c r="A405" s="164"/>
      <c r="B405" s="36">
        <v>610</v>
      </c>
      <c r="C405" s="37"/>
      <c r="D405" s="37" t="s">
        <v>188</v>
      </c>
      <c r="E405" s="119">
        <v>31.6</v>
      </c>
      <c r="F405" s="68"/>
      <c r="G405" s="68"/>
      <c r="H405" s="87"/>
      <c r="I405" s="119">
        <v>30</v>
      </c>
      <c r="J405" s="68">
        <v>31.8</v>
      </c>
      <c r="K405" s="68">
        <v>31.8</v>
      </c>
      <c r="L405" s="66">
        <v>32</v>
      </c>
      <c r="M405" s="66">
        <v>33</v>
      </c>
    </row>
    <row r="406" spans="1:13" x14ac:dyDescent="0.2">
      <c r="A406" s="163"/>
      <c r="B406" s="36">
        <v>620</v>
      </c>
      <c r="C406" s="37"/>
      <c r="D406" s="37" t="s">
        <v>116</v>
      </c>
      <c r="E406" s="119">
        <v>10.9</v>
      </c>
      <c r="F406" s="92"/>
      <c r="G406" s="68"/>
      <c r="H406" s="93"/>
      <c r="I406" s="119">
        <v>11.7</v>
      </c>
      <c r="J406" s="68">
        <v>11.7</v>
      </c>
      <c r="K406" s="68">
        <v>11.7</v>
      </c>
      <c r="L406" s="66">
        <v>11.8</v>
      </c>
      <c r="M406" s="66">
        <v>11.9</v>
      </c>
    </row>
    <row r="407" spans="1:13" x14ac:dyDescent="0.2">
      <c r="A407" s="164"/>
      <c r="B407" s="36">
        <v>630</v>
      </c>
      <c r="C407" s="36"/>
      <c r="D407" s="36" t="s">
        <v>162</v>
      </c>
      <c r="E407" s="123">
        <f t="shared" ref="E407:M407" si="47">SUM(E408:E440)</f>
        <v>41.099999999999994</v>
      </c>
      <c r="F407" s="123">
        <f t="shared" si="47"/>
        <v>0</v>
      </c>
      <c r="G407" s="123">
        <f t="shared" si="47"/>
        <v>0</v>
      </c>
      <c r="H407" s="123">
        <f t="shared" si="47"/>
        <v>0</v>
      </c>
      <c r="I407" s="123">
        <f t="shared" si="47"/>
        <v>47.2</v>
      </c>
      <c r="J407" s="123">
        <f t="shared" si="47"/>
        <v>94.000000000000014</v>
      </c>
      <c r="K407" s="123">
        <f t="shared" si="47"/>
        <v>94.000000000000014</v>
      </c>
      <c r="L407" s="123">
        <f t="shared" si="47"/>
        <v>103.30000000000001</v>
      </c>
      <c r="M407" s="123">
        <f t="shared" si="47"/>
        <v>113.30000000000001</v>
      </c>
    </row>
    <row r="408" spans="1:13" x14ac:dyDescent="0.2">
      <c r="A408" s="164"/>
      <c r="B408" s="36"/>
      <c r="C408" s="37">
        <v>631001</v>
      </c>
      <c r="D408" s="37" t="s">
        <v>129</v>
      </c>
      <c r="E408" s="119">
        <v>0</v>
      </c>
      <c r="F408" s="68"/>
      <c r="G408" s="68"/>
      <c r="H408" s="77"/>
      <c r="I408" s="119">
        <v>0</v>
      </c>
      <c r="J408" s="68">
        <v>0</v>
      </c>
      <c r="K408" s="68">
        <v>0</v>
      </c>
      <c r="L408" s="68">
        <v>0</v>
      </c>
      <c r="M408" s="68">
        <v>0</v>
      </c>
    </row>
    <row r="409" spans="1:13" x14ac:dyDescent="0.2">
      <c r="A409" s="164"/>
      <c r="B409" s="36"/>
      <c r="C409" s="37">
        <v>6320011</v>
      </c>
      <c r="D409" s="37" t="s">
        <v>56</v>
      </c>
      <c r="E409" s="119">
        <v>6.4</v>
      </c>
      <c r="F409" s="68"/>
      <c r="G409" s="68"/>
      <c r="H409" s="77"/>
      <c r="I409" s="119">
        <v>4.0999999999999996</v>
      </c>
      <c r="J409" s="68">
        <v>4.2</v>
      </c>
      <c r="K409" s="68">
        <v>4.2</v>
      </c>
      <c r="L409" s="68">
        <v>4.2</v>
      </c>
      <c r="M409" s="68">
        <v>4.2</v>
      </c>
    </row>
    <row r="410" spans="1:13" x14ac:dyDescent="0.2">
      <c r="A410" s="164"/>
      <c r="B410" s="36"/>
      <c r="C410" s="37">
        <v>6320012</v>
      </c>
      <c r="D410" s="37" t="s">
        <v>163</v>
      </c>
      <c r="E410" s="119">
        <v>6.6</v>
      </c>
      <c r="F410" s="68"/>
      <c r="G410" s="68"/>
      <c r="H410" s="77"/>
      <c r="I410" s="119">
        <v>17.3</v>
      </c>
      <c r="J410" s="68">
        <v>17.2</v>
      </c>
      <c r="K410" s="68">
        <v>17.2</v>
      </c>
      <c r="L410" s="68">
        <v>17.2</v>
      </c>
      <c r="M410" s="68">
        <v>17.2</v>
      </c>
    </row>
    <row r="411" spans="1:13" x14ac:dyDescent="0.2">
      <c r="A411" s="164"/>
      <c r="B411" s="36"/>
      <c r="C411" s="37">
        <v>632002</v>
      </c>
      <c r="D411" s="37" t="s">
        <v>164</v>
      </c>
      <c r="E411" s="119">
        <v>0.6</v>
      </c>
      <c r="F411" s="68"/>
      <c r="G411" s="68"/>
      <c r="H411" s="77"/>
      <c r="I411" s="119">
        <v>0.8</v>
      </c>
      <c r="J411" s="68">
        <v>0.8</v>
      </c>
      <c r="K411" s="68">
        <v>0.8</v>
      </c>
      <c r="L411" s="68">
        <v>0.8</v>
      </c>
      <c r="M411" s="68">
        <v>0.8</v>
      </c>
    </row>
    <row r="412" spans="1:13" x14ac:dyDescent="0.2">
      <c r="A412" s="164"/>
      <c r="B412" s="36"/>
      <c r="C412" s="37">
        <v>632003</v>
      </c>
      <c r="D412" s="37" t="s">
        <v>369</v>
      </c>
      <c r="E412" s="119">
        <v>0.8</v>
      </c>
      <c r="F412" s="68"/>
      <c r="G412" s="68"/>
      <c r="H412" s="77"/>
      <c r="I412" s="119">
        <v>1</v>
      </c>
      <c r="J412" s="68">
        <v>1</v>
      </c>
      <c r="K412" s="68">
        <v>1</v>
      </c>
      <c r="L412" s="68">
        <v>1</v>
      </c>
      <c r="M412" s="68">
        <v>1</v>
      </c>
    </row>
    <row r="413" spans="1:13" x14ac:dyDescent="0.2">
      <c r="A413" s="164"/>
      <c r="B413" s="36"/>
      <c r="C413" s="37">
        <v>633002</v>
      </c>
      <c r="D413" s="37" t="s">
        <v>132</v>
      </c>
      <c r="E413" s="119">
        <v>0.2</v>
      </c>
      <c r="F413" s="68"/>
      <c r="G413" s="68"/>
      <c r="H413" s="77"/>
      <c r="I413" s="119">
        <v>0.1</v>
      </c>
      <c r="J413" s="68">
        <v>0.1</v>
      </c>
      <c r="K413" s="68">
        <v>0.1</v>
      </c>
      <c r="L413" s="68">
        <v>0.1</v>
      </c>
      <c r="M413" s="68">
        <v>0.1</v>
      </c>
    </row>
    <row r="414" spans="1:13" x14ac:dyDescent="0.2">
      <c r="A414" s="164"/>
      <c r="B414" s="36"/>
      <c r="C414" s="37">
        <v>633004</v>
      </c>
      <c r="D414" s="37" t="s">
        <v>189</v>
      </c>
      <c r="E414" s="119">
        <v>0.2</v>
      </c>
      <c r="F414" s="68"/>
      <c r="G414" s="68"/>
      <c r="H414" s="77"/>
      <c r="I414" s="119">
        <v>0</v>
      </c>
      <c r="J414" s="68">
        <v>0</v>
      </c>
      <c r="K414" s="68">
        <v>0</v>
      </c>
      <c r="L414" s="68">
        <v>0</v>
      </c>
      <c r="M414" s="68">
        <v>0</v>
      </c>
    </row>
    <row r="415" spans="1:13" x14ac:dyDescent="0.2">
      <c r="A415" s="164"/>
      <c r="B415" s="36"/>
      <c r="C415" s="37">
        <v>633004</v>
      </c>
      <c r="D415" s="37" t="s">
        <v>469</v>
      </c>
      <c r="E415" s="119">
        <v>0</v>
      </c>
      <c r="F415" s="68"/>
      <c r="G415" s="68"/>
      <c r="H415" s="77"/>
      <c r="I415" s="119">
        <v>0</v>
      </c>
      <c r="J415" s="68">
        <v>3.5</v>
      </c>
      <c r="K415" s="68">
        <v>3.5</v>
      </c>
      <c r="L415" s="68">
        <v>3.5</v>
      </c>
      <c r="M415" s="68">
        <v>3.5</v>
      </c>
    </row>
    <row r="416" spans="1:13" x14ac:dyDescent="0.2">
      <c r="A416" s="164"/>
      <c r="B416" s="36"/>
      <c r="C416" s="37">
        <v>633006</v>
      </c>
      <c r="D416" s="37" t="s">
        <v>470</v>
      </c>
      <c r="E416" s="119">
        <v>0</v>
      </c>
      <c r="F416" s="68"/>
      <c r="G416" s="68"/>
      <c r="H416" s="77"/>
      <c r="I416" s="119">
        <v>0</v>
      </c>
      <c r="J416" s="68">
        <v>4.3</v>
      </c>
      <c r="K416" s="68">
        <v>4.3</v>
      </c>
      <c r="L416" s="68">
        <v>4.3</v>
      </c>
      <c r="M416" s="68">
        <v>4.3</v>
      </c>
    </row>
    <row r="417" spans="1:13" x14ac:dyDescent="0.2">
      <c r="A417" s="164"/>
      <c r="B417" s="36"/>
      <c r="C417" s="37">
        <v>633004</v>
      </c>
      <c r="D417" s="37" t="s">
        <v>471</v>
      </c>
      <c r="E417" s="119">
        <v>0</v>
      </c>
      <c r="F417" s="68"/>
      <c r="G417" s="68"/>
      <c r="H417" s="77"/>
      <c r="I417" s="119">
        <v>0</v>
      </c>
      <c r="J417" s="68">
        <v>0.6</v>
      </c>
      <c r="K417" s="68">
        <v>0.6</v>
      </c>
      <c r="L417" s="68">
        <v>0.6</v>
      </c>
      <c r="M417" s="68">
        <v>0.6</v>
      </c>
    </row>
    <row r="418" spans="1:13" x14ac:dyDescent="0.2">
      <c r="A418" s="164"/>
      <c r="B418" s="36"/>
      <c r="C418" s="37">
        <v>633001</v>
      </c>
      <c r="D418" s="37" t="s">
        <v>472</v>
      </c>
      <c r="E418" s="119">
        <v>0</v>
      </c>
      <c r="F418" s="68"/>
      <c r="G418" s="68"/>
      <c r="H418" s="77"/>
      <c r="I418" s="119">
        <v>0</v>
      </c>
      <c r="J418" s="68">
        <v>0.6</v>
      </c>
      <c r="K418" s="68">
        <v>0.6</v>
      </c>
      <c r="L418" s="68">
        <v>0.6</v>
      </c>
      <c r="M418" s="68">
        <v>0.6</v>
      </c>
    </row>
    <row r="419" spans="1:13" x14ac:dyDescent="0.2">
      <c r="A419" s="164"/>
      <c r="B419" s="36"/>
      <c r="C419" s="37">
        <v>633006</v>
      </c>
      <c r="D419" s="37" t="s">
        <v>134</v>
      </c>
      <c r="E419" s="119">
        <v>1.6</v>
      </c>
      <c r="F419" s="68"/>
      <c r="G419" s="68"/>
      <c r="H419" s="77"/>
      <c r="I419" s="119">
        <v>5.9</v>
      </c>
      <c r="J419" s="68">
        <v>6</v>
      </c>
      <c r="K419" s="68">
        <v>6</v>
      </c>
      <c r="L419" s="68">
        <v>6</v>
      </c>
      <c r="M419" s="68">
        <v>6</v>
      </c>
    </row>
    <row r="420" spans="1:13" x14ac:dyDescent="0.2">
      <c r="A420" s="164"/>
      <c r="B420" s="36"/>
      <c r="C420" s="37">
        <v>6330066</v>
      </c>
      <c r="D420" s="37" t="s">
        <v>301</v>
      </c>
      <c r="E420" s="119">
        <v>0.5</v>
      </c>
      <c r="F420" s="68"/>
      <c r="G420" s="68"/>
      <c r="H420" s="77"/>
      <c r="I420" s="119">
        <v>0.1</v>
      </c>
      <c r="J420" s="68">
        <v>0.1</v>
      </c>
      <c r="K420" s="68">
        <v>0.1</v>
      </c>
      <c r="L420" s="68">
        <v>0.1</v>
      </c>
      <c r="M420" s="68">
        <v>0.1</v>
      </c>
    </row>
    <row r="421" spans="1:13" x14ac:dyDescent="0.2">
      <c r="A421" s="164"/>
      <c r="B421" s="36"/>
      <c r="C421" s="37">
        <v>6330061</v>
      </c>
      <c r="D421" s="37" t="s">
        <v>190</v>
      </c>
      <c r="E421" s="119">
        <v>0.3</v>
      </c>
      <c r="F421" s="68"/>
      <c r="G421" s="68"/>
      <c r="H421" s="77"/>
      <c r="I421" s="119">
        <v>0.2</v>
      </c>
      <c r="J421" s="68">
        <v>0.2</v>
      </c>
      <c r="K421" s="68">
        <v>0.2</v>
      </c>
      <c r="L421" s="68">
        <v>0.2</v>
      </c>
      <c r="M421" s="68">
        <v>0.2</v>
      </c>
    </row>
    <row r="422" spans="1:13" x14ac:dyDescent="0.2">
      <c r="A422" s="164"/>
      <c r="B422" s="36"/>
      <c r="C422" s="37">
        <v>6330062</v>
      </c>
      <c r="D422" s="37" t="s">
        <v>191</v>
      </c>
      <c r="E422" s="119">
        <v>0.3</v>
      </c>
      <c r="F422" s="68"/>
      <c r="G422" s="68"/>
      <c r="H422" s="77"/>
      <c r="I422" s="119">
        <v>0.2</v>
      </c>
      <c r="J422" s="68">
        <v>0.2</v>
      </c>
      <c r="K422" s="68">
        <v>0.2</v>
      </c>
      <c r="L422" s="68">
        <v>0.2</v>
      </c>
      <c r="M422" s="68">
        <v>0.2</v>
      </c>
    </row>
    <row r="423" spans="1:13" x14ac:dyDescent="0.2">
      <c r="A423" s="164"/>
      <c r="B423" s="36"/>
      <c r="C423" s="37">
        <v>633013</v>
      </c>
      <c r="D423" s="37" t="s">
        <v>74</v>
      </c>
      <c r="E423" s="119">
        <v>0</v>
      </c>
      <c r="F423" s="68"/>
      <c r="G423" s="68"/>
      <c r="H423" s="77"/>
      <c r="I423" s="119">
        <v>0</v>
      </c>
      <c r="J423" s="68">
        <v>0</v>
      </c>
      <c r="K423" s="68">
        <v>0</v>
      </c>
      <c r="L423" s="68">
        <v>0</v>
      </c>
      <c r="M423" s="68">
        <v>0</v>
      </c>
    </row>
    <row r="424" spans="1:13" x14ac:dyDescent="0.2">
      <c r="A424" s="164"/>
      <c r="B424" s="36"/>
      <c r="C424" s="37">
        <v>633016</v>
      </c>
      <c r="D424" s="37" t="s">
        <v>192</v>
      </c>
      <c r="E424" s="119">
        <v>3.4</v>
      </c>
      <c r="F424" s="68"/>
      <c r="G424" s="68"/>
      <c r="H424" s="87"/>
      <c r="I424" s="119">
        <v>3.5</v>
      </c>
      <c r="J424" s="68">
        <v>3.5</v>
      </c>
      <c r="K424" s="68">
        <v>3.5</v>
      </c>
      <c r="L424" s="68">
        <v>3.5</v>
      </c>
      <c r="M424" s="68">
        <v>3.5</v>
      </c>
    </row>
    <row r="425" spans="1:13" x14ac:dyDescent="0.2">
      <c r="A425" s="164"/>
      <c r="B425" s="36"/>
      <c r="C425" s="37">
        <v>634004</v>
      </c>
      <c r="D425" s="37" t="s">
        <v>80</v>
      </c>
      <c r="E425" s="119">
        <v>0.5</v>
      </c>
      <c r="F425" s="68"/>
      <c r="G425" s="68"/>
      <c r="H425" s="87"/>
      <c r="I425" s="119">
        <v>0</v>
      </c>
      <c r="J425" s="68">
        <v>0</v>
      </c>
      <c r="K425" s="68">
        <v>0</v>
      </c>
      <c r="L425" s="68">
        <v>0</v>
      </c>
      <c r="M425" s="68">
        <v>0</v>
      </c>
    </row>
    <row r="426" spans="1:13" x14ac:dyDescent="0.2">
      <c r="A426" s="164"/>
      <c r="B426" s="36"/>
      <c r="C426" s="37">
        <v>635006</v>
      </c>
      <c r="D426" s="37" t="s">
        <v>193</v>
      </c>
      <c r="E426" s="119">
        <v>0.3</v>
      </c>
      <c r="F426" s="68"/>
      <c r="G426" s="68"/>
      <c r="H426" s="77"/>
      <c r="I426" s="119">
        <v>0.2</v>
      </c>
      <c r="J426" s="68">
        <v>5</v>
      </c>
      <c r="K426" s="68">
        <v>5</v>
      </c>
      <c r="L426" s="68">
        <v>5</v>
      </c>
      <c r="M426" s="68">
        <v>5</v>
      </c>
    </row>
    <row r="427" spans="1:13" x14ac:dyDescent="0.2">
      <c r="A427" s="164"/>
      <c r="B427" s="36"/>
      <c r="C427" s="37">
        <v>637002</v>
      </c>
      <c r="D427" s="37" t="s">
        <v>544</v>
      </c>
      <c r="E427" s="119">
        <v>13</v>
      </c>
      <c r="F427" s="68"/>
      <c r="G427" s="68"/>
      <c r="H427" s="87"/>
      <c r="I427" s="119">
        <v>7</v>
      </c>
      <c r="J427" s="68">
        <v>37.700000000000003</v>
      </c>
      <c r="K427" s="68">
        <v>37.700000000000003</v>
      </c>
      <c r="L427" s="66">
        <v>47</v>
      </c>
      <c r="M427" s="66">
        <v>57</v>
      </c>
    </row>
    <row r="428" spans="1:13" x14ac:dyDescent="0.2">
      <c r="A428" s="164"/>
      <c r="B428" s="36"/>
      <c r="C428" s="37">
        <v>637003</v>
      </c>
      <c r="D428" s="37" t="s">
        <v>90</v>
      </c>
      <c r="E428" s="119">
        <v>0.4</v>
      </c>
      <c r="F428" s="68"/>
      <c r="G428" s="68"/>
      <c r="H428" s="77"/>
      <c r="I428" s="119">
        <v>0</v>
      </c>
      <c r="J428" s="68">
        <v>0</v>
      </c>
      <c r="K428" s="68">
        <v>0</v>
      </c>
      <c r="L428" s="68">
        <v>0</v>
      </c>
      <c r="M428" s="68">
        <v>0</v>
      </c>
    </row>
    <row r="429" spans="1:13" x14ac:dyDescent="0.2">
      <c r="A429" s="164"/>
      <c r="B429" s="36"/>
      <c r="C429" s="37">
        <v>637004</v>
      </c>
      <c r="D429" s="37" t="s">
        <v>194</v>
      </c>
      <c r="E429" s="119">
        <v>0.3</v>
      </c>
      <c r="F429" s="68"/>
      <c r="G429" s="68"/>
      <c r="H429" s="77"/>
      <c r="I429" s="119">
        <v>0</v>
      </c>
      <c r="J429" s="68">
        <v>0</v>
      </c>
      <c r="K429" s="68">
        <v>0</v>
      </c>
      <c r="L429" s="68">
        <v>0</v>
      </c>
      <c r="M429" s="68">
        <v>0</v>
      </c>
    </row>
    <row r="430" spans="1:13" x14ac:dyDescent="0.2">
      <c r="A430" s="164"/>
      <c r="B430" s="36"/>
      <c r="C430" s="37">
        <v>6370045</v>
      </c>
      <c r="D430" s="37" t="s">
        <v>195</v>
      </c>
      <c r="E430" s="119">
        <v>0.8</v>
      </c>
      <c r="F430" s="68"/>
      <c r="G430" s="68"/>
      <c r="H430" s="77"/>
      <c r="I430" s="119">
        <v>0</v>
      </c>
      <c r="J430" s="68">
        <v>0</v>
      </c>
      <c r="K430" s="68">
        <v>0</v>
      </c>
      <c r="L430" s="68">
        <v>0</v>
      </c>
      <c r="M430" s="68">
        <v>0</v>
      </c>
    </row>
    <row r="431" spans="1:13" x14ac:dyDescent="0.2">
      <c r="A431" s="164"/>
      <c r="B431" s="36"/>
      <c r="C431" s="37">
        <v>6370046</v>
      </c>
      <c r="D431" s="37" t="s">
        <v>94</v>
      </c>
      <c r="E431" s="119">
        <v>0.5</v>
      </c>
      <c r="F431" s="68"/>
      <c r="G431" s="68"/>
      <c r="H431" s="77"/>
      <c r="I431" s="119">
        <v>0.1</v>
      </c>
      <c r="J431" s="68">
        <v>1.6</v>
      </c>
      <c r="K431" s="68">
        <v>1.6</v>
      </c>
      <c r="L431" s="68">
        <v>1.6</v>
      </c>
      <c r="M431" s="68">
        <v>1.6</v>
      </c>
    </row>
    <row r="432" spans="1:13" x14ac:dyDescent="0.2">
      <c r="A432" s="164"/>
      <c r="B432" s="36"/>
      <c r="C432" s="37">
        <v>6370047</v>
      </c>
      <c r="D432" s="37" t="s">
        <v>196</v>
      </c>
      <c r="E432" s="119">
        <v>0</v>
      </c>
      <c r="F432" s="68"/>
      <c r="G432" s="68"/>
      <c r="H432" s="77"/>
      <c r="I432" s="119">
        <v>0</v>
      </c>
      <c r="J432" s="68">
        <v>0</v>
      </c>
      <c r="K432" s="68">
        <v>0</v>
      </c>
      <c r="L432" s="68">
        <v>0</v>
      </c>
      <c r="M432" s="68">
        <v>0</v>
      </c>
    </row>
    <row r="433" spans="1:13" x14ac:dyDescent="0.2">
      <c r="A433" s="164"/>
      <c r="B433" s="36"/>
      <c r="C433" s="37">
        <v>637005</v>
      </c>
      <c r="D433" s="37" t="s">
        <v>197</v>
      </c>
      <c r="E433" s="119">
        <v>0.7</v>
      </c>
      <c r="F433" s="68"/>
      <c r="G433" s="68"/>
      <c r="H433" s="77"/>
      <c r="I433" s="119">
        <v>0.4</v>
      </c>
      <c r="J433" s="68">
        <v>0.4</v>
      </c>
      <c r="K433" s="68">
        <v>0.4</v>
      </c>
      <c r="L433" s="68">
        <v>0.4</v>
      </c>
      <c r="M433" s="68">
        <v>0.4</v>
      </c>
    </row>
    <row r="434" spans="1:13" x14ac:dyDescent="0.2">
      <c r="A434" s="164"/>
      <c r="B434" s="36"/>
      <c r="C434" s="37">
        <v>637014</v>
      </c>
      <c r="D434" s="37" t="s">
        <v>101</v>
      </c>
      <c r="E434" s="119">
        <v>2</v>
      </c>
      <c r="F434" s="68"/>
      <c r="G434" s="68"/>
      <c r="H434" s="77"/>
      <c r="I434" s="119">
        <v>2.1</v>
      </c>
      <c r="J434" s="68">
        <v>2.2000000000000002</v>
      </c>
      <c r="K434" s="68">
        <v>2.2000000000000002</v>
      </c>
      <c r="L434" s="68">
        <v>2.2000000000000002</v>
      </c>
      <c r="M434" s="68">
        <v>2.2000000000000002</v>
      </c>
    </row>
    <row r="435" spans="1:13" x14ac:dyDescent="0.2">
      <c r="A435" s="164"/>
      <c r="B435" s="36"/>
      <c r="C435" s="37">
        <v>637012</v>
      </c>
      <c r="D435" s="37" t="s">
        <v>103</v>
      </c>
      <c r="E435" s="119">
        <v>0.3</v>
      </c>
      <c r="F435" s="68"/>
      <c r="G435" s="68"/>
      <c r="H435" s="77"/>
      <c r="I435" s="119">
        <v>0.3</v>
      </c>
      <c r="J435" s="68">
        <v>0.5</v>
      </c>
      <c r="K435" s="68">
        <v>0.5</v>
      </c>
      <c r="L435" s="68">
        <v>0.5</v>
      </c>
      <c r="M435" s="68">
        <v>0.5</v>
      </c>
    </row>
    <row r="436" spans="1:13" x14ac:dyDescent="0.2">
      <c r="A436" s="164"/>
      <c r="B436" s="36"/>
      <c r="C436" s="37">
        <v>637027</v>
      </c>
      <c r="D436" s="37" t="s">
        <v>198</v>
      </c>
      <c r="E436" s="119">
        <v>0.5</v>
      </c>
      <c r="F436" s="68"/>
      <c r="G436" s="68"/>
      <c r="H436" s="77"/>
      <c r="I436" s="119">
        <v>0.9</v>
      </c>
      <c r="J436" s="68">
        <v>1</v>
      </c>
      <c r="K436" s="68">
        <v>1</v>
      </c>
      <c r="L436" s="68">
        <v>1</v>
      </c>
      <c r="M436" s="68">
        <v>1</v>
      </c>
    </row>
    <row r="437" spans="1:13" x14ac:dyDescent="0.2">
      <c r="A437" s="164"/>
      <c r="B437" s="36"/>
      <c r="C437" s="37">
        <v>642001</v>
      </c>
      <c r="D437" s="37" t="s">
        <v>199</v>
      </c>
      <c r="E437" s="119">
        <v>0.4</v>
      </c>
      <c r="F437" s="68"/>
      <c r="G437" s="68"/>
      <c r="H437" s="77"/>
      <c r="I437" s="119">
        <v>0.1</v>
      </c>
      <c r="J437" s="68">
        <v>3.2</v>
      </c>
      <c r="K437" s="68">
        <v>3.2</v>
      </c>
      <c r="L437" s="68">
        <v>3.2</v>
      </c>
      <c r="M437" s="68">
        <v>3.2</v>
      </c>
    </row>
    <row r="438" spans="1:13" x14ac:dyDescent="0.2">
      <c r="A438" s="164"/>
      <c r="B438" s="36"/>
      <c r="C438" s="37">
        <v>642001</v>
      </c>
      <c r="D438" s="37" t="s">
        <v>436</v>
      </c>
      <c r="E438" s="119">
        <v>0</v>
      </c>
      <c r="F438" s="68"/>
      <c r="G438" s="68"/>
      <c r="H438" s="77"/>
      <c r="I438" s="119">
        <v>0.5</v>
      </c>
      <c r="J438" s="68">
        <v>0</v>
      </c>
      <c r="K438" s="68">
        <v>0</v>
      </c>
      <c r="L438" s="68">
        <v>0</v>
      </c>
      <c r="M438" s="68">
        <v>0</v>
      </c>
    </row>
    <row r="439" spans="1:13" x14ac:dyDescent="0.2">
      <c r="A439" s="164"/>
      <c r="B439" s="36"/>
      <c r="C439" s="37">
        <v>642012</v>
      </c>
      <c r="D439" s="37" t="s">
        <v>110</v>
      </c>
      <c r="E439" s="119">
        <v>0</v>
      </c>
      <c r="F439" s="68"/>
      <c r="G439" s="68"/>
      <c r="H439" s="77"/>
      <c r="I439" s="119">
        <v>2.2999999999999998</v>
      </c>
      <c r="J439" s="68">
        <v>0</v>
      </c>
      <c r="K439" s="68">
        <v>0</v>
      </c>
      <c r="L439" s="68">
        <v>0</v>
      </c>
      <c r="M439" s="68">
        <v>0</v>
      </c>
    </row>
    <row r="440" spans="1:13" x14ac:dyDescent="0.2">
      <c r="A440" s="163"/>
      <c r="B440" s="36"/>
      <c r="C440" s="37">
        <v>642015</v>
      </c>
      <c r="D440" s="37" t="s">
        <v>517</v>
      </c>
      <c r="E440" s="119">
        <v>0.5</v>
      </c>
      <c r="F440" s="75"/>
      <c r="G440" s="75"/>
      <c r="H440" s="76"/>
      <c r="I440" s="119">
        <v>0.1</v>
      </c>
      <c r="J440" s="68">
        <v>0.1</v>
      </c>
      <c r="K440" s="68">
        <v>0.1</v>
      </c>
      <c r="L440" s="68">
        <v>0.1</v>
      </c>
      <c r="M440" s="68">
        <v>0.1</v>
      </c>
    </row>
    <row r="441" spans="1:13" x14ac:dyDescent="0.2">
      <c r="A441" s="164"/>
      <c r="B441" s="606" t="s">
        <v>504</v>
      </c>
      <c r="C441" s="607"/>
      <c r="D441" s="39" t="s">
        <v>177</v>
      </c>
      <c r="E441" s="121">
        <f t="shared" ref="E441:M441" si="48">SUM(E442:E448)</f>
        <v>5.9</v>
      </c>
      <c r="F441" s="121">
        <f t="shared" si="48"/>
        <v>0</v>
      </c>
      <c r="G441" s="121">
        <f t="shared" si="48"/>
        <v>0</v>
      </c>
      <c r="H441" s="121">
        <f t="shared" si="48"/>
        <v>0</v>
      </c>
      <c r="I441" s="121">
        <f t="shared" si="48"/>
        <v>6</v>
      </c>
      <c r="J441" s="121">
        <f t="shared" si="48"/>
        <v>9.6</v>
      </c>
      <c r="K441" s="121">
        <f t="shared" si="48"/>
        <v>9.6</v>
      </c>
      <c r="L441" s="121">
        <f t="shared" si="48"/>
        <v>9.6999999999999993</v>
      </c>
      <c r="M441" s="121">
        <f t="shared" si="48"/>
        <v>9.7999999999999989</v>
      </c>
    </row>
    <row r="442" spans="1:13" x14ac:dyDescent="0.2">
      <c r="A442" s="164"/>
      <c r="B442" s="36"/>
      <c r="C442" s="37">
        <v>632001</v>
      </c>
      <c r="D442" s="37" t="s">
        <v>56</v>
      </c>
      <c r="E442" s="119">
        <v>2.8</v>
      </c>
      <c r="F442" s="68"/>
      <c r="G442" s="68"/>
      <c r="H442" s="77"/>
      <c r="I442" s="119">
        <v>1.8</v>
      </c>
      <c r="J442" s="68">
        <v>2.2999999999999998</v>
      </c>
      <c r="K442" s="68">
        <v>2.2999999999999998</v>
      </c>
      <c r="L442" s="68">
        <v>2.2999999999999998</v>
      </c>
      <c r="M442" s="68">
        <v>2.2999999999999998</v>
      </c>
    </row>
    <row r="443" spans="1:13" x14ac:dyDescent="0.2">
      <c r="A443" s="164"/>
      <c r="B443" s="36"/>
      <c r="C443" s="37">
        <v>632002</v>
      </c>
      <c r="D443" s="37" t="s">
        <v>164</v>
      </c>
      <c r="E443" s="119">
        <v>0.3</v>
      </c>
      <c r="F443" s="68"/>
      <c r="G443" s="68"/>
      <c r="H443" s="77"/>
      <c r="I443" s="119">
        <v>0.4</v>
      </c>
      <c r="J443" s="68">
        <v>0.6</v>
      </c>
      <c r="K443" s="68">
        <v>0.6</v>
      </c>
      <c r="L443" s="68">
        <v>0.6</v>
      </c>
      <c r="M443" s="68">
        <v>0.6</v>
      </c>
    </row>
    <row r="444" spans="1:13" x14ac:dyDescent="0.2">
      <c r="A444" s="164"/>
      <c r="B444" s="36"/>
      <c r="C444" s="37">
        <v>633006</v>
      </c>
      <c r="D444" s="37" t="s">
        <v>134</v>
      </c>
      <c r="E444" s="119">
        <v>0.7</v>
      </c>
      <c r="F444" s="68"/>
      <c r="G444" s="68"/>
      <c r="H444" s="77"/>
      <c r="I444" s="119">
        <v>0.6</v>
      </c>
      <c r="J444" s="68">
        <v>3</v>
      </c>
      <c r="K444" s="68">
        <v>3</v>
      </c>
      <c r="L444" s="68">
        <v>3</v>
      </c>
      <c r="M444" s="68">
        <v>3</v>
      </c>
    </row>
    <row r="445" spans="1:13" x14ac:dyDescent="0.2">
      <c r="A445" s="164"/>
      <c r="B445" s="36"/>
      <c r="C445" s="37">
        <v>634001</v>
      </c>
      <c r="D445" s="37" t="s">
        <v>533</v>
      </c>
      <c r="E445" s="119">
        <v>0</v>
      </c>
      <c r="F445" s="68"/>
      <c r="G445" s="68"/>
      <c r="H445" s="77"/>
      <c r="I445" s="119">
        <v>0.3</v>
      </c>
      <c r="J445" s="68">
        <v>0.5</v>
      </c>
      <c r="K445" s="68">
        <v>0.5</v>
      </c>
      <c r="L445" s="66">
        <v>0.6</v>
      </c>
      <c r="M445" s="66">
        <v>0.7</v>
      </c>
    </row>
    <row r="446" spans="1:13" x14ac:dyDescent="0.2">
      <c r="A446" s="164"/>
      <c r="B446" s="36"/>
      <c r="C446" s="37">
        <v>637001</v>
      </c>
      <c r="D446" s="37" t="s">
        <v>89</v>
      </c>
      <c r="E446" s="119">
        <v>0</v>
      </c>
      <c r="F446" s="68"/>
      <c r="G446" s="68"/>
      <c r="H446" s="77"/>
      <c r="I446" s="119">
        <v>0</v>
      </c>
      <c r="J446" s="68">
        <v>0.1</v>
      </c>
      <c r="K446" s="68">
        <v>0.1</v>
      </c>
      <c r="L446" s="68">
        <v>0.1</v>
      </c>
      <c r="M446" s="68">
        <v>0.1</v>
      </c>
    </row>
    <row r="447" spans="1:13" x14ac:dyDescent="0.2">
      <c r="A447" s="164"/>
      <c r="B447" s="36"/>
      <c r="C447" s="37">
        <v>637004</v>
      </c>
      <c r="D447" s="37" t="s">
        <v>297</v>
      </c>
      <c r="E447" s="119">
        <v>2.1</v>
      </c>
      <c r="F447" s="68"/>
      <c r="G447" s="68"/>
      <c r="H447" s="77"/>
      <c r="I447" s="119">
        <v>2.9</v>
      </c>
      <c r="J447" s="68">
        <v>2.9</v>
      </c>
      <c r="K447" s="68">
        <v>2.9</v>
      </c>
      <c r="L447" s="68">
        <v>2.9</v>
      </c>
      <c r="M447" s="68">
        <v>2.9</v>
      </c>
    </row>
    <row r="448" spans="1:13" x14ac:dyDescent="0.2">
      <c r="A448" s="163"/>
      <c r="B448" s="36"/>
      <c r="C448" s="37">
        <v>637005</v>
      </c>
      <c r="D448" s="37" t="s">
        <v>480</v>
      </c>
      <c r="E448" s="119">
        <v>0</v>
      </c>
      <c r="F448" s="75"/>
      <c r="G448" s="75"/>
      <c r="H448" s="76"/>
      <c r="I448" s="119">
        <v>0</v>
      </c>
      <c r="J448" s="68">
        <v>0.2</v>
      </c>
      <c r="K448" s="68">
        <v>0.2</v>
      </c>
      <c r="L448" s="68">
        <v>0.2</v>
      </c>
      <c r="M448" s="68">
        <v>0.2</v>
      </c>
    </row>
    <row r="449" spans="1:13" x14ac:dyDescent="0.2">
      <c r="A449" s="163"/>
      <c r="B449" s="39" t="s">
        <v>200</v>
      </c>
      <c r="C449" s="39"/>
      <c r="D449" s="39" t="s">
        <v>201</v>
      </c>
      <c r="E449" s="121">
        <f t="shared" ref="E449:M449" si="49">SUM(E450+E463+E468+E473+E476+E477)</f>
        <v>405.6</v>
      </c>
      <c r="F449" s="121">
        <f t="shared" si="49"/>
        <v>0</v>
      </c>
      <c r="G449" s="121">
        <f t="shared" si="49"/>
        <v>0</v>
      </c>
      <c r="H449" s="121">
        <f t="shared" si="49"/>
        <v>0</v>
      </c>
      <c r="I449" s="121">
        <f t="shared" si="49"/>
        <v>417.40000000000003</v>
      </c>
      <c r="J449" s="121">
        <f t="shared" si="49"/>
        <v>426.34999999999991</v>
      </c>
      <c r="K449" s="121">
        <f t="shared" si="49"/>
        <v>426.34999999999991</v>
      </c>
      <c r="L449" s="121">
        <f t="shared" si="49"/>
        <v>441.34999999999997</v>
      </c>
      <c r="M449" s="121">
        <f t="shared" si="49"/>
        <v>468.34999999999997</v>
      </c>
    </row>
    <row r="450" spans="1:13" x14ac:dyDescent="0.2">
      <c r="A450" s="164"/>
      <c r="B450" s="36" t="s">
        <v>202</v>
      </c>
      <c r="C450" s="36"/>
      <c r="D450" s="36" t="s">
        <v>203</v>
      </c>
      <c r="E450" s="123">
        <f t="shared" ref="E450:J450" si="50">SUM(E451:E462)</f>
        <v>303.7</v>
      </c>
      <c r="F450" s="123">
        <f t="shared" si="50"/>
        <v>0</v>
      </c>
      <c r="G450" s="123">
        <f t="shared" si="50"/>
        <v>0</v>
      </c>
      <c r="H450" s="123">
        <f t="shared" si="50"/>
        <v>0</v>
      </c>
      <c r="I450" s="123">
        <f t="shared" si="50"/>
        <v>304.90000000000003</v>
      </c>
      <c r="J450" s="123">
        <f t="shared" si="50"/>
        <v>327.49999999999994</v>
      </c>
      <c r="K450" s="123">
        <f>SUM(K451:K462)</f>
        <v>327.49999999999994</v>
      </c>
      <c r="L450" s="123">
        <f>SUM(L451:L462)</f>
        <v>340.69999999999993</v>
      </c>
      <c r="M450" s="123">
        <f>SUM(M451:M462)</f>
        <v>364.69999999999993</v>
      </c>
    </row>
    <row r="451" spans="1:13" x14ac:dyDescent="0.2">
      <c r="A451" s="164"/>
      <c r="B451" s="36">
        <v>610</v>
      </c>
      <c r="C451" s="37"/>
      <c r="D451" s="37" t="s">
        <v>184</v>
      </c>
      <c r="E451" s="119">
        <v>168.3</v>
      </c>
      <c r="F451" s="68"/>
      <c r="G451" s="68"/>
      <c r="H451" s="77"/>
      <c r="I451" s="119">
        <v>172.5</v>
      </c>
      <c r="J451" s="68">
        <v>176</v>
      </c>
      <c r="K451" s="68">
        <v>176</v>
      </c>
      <c r="L451" s="66">
        <v>180</v>
      </c>
      <c r="M451" s="66">
        <v>190</v>
      </c>
    </row>
    <row r="452" spans="1:13" x14ac:dyDescent="0.2">
      <c r="A452" s="164"/>
      <c r="B452" s="36">
        <v>620</v>
      </c>
      <c r="C452" s="37"/>
      <c r="D452" s="37" t="s">
        <v>116</v>
      </c>
      <c r="E452" s="119">
        <v>59.7</v>
      </c>
      <c r="F452" s="68"/>
      <c r="G452" s="68"/>
      <c r="H452" s="77"/>
      <c r="I452" s="119">
        <v>62.2</v>
      </c>
      <c r="J452" s="68">
        <v>63.5</v>
      </c>
      <c r="K452" s="68">
        <v>63.5</v>
      </c>
      <c r="L452" s="66">
        <v>65</v>
      </c>
      <c r="M452" s="66">
        <v>68</v>
      </c>
    </row>
    <row r="453" spans="1:13" x14ac:dyDescent="0.2">
      <c r="A453" s="164"/>
      <c r="B453" s="36"/>
      <c r="C453" s="37"/>
      <c r="D453" s="37" t="s">
        <v>287</v>
      </c>
      <c r="E453" s="119"/>
      <c r="F453" s="68"/>
      <c r="G453" s="68"/>
      <c r="H453" s="77"/>
      <c r="I453" s="119"/>
      <c r="J453" s="68">
        <v>0.8</v>
      </c>
      <c r="K453" s="68">
        <v>0.8</v>
      </c>
      <c r="L453" s="66">
        <v>0</v>
      </c>
      <c r="M453" s="66">
        <v>0</v>
      </c>
    </row>
    <row r="454" spans="1:13" x14ac:dyDescent="0.2">
      <c r="A454" s="164"/>
      <c r="B454" s="36"/>
      <c r="C454" s="37"/>
      <c r="D454" s="37" t="s">
        <v>457</v>
      </c>
      <c r="E454" s="119"/>
      <c r="F454" s="68"/>
      <c r="G454" s="68"/>
      <c r="H454" s="77"/>
      <c r="I454" s="119"/>
      <c r="J454" s="68">
        <v>0.3</v>
      </c>
      <c r="K454" s="68">
        <v>0.3</v>
      </c>
      <c r="L454" s="66">
        <v>0</v>
      </c>
      <c r="M454" s="66">
        <v>0</v>
      </c>
    </row>
    <row r="455" spans="1:13" x14ac:dyDescent="0.2">
      <c r="A455" s="164"/>
      <c r="B455" s="36">
        <v>630</v>
      </c>
      <c r="C455" s="37"/>
      <c r="D455" s="37" t="s">
        <v>117</v>
      </c>
      <c r="E455" s="119">
        <v>64</v>
      </c>
      <c r="F455" s="68"/>
      <c r="G455" s="68"/>
      <c r="H455" s="77"/>
      <c r="I455" s="119">
        <v>58.1</v>
      </c>
      <c r="J455" s="68">
        <v>71.7</v>
      </c>
      <c r="K455" s="68">
        <v>71.7</v>
      </c>
      <c r="L455" s="66">
        <v>81</v>
      </c>
      <c r="M455" s="66">
        <v>91</v>
      </c>
    </row>
    <row r="456" spans="1:13" x14ac:dyDescent="0.2">
      <c r="A456" s="164"/>
      <c r="B456" s="36"/>
      <c r="C456" s="37"/>
      <c r="D456" s="37" t="s">
        <v>461</v>
      </c>
      <c r="E456" s="119"/>
      <c r="F456" s="68"/>
      <c r="G456" s="68"/>
      <c r="H456" s="77"/>
      <c r="I456" s="119"/>
      <c r="J456" s="68">
        <v>1.3</v>
      </c>
      <c r="K456" s="68">
        <v>1.3</v>
      </c>
      <c r="L456" s="66">
        <v>0</v>
      </c>
      <c r="M456" s="66">
        <v>0</v>
      </c>
    </row>
    <row r="457" spans="1:13" x14ac:dyDescent="0.2">
      <c r="A457" s="164"/>
      <c r="B457" s="36"/>
      <c r="C457" s="37"/>
      <c r="D457" s="37" t="s">
        <v>462</v>
      </c>
      <c r="E457" s="119"/>
      <c r="F457" s="68"/>
      <c r="G457" s="68"/>
      <c r="H457" s="77"/>
      <c r="I457" s="119"/>
      <c r="J457" s="68">
        <v>0.2</v>
      </c>
      <c r="K457" s="68">
        <v>0.2</v>
      </c>
      <c r="L457" s="66">
        <v>0.2</v>
      </c>
      <c r="M457" s="66">
        <v>0.2</v>
      </c>
    </row>
    <row r="458" spans="1:13" x14ac:dyDescent="0.2">
      <c r="A458" s="164"/>
      <c r="B458" s="36">
        <v>630</v>
      </c>
      <c r="C458" s="37"/>
      <c r="D458" s="37" t="s">
        <v>491</v>
      </c>
      <c r="E458" s="119">
        <v>0</v>
      </c>
      <c r="F458" s="68"/>
      <c r="G458" s="68"/>
      <c r="H458" s="77"/>
      <c r="I458" s="119">
        <v>0</v>
      </c>
      <c r="J458" s="68">
        <v>0.4</v>
      </c>
      <c r="K458" s="68">
        <v>0.4</v>
      </c>
      <c r="L458" s="66">
        <v>0.4</v>
      </c>
      <c r="M458" s="66">
        <v>0.4</v>
      </c>
    </row>
    <row r="459" spans="1:13" x14ac:dyDescent="0.2">
      <c r="A459" s="164"/>
      <c r="B459" s="36">
        <v>630</v>
      </c>
      <c r="C459" s="37"/>
      <c r="D459" s="37" t="s">
        <v>492</v>
      </c>
      <c r="E459" s="119">
        <v>0</v>
      </c>
      <c r="F459" s="68"/>
      <c r="G459" s="68"/>
      <c r="H459" s="77"/>
      <c r="I459" s="119">
        <v>0</v>
      </c>
      <c r="J459" s="68">
        <v>0.5</v>
      </c>
      <c r="K459" s="68">
        <v>0.5</v>
      </c>
      <c r="L459" s="66">
        <v>0.5</v>
      </c>
      <c r="M459" s="66">
        <v>0.5</v>
      </c>
    </row>
    <row r="460" spans="1:13" x14ac:dyDescent="0.2">
      <c r="A460" s="164"/>
      <c r="B460" s="36">
        <v>630</v>
      </c>
      <c r="C460" s="37"/>
      <c r="D460" s="37" t="s">
        <v>493</v>
      </c>
      <c r="E460" s="119">
        <v>0</v>
      </c>
      <c r="F460" s="68"/>
      <c r="G460" s="68"/>
      <c r="H460" s="77"/>
      <c r="I460" s="119">
        <v>0</v>
      </c>
      <c r="J460" s="68">
        <v>0.4</v>
      </c>
      <c r="K460" s="68">
        <v>0.4</v>
      </c>
      <c r="L460" s="66">
        <v>0.4</v>
      </c>
      <c r="M460" s="66">
        <v>0.4</v>
      </c>
    </row>
    <row r="461" spans="1:13" x14ac:dyDescent="0.2">
      <c r="A461" s="164"/>
      <c r="B461" s="36">
        <v>640</v>
      </c>
      <c r="C461" s="37"/>
      <c r="D461" s="37" t="s">
        <v>494</v>
      </c>
      <c r="E461" s="119">
        <v>0</v>
      </c>
      <c r="F461" s="67"/>
      <c r="G461" s="68"/>
      <c r="H461" s="95"/>
      <c r="I461" s="119">
        <v>0</v>
      </c>
      <c r="J461" s="68">
        <v>0.2</v>
      </c>
      <c r="K461" s="68">
        <v>0.2</v>
      </c>
      <c r="L461" s="66">
        <v>0.2</v>
      </c>
      <c r="M461" s="66">
        <v>0.2</v>
      </c>
    </row>
    <row r="462" spans="1:13" x14ac:dyDescent="0.2">
      <c r="A462" s="164"/>
      <c r="B462" s="85"/>
      <c r="C462" s="37"/>
      <c r="D462" s="85" t="s">
        <v>397</v>
      </c>
      <c r="E462" s="119">
        <v>11.7</v>
      </c>
      <c r="F462" s="68"/>
      <c r="G462" s="68"/>
      <c r="H462" s="77"/>
      <c r="I462" s="119">
        <v>12.1</v>
      </c>
      <c r="J462" s="68">
        <v>12.2</v>
      </c>
      <c r="K462" s="68">
        <v>12.2</v>
      </c>
      <c r="L462" s="66">
        <v>13</v>
      </c>
      <c r="M462" s="66">
        <v>14</v>
      </c>
    </row>
    <row r="463" spans="1:13" x14ac:dyDescent="0.2">
      <c r="A463" s="164"/>
      <c r="B463" s="36" t="s">
        <v>305</v>
      </c>
      <c r="C463" s="37"/>
      <c r="D463" s="36" t="s">
        <v>325</v>
      </c>
      <c r="E463" s="123">
        <f t="shared" ref="E463:M463" si="51">SUM(E464:E467)</f>
        <v>32.700000000000003</v>
      </c>
      <c r="F463" s="123">
        <f t="shared" si="51"/>
        <v>0</v>
      </c>
      <c r="G463" s="123">
        <f t="shared" si="51"/>
        <v>0</v>
      </c>
      <c r="H463" s="123">
        <f t="shared" si="51"/>
        <v>0</v>
      </c>
      <c r="I463" s="123">
        <f t="shared" si="51"/>
        <v>33.4</v>
      </c>
      <c r="J463" s="123">
        <f t="shared" si="51"/>
        <v>39.4</v>
      </c>
      <c r="K463" s="123">
        <f t="shared" si="51"/>
        <v>39.4</v>
      </c>
      <c r="L463" s="66">
        <f t="shared" si="51"/>
        <v>40</v>
      </c>
      <c r="M463" s="66">
        <f t="shared" si="51"/>
        <v>41.5</v>
      </c>
    </row>
    <row r="464" spans="1:13" x14ac:dyDescent="0.2">
      <c r="A464" s="164"/>
      <c r="B464" s="36">
        <v>610</v>
      </c>
      <c r="C464" s="37"/>
      <c r="D464" s="37" t="s">
        <v>184</v>
      </c>
      <c r="E464" s="119">
        <v>23.6</v>
      </c>
      <c r="F464" s="68"/>
      <c r="G464" s="68"/>
      <c r="H464" s="77"/>
      <c r="I464" s="119">
        <v>23.5</v>
      </c>
      <c r="J464" s="68">
        <v>25.1</v>
      </c>
      <c r="K464" s="68">
        <v>25.1</v>
      </c>
      <c r="L464" s="66">
        <v>26</v>
      </c>
      <c r="M464" s="66">
        <v>27</v>
      </c>
    </row>
    <row r="465" spans="1:13" x14ac:dyDescent="0.2">
      <c r="A465" s="164"/>
      <c r="B465" s="36">
        <v>620</v>
      </c>
      <c r="C465" s="37"/>
      <c r="D465" s="37" t="s">
        <v>116</v>
      </c>
      <c r="E465" s="119">
        <v>8.1999999999999993</v>
      </c>
      <c r="F465" s="67"/>
      <c r="G465" s="68"/>
      <c r="H465" s="95"/>
      <c r="I465" s="119">
        <v>8.1999999999999993</v>
      </c>
      <c r="J465" s="68">
        <v>9</v>
      </c>
      <c r="K465" s="68">
        <v>9</v>
      </c>
      <c r="L465" s="66">
        <v>9.5</v>
      </c>
      <c r="M465" s="66">
        <v>10</v>
      </c>
    </row>
    <row r="466" spans="1:13" x14ac:dyDescent="0.2">
      <c r="A466" s="164"/>
      <c r="B466" s="36"/>
      <c r="C466" s="37"/>
      <c r="D466" s="37" t="s">
        <v>463</v>
      </c>
      <c r="E466" s="119"/>
      <c r="F466" s="67"/>
      <c r="G466" s="68"/>
      <c r="H466" s="95"/>
      <c r="I466" s="119"/>
      <c r="J466" s="68">
        <v>0.8</v>
      </c>
      <c r="K466" s="68">
        <v>0.8</v>
      </c>
      <c r="L466" s="66">
        <v>0</v>
      </c>
      <c r="M466" s="66">
        <v>0</v>
      </c>
    </row>
    <row r="467" spans="1:13" x14ac:dyDescent="0.2">
      <c r="A467" s="164"/>
      <c r="B467" s="36">
        <v>630</v>
      </c>
      <c r="C467" s="37"/>
      <c r="D467" s="37" t="s">
        <v>117</v>
      </c>
      <c r="E467" s="119">
        <v>0.9</v>
      </c>
      <c r="F467" s="68"/>
      <c r="G467" s="68"/>
      <c r="H467" s="77"/>
      <c r="I467" s="119">
        <v>1.7</v>
      </c>
      <c r="J467" s="68">
        <v>4.5</v>
      </c>
      <c r="K467" s="68">
        <v>4.5</v>
      </c>
      <c r="L467" s="66">
        <v>4.5</v>
      </c>
      <c r="M467" s="66">
        <v>4.5</v>
      </c>
    </row>
    <row r="468" spans="1:13" x14ac:dyDescent="0.2">
      <c r="A468" s="164"/>
      <c r="B468" s="36" t="s">
        <v>303</v>
      </c>
      <c r="C468" s="37"/>
      <c r="D468" s="36" t="s">
        <v>304</v>
      </c>
      <c r="E468" s="123">
        <f t="shared" ref="E468:M468" si="52">SUM(E469:E472)</f>
        <v>51.599999999999994</v>
      </c>
      <c r="F468" s="123">
        <f t="shared" si="52"/>
        <v>0</v>
      </c>
      <c r="G468" s="123">
        <f t="shared" si="52"/>
        <v>0</v>
      </c>
      <c r="H468" s="123">
        <f t="shared" si="52"/>
        <v>0</v>
      </c>
      <c r="I468" s="123">
        <f t="shared" si="52"/>
        <v>55.1</v>
      </c>
      <c r="J468" s="123">
        <f t="shared" si="52"/>
        <v>56.15</v>
      </c>
      <c r="K468" s="123">
        <f t="shared" si="52"/>
        <v>56.15</v>
      </c>
      <c r="L468" s="66">
        <f t="shared" si="52"/>
        <v>57.35</v>
      </c>
      <c r="M468" s="66">
        <f t="shared" si="52"/>
        <v>58.85</v>
      </c>
    </row>
    <row r="469" spans="1:13" x14ac:dyDescent="0.2">
      <c r="A469" s="164"/>
      <c r="B469" s="36">
        <v>610</v>
      </c>
      <c r="C469" s="37"/>
      <c r="D469" s="37" t="s">
        <v>184</v>
      </c>
      <c r="E469" s="119">
        <v>29.8</v>
      </c>
      <c r="F469" s="68"/>
      <c r="G469" s="68"/>
      <c r="H469" s="77"/>
      <c r="I469" s="119">
        <v>31.7</v>
      </c>
      <c r="J469" s="68">
        <v>32.299999999999997</v>
      </c>
      <c r="K469" s="68">
        <v>32.299999999999997</v>
      </c>
      <c r="L469" s="66">
        <v>33</v>
      </c>
      <c r="M469" s="66">
        <v>34</v>
      </c>
    </row>
    <row r="470" spans="1:13" x14ac:dyDescent="0.2">
      <c r="A470" s="164"/>
      <c r="B470" s="36">
        <v>620</v>
      </c>
      <c r="C470" s="37"/>
      <c r="D470" s="37" t="s">
        <v>116</v>
      </c>
      <c r="E470" s="119">
        <v>10.6</v>
      </c>
      <c r="F470" s="67"/>
      <c r="G470" s="68"/>
      <c r="H470" s="95"/>
      <c r="I470" s="119">
        <v>11.3</v>
      </c>
      <c r="J470" s="68">
        <v>11.5</v>
      </c>
      <c r="K470" s="68">
        <v>11.5</v>
      </c>
      <c r="L470" s="66">
        <v>12</v>
      </c>
      <c r="M470" s="66">
        <v>12.5</v>
      </c>
    </row>
    <row r="471" spans="1:13" x14ac:dyDescent="0.2">
      <c r="A471" s="164"/>
      <c r="B471" s="36">
        <v>630</v>
      </c>
      <c r="C471" s="37"/>
      <c r="D471" s="37" t="s">
        <v>495</v>
      </c>
      <c r="E471" s="119">
        <v>11.2</v>
      </c>
      <c r="F471" s="68"/>
      <c r="G471" s="68"/>
      <c r="H471" s="77"/>
      <c r="I471" s="119">
        <v>12.1</v>
      </c>
      <c r="J471" s="68">
        <v>12.35</v>
      </c>
      <c r="K471" s="68">
        <v>12.35</v>
      </c>
      <c r="L471" s="66">
        <v>12.35</v>
      </c>
      <c r="M471" s="66">
        <v>12.35</v>
      </c>
    </row>
    <row r="472" spans="1:13" hidden="1" x14ac:dyDescent="0.2">
      <c r="A472" s="164"/>
      <c r="B472" s="85"/>
      <c r="C472" s="37"/>
      <c r="D472" s="85"/>
      <c r="E472" s="119"/>
      <c r="F472" s="68"/>
      <c r="G472" s="68"/>
      <c r="H472" s="77"/>
      <c r="I472" s="119"/>
      <c r="J472" s="68"/>
      <c r="K472" s="68"/>
      <c r="L472" s="68"/>
      <c r="M472" s="68"/>
    </row>
    <row r="473" spans="1:13" x14ac:dyDescent="0.2">
      <c r="A473" s="163"/>
      <c r="B473" s="36" t="s">
        <v>204</v>
      </c>
      <c r="C473" s="36"/>
      <c r="D473" s="36" t="s">
        <v>205</v>
      </c>
      <c r="E473" s="123">
        <f t="shared" ref="E473:M473" si="53">SUM(E474+E475)</f>
        <v>0</v>
      </c>
      <c r="F473" s="123">
        <f t="shared" si="53"/>
        <v>0</v>
      </c>
      <c r="G473" s="123">
        <f t="shared" si="53"/>
        <v>0</v>
      </c>
      <c r="H473" s="123">
        <f t="shared" si="53"/>
        <v>0</v>
      </c>
      <c r="I473" s="123">
        <f t="shared" si="53"/>
        <v>10.200000000000001</v>
      </c>
      <c r="J473" s="123">
        <f t="shared" si="53"/>
        <v>0</v>
      </c>
      <c r="K473" s="123">
        <f t="shared" si="53"/>
        <v>0</v>
      </c>
      <c r="L473" s="123">
        <f t="shared" si="53"/>
        <v>0</v>
      </c>
      <c r="M473" s="123">
        <f t="shared" si="53"/>
        <v>0</v>
      </c>
    </row>
    <row r="474" spans="1:13" x14ac:dyDescent="0.2">
      <c r="A474" s="163"/>
      <c r="B474" s="36">
        <v>630</v>
      </c>
      <c r="C474" s="36"/>
      <c r="D474" s="85" t="s">
        <v>275</v>
      </c>
      <c r="E474" s="119">
        <v>0</v>
      </c>
      <c r="F474" s="67"/>
      <c r="G474" s="94"/>
      <c r="H474" s="96"/>
      <c r="I474" s="119">
        <v>9.8000000000000007</v>
      </c>
      <c r="J474" s="66">
        <v>0</v>
      </c>
      <c r="K474" s="66">
        <v>0</v>
      </c>
      <c r="L474" s="66">
        <v>0</v>
      </c>
      <c r="M474" s="66">
        <v>0</v>
      </c>
    </row>
    <row r="475" spans="1:13" x14ac:dyDescent="0.2">
      <c r="A475" s="164"/>
      <c r="B475" s="36">
        <v>640</v>
      </c>
      <c r="C475" s="37"/>
      <c r="D475" s="37" t="s">
        <v>372</v>
      </c>
      <c r="E475" s="119">
        <v>0</v>
      </c>
      <c r="F475" s="68"/>
      <c r="G475" s="68"/>
      <c r="H475" s="77"/>
      <c r="I475" s="119">
        <v>0.4</v>
      </c>
      <c r="J475" s="66">
        <v>0</v>
      </c>
      <c r="K475" s="66">
        <v>0</v>
      </c>
      <c r="L475" s="66">
        <v>0</v>
      </c>
      <c r="M475" s="66">
        <v>0</v>
      </c>
    </row>
    <row r="476" spans="1:13" x14ac:dyDescent="0.2">
      <c r="A476" s="164"/>
      <c r="B476" s="36" t="s">
        <v>206</v>
      </c>
      <c r="C476" s="36"/>
      <c r="D476" s="36" t="s">
        <v>496</v>
      </c>
      <c r="E476" s="123">
        <v>3.8</v>
      </c>
      <c r="F476" s="68"/>
      <c r="G476" s="68"/>
      <c r="H476" s="77"/>
      <c r="I476" s="123">
        <v>3</v>
      </c>
      <c r="J476" s="94">
        <v>3.3</v>
      </c>
      <c r="K476" s="94">
        <v>3.3</v>
      </c>
      <c r="L476" s="94">
        <v>3.3</v>
      </c>
      <c r="M476" s="94">
        <v>3.3</v>
      </c>
    </row>
    <row r="477" spans="1:13" x14ac:dyDescent="0.2">
      <c r="A477" s="164"/>
      <c r="B477" s="36" t="s">
        <v>207</v>
      </c>
      <c r="C477" s="36"/>
      <c r="D477" s="36" t="s">
        <v>208</v>
      </c>
      <c r="E477" s="123">
        <f t="shared" ref="E477:M477" si="54">SUM(E478:E480)</f>
        <v>13.8</v>
      </c>
      <c r="F477" s="123">
        <f t="shared" si="54"/>
        <v>0</v>
      </c>
      <c r="G477" s="123">
        <f t="shared" si="54"/>
        <v>0</v>
      </c>
      <c r="H477" s="123">
        <f t="shared" si="54"/>
        <v>0</v>
      </c>
      <c r="I477" s="123">
        <f t="shared" si="54"/>
        <v>10.8</v>
      </c>
      <c r="J477" s="123">
        <f t="shared" si="54"/>
        <v>0</v>
      </c>
      <c r="K477" s="123">
        <f t="shared" si="54"/>
        <v>0</v>
      </c>
      <c r="L477" s="123">
        <f t="shared" si="54"/>
        <v>0</v>
      </c>
      <c r="M477" s="123">
        <f t="shared" si="54"/>
        <v>0</v>
      </c>
    </row>
    <row r="478" spans="1:13" x14ac:dyDescent="0.2">
      <c r="A478" s="163"/>
      <c r="B478" s="36">
        <v>610</v>
      </c>
      <c r="C478" s="37"/>
      <c r="D478" s="37" t="s">
        <v>184</v>
      </c>
      <c r="E478" s="119">
        <v>8.8000000000000007</v>
      </c>
      <c r="F478" s="75"/>
      <c r="G478" s="75"/>
      <c r="H478" s="76"/>
      <c r="I478" s="119">
        <v>5.5</v>
      </c>
      <c r="J478" s="68">
        <v>0</v>
      </c>
      <c r="K478" s="68">
        <v>0</v>
      </c>
      <c r="L478" s="68">
        <v>0</v>
      </c>
      <c r="M478" s="68">
        <v>0</v>
      </c>
    </row>
    <row r="479" spans="1:13" x14ac:dyDescent="0.2">
      <c r="A479" s="164"/>
      <c r="B479" s="36">
        <v>620</v>
      </c>
      <c r="C479" s="37"/>
      <c r="D479" s="37" t="s">
        <v>116</v>
      </c>
      <c r="E479" s="119">
        <v>3.2</v>
      </c>
      <c r="F479" s="68"/>
      <c r="G479" s="68"/>
      <c r="H479" s="77"/>
      <c r="I479" s="119">
        <v>2.2000000000000002</v>
      </c>
      <c r="J479" s="68">
        <v>0</v>
      </c>
      <c r="K479" s="68">
        <v>0</v>
      </c>
      <c r="L479" s="68">
        <v>0</v>
      </c>
      <c r="M479" s="68">
        <v>0</v>
      </c>
    </row>
    <row r="480" spans="1:13" x14ac:dyDescent="0.2">
      <c r="A480" s="164"/>
      <c r="B480" s="36">
        <v>630</v>
      </c>
      <c r="C480" s="37"/>
      <c r="D480" s="37" t="s">
        <v>117</v>
      </c>
      <c r="E480" s="119">
        <v>1.8</v>
      </c>
      <c r="F480" s="68"/>
      <c r="G480" s="68"/>
      <c r="H480" s="77"/>
      <c r="I480" s="119">
        <v>3.1</v>
      </c>
      <c r="J480" s="68">
        <v>0</v>
      </c>
      <c r="K480" s="68">
        <v>0</v>
      </c>
      <c r="L480" s="68">
        <v>0</v>
      </c>
      <c r="M480" s="68">
        <v>0</v>
      </c>
    </row>
    <row r="481" spans="1:13" x14ac:dyDescent="0.2">
      <c r="A481" s="164"/>
      <c r="B481" s="39" t="s">
        <v>209</v>
      </c>
      <c r="C481" s="39"/>
      <c r="D481" s="39" t="s">
        <v>210</v>
      </c>
      <c r="E481" s="121">
        <f t="shared" ref="E481:M481" si="55">SUM(E482:E485)</f>
        <v>30.9</v>
      </c>
      <c r="F481" s="121">
        <f t="shared" si="55"/>
        <v>0</v>
      </c>
      <c r="G481" s="121">
        <f t="shared" si="55"/>
        <v>0</v>
      </c>
      <c r="H481" s="121">
        <f t="shared" si="55"/>
        <v>0</v>
      </c>
      <c r="I481" s="121">
        <f t="shared" si="55"/>
        <v>27.5</v>
      </c>
      <c r="J481" s="121">
        <f t="shared" si="55"/>
        <v>27.5</v>
      </c>
      <c r="K481" s="121">
        <f t="shared" si="55"/>
        <v>27.5</v>
      </c>
      <c r="L481" s="121">
        <f t="shared" si="55"/>
        <v>27.5</v>
      </c>
      <c r="M481" s="121">
        <f t="shared" si="55"/>
        <v>27.5</v>
      </c>
    </row>
    <row r="482" spans="1:13" x14ac:dyDescent="0.2">
      <c r="A482" s="164"/>
      <c r="B482" s="36">
        <v>610</v>
      </c>
      <c r="C482" s="37"/>
      <c r="D482" s="37" t="s">
        <v>115</v>
      </c>
      <c r="E482" s="119">
        <v>21.3</v>
      </c>
      <c r="F482" s="68"/>
      <c r="G482" s="68"/>
      <c r="H482" s="77"/>
      <c r="I482" s="119">
        <v>18.8</v>
      </c>
      <c r="J482" s="68">
        <v>18.8</v>
      </c>
      <c r="K482" s="68">
        <v>18.8</v>
      </c>
      <c r="L482" s="68">
        <v>18.8</v>
      </c>
      <c r="M482" s="68">
        <v>18.8</v>
      </c>
    </row>
    <row r="483" spans="1:13" x14ac:dyDescent="0.2">
      <c r="A483" s="163"/>
      <c r="B483" s="36">
        <v>620</v>
      </c>
      <c r="C483" s="37"/>
      <c r="D483" s="37" t="s">
        <v>116</v>
      </c>
      <c r="E483" s="119">
        <v>7.2</v>
      </c>
      <c r="F483" s="75"/>
      <c r="G483" s="75"/>
      <c r="H483" s="76"/>
      <c r="I483" s="119">
        <v>6.3</v>
      </c>
      <c r="J483" s="68">
        <v>6.3</v>
      </c>
      <c r="K483" s="68">
        <v>6.3</v>
      </c>
      <c r="L483" s="68">
        <v>6.3</v>
      </c>
      <c r="M483" s="68">
        <v>6.3</v>
      </c>
    </row>
    <row r="484" spans="1:13" x14ac:dyDescent="0.2">
      <c r="A484" s="164"/>
      <c r="B484" s="36">
        <v>630</v>
      </c>
      <c r="C484" s="37"/>
      <c r="D484" s="37" t="s">
        <v>117</v>
      </c>
      <c r="E484" s="119">
        <v>2.4</v>
      </c>
      <c r="F484" s="68"/>
      <c r="G484" s="68"/>
      <c r="H484" s="77"/>
      <c r="I484" s="119">
        <v>2.4</v>
      </c>
      <c r="J484" s="68">
        <v>2.4</v>
      </c>
      <c r="K484" s="68">
        <v>2.4</v>
      </c>
      <c r="L484" s="68">
        <v>2.4</v>
      </c>
      <c r="M484" s="68">
        <v>2.4</v>
      </c>
    </row>
    <row r="485" spans="1:13" hidden="1" x14ac:dyDescent="0.2">
      <c r="A485" s="164"/>
      <c r="B485" s="36">
        <v>642</v>
      </c>
      <c r="C485" s="37"/>
      <c r="D485" s="37" t="s">
        <v>111</v>
      </c>
      <c r="E485" s="119">
        <v>0</v>
      </c>
      <c r="F485" s="68"/>
      <c r="G485" s="68"/>
      <c r="H485" s="77"/>
      <c r="I485" s="119">
        <v>0</v>
      </c>
      <c r="J485" s="68">
        <v>0</v>
      </c>
      <c r="K485" s="68">
        <v>0</v>
      </c>
      <c r="L485" s="68">
        <v>0</v>
      </c>
      <c r="M485" s="68">
        <v>0</v>
      </c>
    </row>
    <row r="486" spans="1:13" x14ac:dyDescent="0.2">
      <c r="A486" s="164"/>
      <c r="B486" s="39" t="s">
        <v>211</v>
      </c>
      <c r="C486" s="39"/>
      <c r="D486" s="39" t="s">
        <v>212</v>
      </c>
      <c r="E486" s="121">
        <f t="shared" ref="E486:M486" si="56">SUM(E487:E494)</f>
        <v>252.4</v>
      </c>
      <c r="F486" s="121">
        <f t="shared" si="56"/>
        <v>2.4</v>
      </c>
      <c r="G486" s="121">
        <f t="shared" si="56"/>
        <v>2.4</v>
      </c>
      <c r="H486" s="121">
        <f t="shared" si="56"/>
        <v>2.4</v>
      </c>
      <c r="I486" s="121">
        <f t="shared" si="56"/>
        <v>152.9</v>
      </c>
      <c r="J486" s="121">
        <f t="shared" si="56"/>
        <v>270.10000000000002</v>
      </c>
      <c r="K486" s="121">
        <f t="shared" si="56"/>
        <v>270.10000000000002</v>
      </c>
      <c r="L486" s="121">
        <f t="shared" si="56"/>
        <v>270.10000000000002</v>
      </c>
      <c r="M486" s="121">
        <f t="shared" si="56"/>
        <v>270.10000000000002</v>
      </c>
    </row>
    <row r="487" spans="1:13" x14ac:dyDescent="0.2">
      <c r="A487" s="164"/>
      <c r="B487" s="36">
        <v>640</v>
      </c>
      <c r="C487" s="37"/>
      <c r="D487" s="37" t="s">
        <v>518</v>
      </c>
      <c r="E487" s="119">
        <v>80</v>
      </c>
      <c r="F487" s="68"/>
      <c r="G487" s="97"/>
      <c r="H487" s="98"/>
      <c r="I487" s="119">
        <v>4.5999999999999996</v>
      </c>
      <c r="J487" s="186">
        <v>0</v>
      </c>
      <c r="K487" s="186">
        <v>0</v>
      </c>
      <c r="L487" s="186">
        <v>0</v>
      </c>
      <c r="M487" s="186">
        <v>0</v>
      </c>
    </row>
    <row r="488" spans="1:13" x14ac:dyDescent="0.2">
      <c r="A488" s="164"/>
      <c r="B488" s="36">
        <v>640</v>
      </c>
      <c r="C488" s="37"/>
      <c r="D488" s="37" t="s">
        <v>352</v>
      </c>
      <c r="E488" s="119">
        <v>6</v>
      </c>
      <c r="F488" s="68"/>
      <c r="G488" s="97"/>
      <c r="H488" s="98"/>
      <c r="I488" s="119">
        <v>9.5</v>
      </c>
      <c r="J488" s="68">
        <v>13.5</v>
      </c>
      <c r="K488" s="68">
        <v>13.5</v>
      </c>
      <c r="L488" s="68">
        <v>13.5</v>
      </c>
      <c r="M488" s="68">
        <v>13.5</v>
      </c>
    </row>
    <row r="489" spans="1:13" x14ac:dyDescent="0.2">
      <c r="A489" s="163"/>
      <c r="B489" s="36">
        <v>640</v>
      </c>
      <c r="C489" s="37"/>
      <c r="D489" s="37" t="s">
        <v>483</v>
      </c>
      <c r="E489" s="119">
        <v>0</v>
      </c>
      <c r="F489" s="68"/>
      <c r="G489" s="68"/>
      <c r="H489" s="77"/>
      <c r="I489" s="119">
        <v>0</v>
      </c>
      <c r="J489" s="68">
        <v>102.4</v>
      </c>
      <c r="K489" s="68">
        <v>102.4</v>
      </c>
      <c r="L489" s="68">
        <v>102.4</v>
      </c>
      <c r="M489" s="68">
        <v>102.4</v>
      </c>
    </row>
    <row r="490" spans="1:13" x14ac:dyDescent="0.2">
      <c r="A490" s="163"/>
      <c r="B490" s="36">
        <v>640</v>
      </c>
      <c r="C490" s="37"/>
      <c r="D490" s="37" t="s">
        <v>393</v>
      </c>
      <c r="E490" s="124">
        <v>19.7</v>
      </c>
      <c r="F490" s="68"/>
      <c r="G490" s="68"/>
      <c r="H490" s="77"/>
      <c r="I490" s="124">
        <v>0</v>
      </c>
      <c r="J490" s="97">
        <v>14</v>
      </c>
      <c r="K490" s="97">
        <v>14</v>
      </c>
      <c r="L490" s="97">
        <v>14</v>
      </c>
      <c r="M490" s="97">
        <v>14</v>
      </c>
    </row>
    <row r="491" spans="1:13" x14ac:dyDescent="0.2">
      <c r="A491" s="164"/>
      <c r="B491" s="36">
        <v>640</v>
      </c>
      <c r="C491" s="37"/>
      <c r="D491" s="37" t="s">
        <v>420</v>
      </c>
      <c r="E491" s="124">
        <v>0</v>
      </c>
      <c r="F491" s="124"/>
      <c r="G491" s="124"/>
      <c r="H491" s="124"/>
      <c r="I491" s="124">
        <v>0.7</v>
      </c>
      <c r="J491" s="124">
        <v>0.9</v>
      </c>
      <c r="K491" s="124">
        <v>0.9</v>
      </c>
      <c r="L491" s="124">
        <v>0.9</v>
      </c>
      <c r="M491" s="124">
        <v>0.9</v>
      </c>
    </row>
    <row r="492" spans="1:13" x14ac:dyDescent="0.2">
      <c r="A492" s="163"/>
      <c r="B492" s="36">
        <v>640</v>
      </c>
      <c r="C492" s="37"/>
      <c r="D492" s="37" t="s">
        <v>350</v>
      </c>
      <c r="E492" s="119">
        <v>0.5</v>
      </c>
      <c r="F492" s="75"/>
      <c r="G492" s="75"/>
      <c r="H492" s="76"/>
      <c r="I492" s="119">
        <v>0.8</v>
      </c>
      <c r="J492" s="68">
        <v>2</v>
      </c>
      <c r="K492" s="68">
        <v>2</v>
      </c>
      <c r="L492" s="68">
        <v>2</v>
      </c>
      <c r="M492" s="68">
        <v>2</v>
      </c>
    </row>
    <row r="493" spans="1:13" x14ac:dyDescent="0.2">
      <c r="A493" s="164"/>
      <c r="B493" s="36">
        <v>640</v>
      </c>
      <c r="C493" s="37"/>
      <c r="D493" s="37" t="s">
        <v>272</v>
      </c>
      <c r="E493" s="68">
        <v>2.7</v>
      </c>
      <c r="F493" s="68">
        <v>2.4</v>
      </c>
      <c r="G493" s="68">
        <v>2.4</v>
      </c>
      <c r="H493" s="68">
        <v>2.4</v>
      </c>
      <c r="I493" s="68">
        <v>2.4</v>
      </c>
      <c r="J493" s="68">
        <v>2.4</v>
      </c>
      <c r="K493" s="68">
        <v>2.4</v>
      </c>
      <c r="L493" s="68">
        <v>2.4</v>
      </c>
      <c r="M493" s="68">
        <v>2.4</v>
      </c>
    </row>
    <row r="494" spans="1:13" x14ac:dyDescent="0.2">
      <c r="A494" s="164"/>
      <c r="B494" s="36">
        <v>640</v>
      </c>
      <c r="C494" s="37"/>
      <c r="D494" s="37" t="s">
        <v>213</v>
      </c>
      <c r="E494" s="119">
        <v>143.5</v>
      </c>
      <c r="F494" s="68"/>
      <c r="G494" s="68"/>
      <c r="H494" s="77"/>
      <c r="I494" s="119">
        <v>134.9</v>
      </c>
      <c r="J494" s="68">
        <v>134.9</v>
      </c>
      <c r="K494" s="68">
        <v>134.9</v>
      </c>
      <c r="L494" s="68">
        <v>134.9</v>
      </c>
      <c r="M494" s="68">
        <v>134.9</v>
      </c>
    </row>
    <row r="495" spans="1:13" x14ac:dyDescent="0.2">
      <c r="A495" s="164"/>
      <c r="B495" s="39"/>
      <c r="C495" s="39"/>
      <c r="D495" s="39" t="s">
        <v>40</v>
      </c>
      <c r="E495" s="121">
        <f>SUM(E496)</f>
        <v>101.49999999999999</v>
      </c>
      <c r="F495" s="121">
        <f t="shared" ref="F495:M495" si="57">SUM(F496)</f>
        <v>0</v>
      </c>
      <c r="G495" s="121">
        <f t="shared" si="57"/>
        <v>0</v>
      </c>
      <c r="H495" s="121">
        <f t="shared" si="57"/>
        <v>0</v>
      </c>
      <c r="I495" s="121">
        <f>SUM(I496)</f>
        <v>205.6</v>
      </c>
      <c r="J495" s="121">
        <f t="shared" si="57"/>
        <v>261.5</v>
      </c>
      <c r="K495" s="121">
        <f t="shared" si="57"/>
        <v>261.5</v>
      </c>
      <c r="L495" s="121">
        <f t="shared" si="57"/>
        <v>264.5</v>
      </c>
      <c r="M495" s="121">
        <f t="shared" si="57"/>
        <v>274.5</v>
      </c>
    </row>
    <row r="496" spans="1:13" x14ac:dyDescent="0.2">
      <c r="A496" s="164"/>
      <c r="B496" s="36" t="s">
        <v>214</v>
      </c>
      <c r="C496" s="36"/>
      <c r="D496" s="36" t="s">
        <v>251</v>
      </c>
      <c r="E496" s="123">
        <f t="shared" ref="E496:M496" si="58">SUM(E497:E501)</f>
        <v>101.49999999999999</v>
      </c>
      <c r="F496" s="119">
        <f t="shared" si="58"/>
        <v>0</v>
      </c>
      <c r="G496" s="119">
        <f t="shared" si="58"/>
        <v>0</v>
      </c>
      <c r="H496" s="119">
        <f t="shared" si="58"/>
        <v>0</v>
      </c>
      <c r="I496" s="123">
        <f t="shared" si="58"/>
        <v>205.6</v>
      </c>
      <c r="J496" s="123">
        <f t="shared" si="58"/>
        <v>261.5</v>
      </c>
      <c r="K496" s="123">
        <f t="shared" si="58"/>
        <v>261.5</v>
      </c>
      <c r="L496" s="123">
        <f t="shared" si="58"/>
        <v>264.5</v>
      </c>
      <c r="M496" s="123">
        <f t="shared" si="58"/>
        <v>274.5</v>
      </c>
    </row>
    <row r="497" spans="1:13" x14ac:dyDescent="0.2">
      <c r="A497" s="164"/>
      <c r="B497" s="36"/>
      <c r="C497" s="44">
        <v>821005</v>
      </c>
      <c r="D497" s="37" t="s">
        <v>430</v>
      </c>
      <c r="E497" s="119">
        <v>71.599999999999994</v>
      </c>
      <c r="F497" s="68"/>
      <c r="G497" s="68"/>
      <c r="H497" s="77"/>
      <c r="I497" s="119">
        <v>70.400000000000006</v>
      </c>
      <c r="J497" s="68">
        <v>119.4</v>
      </c>
      <c r="K497" s="68">
        <v>119.4</v>
      </c>
      <c r="L497" s="68">
        <v>119.4</v>
      </c>
      <c r="M497" s="68">
        <v>119.4</v>
      </c>
    </row>
    <row r="498" spans="1:13" x14ac:dyDescent="0.2">
      <c r="A498" s="164"/>
      <c r="B498" s="36"/>
      <c r="C498" s="44">
        <v>821004</v>
      </c>
      <c r="D498" s="37" t="s">
        <v>429</v>
      </c>
      <c r="E498" s="119">
        <v>0</v>
      </c>
      <c r="F498" s="68"/>
      <c r="G498" s="81"/>
      <c r="H498" s="77"/>
      <c r="I498" s="119">
        <v>110.1</v>
      </c>
      <c r="J498" s="68">
        <v>110.4</v>
      </c>
      <c r="K498" s="68">
        <v>110.4</v>
      </c>
      <c r="L498" s="68">
        <v>110.4</v>
      </c>
      <c r="M498" s="68">
        <v>110.4</v>
      </c>
    </row>
    <row r="499" spans="1:13" x14ac:dyDescent="0.2">
      <c r="A499" s="163"/>
      <c r="B499" s="45" t="s">
        <v>262</v>
      </c>
      <c r="C499" s="44">
        <v>8210051</v>
      </c>
      <c r="D499" s="37" t="s">
        <v>260</v>
      </c>
      <c r="E499" s="119">
        <v>13.6</v>
      </c>
      <c r="F499" s="75"/>
      <c r="G499" s="75"/>
      <c r="H499" s="76"/>
      <c r="I499" s="119">
        <v>17</v>
      </c>
      <c r="J499" s="68">
        <v>23.8</v>
      </c>
      <c r="K499" s="68">
        <v>23.8</v>
      </c>
      <c r="L499" s="66">
        <v>30</v>
      </c>
      <c r="M499" s="66">
        <v>40</v>
      </c>
    </row>
    <row r="500" spans="1:13" x14ac:dyDescent="0.2">
      <c r="A500" s="164"/>
      <c r="B500" s="36"/>
      <c r="C500" s="44">
        <v>8210052</v>
      </c>
      <c r="D500" s="37" t="s">
        <v>261</v>
      </c>
      <c r="E500" s="119">
        <v>4.7</v>
      </c>
      <c r="F500" s="67"/>
      <c r="G500" s="68"/>
      <c r="H500" s="95"/>
      <c r="I500" s="119">
        <v>4.7</v>
      </c>
      <c r="J500" s="68">
        <v>4.7</v>
      </c>
      <c r="K500" s="68">
        <v>4.7</v>
      </c>
      <c r="L500" s="66">
        <v>4.7</v>
      </c>
      <c r="M500" s="66">
        <v>4.7</v>
      </c>
    </row>
    <row r="501" spans="1:13" x14ac:dyDescent="0.2">
      <c r="A501" s="164"/>
      <c r="B501" s="36" t="s">
        <v>444</v>
      </c>
      <c r="C501" s="37">
        <v>8411</v>
      </c>
      <c r="D501" s="37" t="s">
        <v>519</v>
      </c>
      <c r="E501" s="119">
        <v>11.6</v>
      </c>
      <c r="F501" s="68"/>
      <c r="G501" s="68"/>
      <c r="H501" s="77"/>
      <c r="I501" s="119">
        <v>3.4</v>
      </c>
      <c r="J501" s="68">
        <v>3.2</v>
      </c>
      <c r="K501" s="68">
        <v>3.2</v>
      </c>
      <c r="L501" s="66">
        <v>0</v>
      </c>
      <c r="M501" s="66">
        <v>0</v>
      </c>
    </row>
    <row r="502" spans="1:13" x14ac:dyDescent="0.2">
      <c r="A502" s="164"/>
      <c r="B502" s="39"/>
      <c r="C502" s="39"/>
      <c r="D502" s="39" t="s">
        <v>215</v>
      </c>
      <c r="E502" s="121">
        <f t="shared" ref="E502:M502" si="59">SUM(E503+E509+E511+E518+E520+E526+E534+E544+E548+E550+E558+E563)</f>
        <v>184.70000000000002</v>
      </c>
      <c r="F502" s="121">
        <f t="shared" si="59"/>
        <v>0</v>
      </c>
      <c r="G502" s="121">
        <f t="shared" si="59"/>
        <v>0</v>
      </c>
      <c r="H502" s="121">
        <f t="shared" si="59"/>
        <v>0</v>
      </c>
      <c r="I502" s="121">
        <f t="shared" si="59"/>
        <v>116.19999999999999</v>
      </c>
      <c r="J502" s="121">
        <f t="shared" si="59"/>
        <v>2828.9</v>
      </c>
      <c r="K502" s="121">
        <f t="shared" si="59"/>
        <v>2828.9</v>
      </c>
      <c r="L502" s="121">
        <f t="shared" si="59"/>
        <v>459.9</v>
      </c>
      <c r="M502" s="121">
        <f t="shared" si="59"/>
        <v>431.9</v>
      </c>
    </row>
    <row r="503" spans="1:13" x14ac:dyDescent="0.2">
      <c r="A503" s="164"/>
      <c r="B503" s="36" t="s">
        <v>216</v>
      </c>
      <c r="C503" s="36"/>
      <c r="D503" s="36" t="s">
        <v>217</v>
      </c>
      <c r="E503" s="94">
        <f t="shared" ref="E503:J503" si="60">SUM(E504:E508)</f>
        <v>0</v>
      </c>
      <c r="F503" s="94">
        <f t="shared" si="60"/>
        <v>0</v>
      </c>
      <c r="G503" s="94">
        <f t="shared" si="60"/>
        <v>0</v>
      </c>
      <c r="H503" s="94">
        <f t="shared" si="60"/>
        <v>0</v>
      </c>
      <c r="I503" s="94">
        <f t="shared" si="60"/>
        <v>0.8</v>
      </c>
      <c r="J503" s="94">
        <f t="shared" si="60"/>
        <v>104.4</v>
      </c>
      <c r="K503" s="94">
        <f>SUM(K504:K508)</f>
        <v>104.4</v>
      </c>
      <c r="L503" s="94">
        <f>SUM(L504:L508)</f>
        <v>44</v>
      </c>
      <c r="M503" s="94">
        <f>SUM(M504:M508)</f>
        <v>24</v>
      </c>
    </row>
    <row r="504" spans="1:13" x14ac:dyDescent="0.2">
      <c r="A504" s="163"/>
      <c r="B504" s="36"/>
      <c r="C504" s="37">
        <v>711003</v>
      </c>
      <c r="D504" s="37" t="s">
        <v>294</v>
      </c>
      <c r="E504" s="119">
        <v>0</v>
      </c>
      <c r="F504" s="68"/>
      <c r="G504" s="68"/>
      <c r="H504" s="77"/>
      <c r="I504" s="119">
        <v>0</v>
      </c>
      <c r="J504" s="68">
        <v>2.9</v>
      </c>
      <c r="K504" s="68">
        <v>2.9</v>
      </c>
      <c r="L504" s="68">
        <v>0</v>
      </c>
      <c r="M504" s="68">
        <v>0</v>
      </c>
    </row>
    <row r="505" spans="1:13" x14ac:dyDescent="0.2">
      <c r="A505" s="164"/>
      <c r="B505" s="36"/>
      <c r="C505" s="37">
        <v>713002</v>
      </c>
      <c r="D505" s="37" t="s">
        <v>218</v>
      </c>
      <c r="E505" s="119">
        <v>0</v>
      </c>
      <c r="F505" s="68"/>
      <c r="G505" s="68"/>
      <c r="H505" s="77"/>
      <c r="I505" s="119">
        <v>0</v>
      </c>
      <c r="J505" s="68">
        <v>0</v>
      </c>
      <c r="K505" s="68">
        <v>0</v>
      </c>
      <c r="L505" s="68">
        <v>2</v>
      </c>
      <c r="M505" s="68">
        <v>2</v>
      </c>
    </row>
    <row r="506" spans="1:13" x14ac:dyDescent="0.2">
      <c r="A506" s="163"/>
      <c r="B506" s="36"/>
      <c r="C506" s="37">
        <v>713004</v>
      </c>
      <c r="D506" s="37" t="s">
        <v>219</v>
      </c>
      <c r="E506" s="119">
        <v>0</v>
      </c>
      <c r="F506" s="68"/>
      <c r="G506" s="68"/>
      <c r="H506" s="77"/>
      <c r="I506" s="119">
        <v>0.8</v>
      </c>
      <c r="J506" s="68">
        <v>0</v>
      </c>
      <c r="K506" s="68">
        <v>0</v>
      </c>
      <c r="L506" s="68">
        <v>2</v>
      </c>
      <c r="M506" s="68">
        <v>2</v>
      </c>
    </row>
    <row r="507" spans="1:13" x14ac:dyDescent="0.2">
      <c r="A507" s="164"/>
      <c r="B507" s="36"/>
      <c r="C507" s="37">
        <v>717003</v>
      </c>
      <c r="D507" s="37" t="s">
        <v>221</v>
      </c>
      <c r="E507" s="119">
        <v>0</v>
      </c>
      <c r="F507" s="68"/>
      <c r="G507" s="68"/>
      <c r="H507" s="77"/>
      <c r="I507" s="119">
        <v>0</v>
      </c>
      <c r="J507" s="186">
        <v>61.5</v>
      </c>
      <c r="K507" s="186">
        <v>61.5</v>
      </c>
      <c r="L507" s="66">
        <v>20</v>
      </c>
      <c r="M507" s="66">
        <v>10</v>
      </c>
    </row>
    <row r="508" spans="1:13" x14ac:dyDescent="0.2">
      <c r="A508" s="164"/>
      <c r="B508" s="36"/>
      <c r="C508" s="37"/>
      <c r="D508" s="37" t="s">
        <v>500</v>
      </c>
      <c r="E508" s="119">
        <v>0</v>
      </c>
      <c r="F508" s="119"/>
      <c r="G508" s="119"/>
      <c r="H508" s="137"/>
      <c r="I508" s="119">
        <v>0</v>
      </c>
      <c r="J508" s="187">
        <v>40</v>
      </c>
      <c r="K508" s="187">
        <v>40</v>
      </c>
      <c r="L508" s="66">
        <v>20</v>
      </c>
      <c r="M508" s="66">
        <v>10</v>
      </c>
    </row>
    <row r="509" spans="1:13" x14ac:dyDescent="0.2">
      <c r="A509" s="164"/>
      <c r="B509" s="36" t="s">
        <v>127</v>
      </c>
      <c r="C509" s="36"/>
      <c r="D509" s="36" t="s">
        <v>222</v>
      </c>
      <c r="E509" s="123">
        <f>SUM(E510)</f>
        <v>0</v>
      </c>
      <c r="F509" s="123">
        <f t="shared" ref="F509:M509" si="61">SUM(F510)</f>
        <v>0</v>
      </c>
      <c r="G509" s="123">
        <f t="shared" si="61"/>
        <v>0</v>
      </c>
      <c r="H509" s="123">
        <f t="shared" si="61"/>
        <v>0</v>
      </c>
      <c r="I509" s="123">
        <f>SUM(I510)</f>
        <v>0</v>
      </c>
      <c r="J509" s="123">
        <f t="shared" si="61"/>
        <v>0</v>
      </c>
      <c r="K509" s="123">
        <f t="shared" si="61"/>
        <v>0</v>
      </c>
      <c r="L509" s="123">
        <f t="shared" si="61"/>
        <v>0</v>
      </c>
      <c r="M509" s="123">
        <f t="shared" si="61"/>
        <v>0</v>
      </c>
    </row>
    <row r="510" spans="1:13" x14ac:dyDescent="0.2">
      <c r="A510" s="164"/>
      <c r="B510" s="36"/>
      <c r="C510" s="37">
        <v>714001</v>
      </c>
      <c r="D510" s="37" t="s">
        <v>220</v>
      </c>
      <c r="E510" s="119">
        <v>0</v>
      </c>
      <c r="F510" s="68"/>
      <c r="G510" s="68"/>
      <c r="H510" s="77"/>
      <c r="I510" s="119">
        <v>0</v>
      </c>
      <c r="J510" s="68">
        <v>0</v>
      </c>
      <c r="K510" s="68">
        <v>0</v>
      </c>
      <c r="L510" s="68">
        <v>0</v>
      </c>
      <c r="M510" s="68">
        <v>0</v>
      </c>
    </row>
    <row r="511" spans="1:13" x14ac:dyDescent="0.2">
      <c r="A511" s="164"/>
      <c r="B511" s="36" t="s">
        <v>223</v>
      </c>
      <c r="C511" s="36"/>
      <c r="D511" s="36" t="s">
        <v>224</v>
      </c>
      <c r="E511" s="123">
        <f t="shared" ref="E511:M511" si="62">SUM(E512:E517)</f>
        <v>73.7</v>
      </c>
      <c r="F511" s="123">
        <f t="shared" si="62"/>
        <v>0</v>
      </c>
      <c r="G511" s="123">
        <f t="shared" si="62"/>
        <v>0</v>
      </c>
      <c r="H511" s="123">
        <f t="shared" si="62"/>
        <v>0</v>
      </c>
      <c r="I511" s="123">
        <f t="shared" si="62"/>
        <v>3</v>
      </c>
      <c r="J511" s="123">
        <f t="shared" si="62"/>
        <v>130</v>
      </c>
      <c r="K511" s="123">
        <f t="shared" si="62"/>
        <v>130</v>
      </c>
      <c r="L511" s="123">
        <f t="shared" si="62"/>
        <v>60</v>
      </c>
      <c r="M511" s="123">
        <f t="shared" si="62"/>
        <v>30</v>
      </c>
    </row>
    <row r="512" spans="1:13" x14ac:dyDescent="0.2">
      <c r="A512" s="164"/>
      <c r="B512" s="36"/>
      <c r="C512" s="37">
        <v>715</v>
      </c>
      <c r="D512" s="37" t="s">
        <v>273</v>
      </c>
      <c r="E512" s="119">
        <v>0</v>
      </c>
      <c r="F512" s="68"/>
      <c r="G512" s="68"/>
      <c r="H512" s="77"/>
      <c r="I512" s="119">
        <v>0</v>
      </c>
      <c r="J512" s="68">
        <v>0</v>
      </c>
      <c r="K512" s="68">
        <v>0</v>
      </c>
      <c r="L512" s="68">
        <v>0</v>
      </c>
      <c r="M512" s="68">
        <v>0</v>
      </c>
    </row>
    <row r="513" spans="1:13" x14ac:dyDescent="0.2">
      <c r="A513" s="164"/>
      <c r="B513" s="36"/>
      <c r="C513" s="37">
        <v>717</v>
      </c>
      <c r="D513" s="37" t="s">
        <v>536</v>
      </c>
      <c r="E513" s="119">
        <v>65.2</v>
      </c>
      <c r="F513" s="68"/>
      <c r="G513" s="68"/>
      <c r="H513" s="77"/>
      <c r="I513" s="119">
        <v>0</v>
      </c>
      <c r="J513" s="68">
        <v>30</v>
      </c>
      <c r="K513" s="68">
        <v>30</v>
      </c>
      <c r="L513" s="68">
        <v>30</v>
      </c>
      <c r="M513" s="68">
        <v>0</v>
      </c>
    </row>
    <row r="514" spans="1:13" x14ac:dyDescent="0.2">
      <c r="A514" s="164"/>
      <c r="B514" s="36"/>
      <c r="C514" s="37">
        <v>716</v>
      </c>
      <c r="D514" s="37" t="s">
        <v>359</v>
      </c>
      <c r="E514" s="119">
        <v>8.5</v>
      </c>
      <c r="F514" s="68"/>
      <c r="G514" s="68"/>
      <c r="H514" s="77"/>
      <c r="I514" s="119">
        <v>3</v>
      </c>
      <c r="J514" s="68">
        <v>0</v>
      </c>
      <c r="K514" s="68">
        <v>0</v>
      </c>
      <c r="L514" s="68">
        <v>0</v>
      </c>
      <c r="M514" s="68">
        <v>0</v>
      </c>
    </row>
    <row r="515" spans="1:13" x14ac:dyDescent="0.2">
      <c r="A515" s="164"/>
      <c r="B515" s="36"/>
      <c r="C515" s="37"/>
      <c r="D515" s="37" t="s">
        <v>527</v>
      </c>
      <c r="E515" s="119">
        <v>0</v>
      </c>
      <c r="F515" s="68"/>
      <c r="G515" s="68"/>
      <c r="H515" s="77"/>
      <c r="I515" s="119">
        <v>0</v>
      </c>
      <c r="J515" s="68">
        <v>5</v>
      </c>
      <c r="K515" s="68">
        <v>5</v>
      </c>
      <c r="L515" s="68">
        <v>30</v>
      </c>
      <c r="M515" s="68">
        <v>30</v>
      </c>
    </row>
    <row r="516" spans="1:13" x14ac:dyDescent="0.2">
      <c r="A516" s="164"/>
      <c r="B516" s="36"/>
      <c r="C516" s="37"/>
      <c r="D516" s="37" t="s">
        <v>464</v>
      </c>
      <c r="E516" s="119">
        <v>0</v>
      </c>
      <c r="F516" s="68"/>
      <c r="G516" s="68"/>
      <c r="H516" s="77"/>
      <c r="I516" s="119">
        <v>0</v>
      </c>
      <c r="J516" s="68">
        <v>10</v>
      </c>
      <c r="K516" s="68">
        <v>10</v>
      </c>
      <c r="L516" s="68">
        <v>0</v>
      </c>
      <c r="M516" s="68">
        <v>0</v>
      </c>
    </row>
    <row r="517" spans="1:13" x14ac:dyDescent="0.2">
      <c r="A517" s="164"/>
      <c r="B517" s="36"/>
      <c r="C517" s="37">
        <v>71700223</v>
      </c>
      <c r="D517" s="37" t="s">
        <v>344</v>
      </c>
      <c r="E517" s="119">
        <v>0</v>
      </c>
      <c r="F517" s="68"/>
      <c r="G517" s="68"/>
      <c r="H517" s="77"/>
      <c r="I517" s="119">
        <v>0</v>
      </c>
      <c r="J517" s="66">
        <v>85</v>
      </c>
      <c r="K517" s="66">
        <v>85</v>
      </c>
      <c r="L517" s="66">
        <v>0</v>
      </c>
      <c r="M517" s="66">
        <v>0</v>
      </c>
    </row>
    <row r="518" spans="1:13" x14ac:dyDescent="0.2">
      <c r="A518" s="164"/>
      <c r="B518" s="36" t="s">
        <v>225</v>
      </c>
      <c r="C518" s="36"/>
      <c r="D518" s="36" t="s">
        <v>226</v>
      </c>
      <c r="E518" s="123">
        <f t="shared" ref="E518:M518" si="63">SUM(E519:E519)</f>
        <v>0</v>
      </c>
      <c r="F518" s="123">
        <f t="shared" si="63"/>
        <v>0</v>
      </c>
      <c r="G518" s="123">
        <f t="shared" si="63"/>
        <v>0</v>
      </c>
      <c r="H518" s="123">
        <f t="shared" si="63"/>
        <v>0</v>
      </c>
      <c r="I518" s="123">
        <f t="shared" si="63"/>
        <v>2.4</v>
      </c>
      <c r="J518" s="123">
        <f t="shared" si="63"/>
        <v>814.2</v>
      </c>
      <c r="K518" s="123">
        <f t="shared" si="63"/>
        <v>814.2</v>
      </c>
      <c r="L518" s="123">
        <f t="shared" si="63"/>
        <v>0</v>
      </c>
      <c r="M518" s="123">
        <f t="shared" si="63"/>
        <v>0</v>
      </c>
    </row>
    <row r="519" spans="1:13" x14ac:dyDescent="0.2">
      <c r="A519" s="164"/>
      <c r="B519" s="36"/>
      <c r="C519" s="37">
        <v>716</v>
      </c>
      <c r="D519" s="37" t="s">
        <v>421</v>
      </c>
      <c r="E519" s="119">
        <v>0</v>
      </c>
      <c r="F519" s="68"/>
      <c r="G519" s="68"/>
      <c r="H519" s="77"/>
      <c r="I519" s="119">
        <v>2.4</v>
      </c>
      <c r="J519" s="68">
        <v>814.2</v>
      </c>
      <c r="K519" s="68">
        <v>814.2</v>
      </c>
      <c r="L519" s="68">
        <v>0</v>
      </c>
      <c r="M519" s="68">
        <v>0</v>
      </c>
    </row>
    <row r="520" spans="1:13" x14ac:dyDescent="0.2">
      <c r="A520" s="164"/>
      <c r="B520" s="36" t="s">
        <v>155</v>
      </c>
      <c r="C520" s="36"/>
      <c r="D520" s="36" t="s">
        <v>277</v>
      </c>
      <c r="E520" s="123">
        <f t="shared" ref="E520:M520" si="64">SUM(E522:E525)</f>
        <v>2.2000000000000002</v>
      </c>
      <c r="F520" s="123">
        <f t="shared" si="64"/>
        <v>0</v>
      </c>
      <c r="G520" s="123">
        <f t="shared" si="64"/>
        <v>0</v>
      </c>
      <c r="H520" s="123">
        <f t="shared" si="64"/>
        <v>0</v>
      </c>
      <c r="I520" s="123">
        <f t="shared" si="64"/>
        <v>0</v>
      </c>
      <c r="J520" s="123">
        <f t="shared" si="64"/>
        <v>5.8</v>
      </c>
      <c r="K520" s="123">
        <f t="shared" si="64"/>
        <v>5.8</v>
      </c>
      <c r="L520" s="123">
        <f t="shared" si="64"/>
        <v>3</v>
      </c>
      <c r="M520" s="123">
        <f t="shared" si="64"/>
        <v>3</v>
      </c>
    </row>
    <row r="521" spans="1:13" hidden="1" x14ac:dyDescent="0.2">
      <c r="A521" s="164"/>
      <c r="B521" s="36"/>
      <c r="C521" s="85">
        <v>713004</v>
      </c>
      <c r="D521" s="85" t="s">
        <v>371</v>
      </c>
      <c r="E521" s="119">
        <v>0</v>
      </c>
      <c r="F521" s="68"/>
      <c r="G521" s="68"/>
      <c r="H521" s="77"/>
      <c r="I521" s="119">
        <v>0</v>
      </c>
      <c r="J521" s="68"/>
      <c r="K521" s="68"/>
      <c r="L521" s="68"/>
      <c r="M521" s="68"/>
    </row>
    <row r="522" spans="1:13" hidden="1" x14ac:dyDescent="0.2">
      <c r="A522" s="164"/>
      <c r="B522" s="36"/>
      <c r="C522" s="37">
        <v>7170011</v>
      </c>
      <c r="D522" s="37" t="s">
        <v>227</v>
      </c>
      <c r="E522" s="119">
        <v>0</v>
      </c>
      <c r="F522" s="68"/>
      <c r="G522" s="68"/>
      <c r="H522" s="77"/>
      <c r="I522" s="119">
        <v>0</v>
      </c>
      <c r="J522" s="68"/>
      <c r="K522" s="68"/>
      <c r="L522" s="68"/>
      <c r="M522" s="68"/>
    </row>
    <row r="523" spans="1:13" hidden="1" x14ac:dyDescent="0.2">
      <c r="A523" s="164"/>
      <c r="B523" s="36"/>
      <c r="C523" s="37">
        <v>7170012</v>
      </c>
      <c r="D523" s="37" t="s">
        <v>274</v>
      </c>
      <c r="E523" s="119">
        <v>0</v>
      </c>
      <c r="F523" s="68"/>
      <c r="G523" s="68"/>
      <c r="H523" s="87"/>
      <c r="I523" s="119">
        <v>0</v>
      </c>
      <c r="J523" s="68"/>
      <c r="K523" s="68"/>
      <c r="L523" s="68"/>
      <c r="M523" s="68"/>
    </row>
    <row r="524" spans="1:13" x14ac:dyDescent="0.2">
      <c r="A524" s="164"/>
      <c r="B524" s="36"/>
      <c r="C524" s="37">
        <v>7170016</v>
      </c>
      <c r="D524" s="37" t="s">
        <v>525</v>
      </c>
      <c r="E524" s="119">
        <v>2.2000000000000002</v>
      </c>
      <c r="F524" s="67"/>
      <c r="G524" s="68"/>
      <c r="H524" s="99"/>
      <c r="I524" s="119">
        <v>0</v>
      </c>
      <c r="J524" s="68">
        <v>3</v>
      </c>
      <c r="K524" s="68">
        <v>3</v>
      </c>
      <c r="L524" s="68">
        <v>3</v>
      </c>
      <c r="M524" s="68">
        <v>3</v>
      </c>
    </row>
    <row r="525" spans="1:13" x14ac:dyDescent="0.2">
      <c r="A525" s="164"/>
      <c r="B525" s="36"/>
      <c r="C525" s="37">
        <v>7170017</v>
      </c>
      <c r="D525" s="37" t="s">
        <v>328</v>
      </c>
      <c r="E525" s="119">
        <v>0</v>
      </c>
      <c r="F525" s="68"/>
      <c r="G525" s="68"/>
      <c r="H525" s="87"/>
      <c r="I525" s="119">
        <v>0</v>
      </c>
      <c r="J525" s="68">
        <v>2.8</v>
      </c>
      <c r="K525" s="68">
        <v>2.8</v>
      </c>
      <c r="L525" s="68">
        <v>0</v>
      </c>
      <c r="M525" s="68">
        <v>0</v>
      </c>
    </row>
    <row r="526" spans="1:13" x14ac:dyDescent="0.2">
      <c r="A526" s="164"/>
      <c r="B526" s="36" t="s">
        <v>267</v>
      </c>
      <c r="C526" s="36"/>
      <c r="D526" s="36" t="s">
        <v>268</v>
      </c>
      <c r="E526" s="123">
        <f t="shared" ref="E526:M526" si="65">SUM(E527:E533)</f>
        <v>3</v>
      </c>
      <c r="F526" s="123">
        <f t="shared" si="65"/>
        <v>0</v>
      </c>
      <c r="G526" s="123">
        <f t="shared" si="65"/>
        <v>0</v>
      </c>
      <c r="H526" s="123">
        <f t="shared" si="65"/>
        <v>0</v>
      </c>
      <c r="I526" s="123">
        <f t="shared" si="65"/>
        <v>21.2</v>
      </c>
      <c r="J526" s="94">
        <f t="shared" si="65"/>
        <v>53.599999999999994</v>
      </c>
      <c r="K526" s="94">
        <f t="shared" si="65"/>
        <v>53.599999999999994</v>
      </c>
      <c r="L526" s="94">
        <f t="shared" si="65"/>
        <v>51</v>
      </c>
      <c r="M526" s="94">
        <f t="shared" si="65"/>
        <v>51</v>
      </c>
    </row>
    <row r="527" spans="1:13" x14ac:dyDescent="0.2">
      <c r="A527" s="164"/>
      <c r="B527" s="36"/>
      <c r="C527" s="37">
        <v>7170011</v>
      </c>
      <c r="D527" s="37" t="s">
        <v>314</v>
      </c>
      <c r="E527" s="119">
        <v>0</v>
      </c>
      <c r="F527" s="119"/>
      <c r="G527" s="119"/>
      <c r="H527" s="119"/>
      <c r="I527" s="119">
        <v>0</v>
      </c>
      <c r="J527" s="119">
        <v>5.5</v>
      </c>
      <c r="K527" s="119">
        <v>5.5</v>
      </c>
      <c r="L527" s="119">
        <v>0</v>
      </c>
      <c r="M527" s="119">
        <v>0</v>
      </c>
    </row>
    <row r="528" spans="1:13" x14ac:dyDescent="0.2">
      <c r="A528" s="164"/>
      <c r="B528" s="36"/>
      <c r="C528" s="37">
        <v>7170012</v>
      </c>
      <c r="D528" s="37" t="s">
        <v>315</v>
      </c>
      <c r="E528" s="119">
        <v>3</v>
      </c>
      <c r="F528" s="119"/>
      <c r="G528" s="119"/>
      <c r="H528" s="119"/>
      <c r="I528" s="119">
        <v>20.399999999999999</v>
      </c>
      <c r="J528" s="119">
        <v>0</v>
      </c>
      <c r="K528" s="119">
        <v>0</v>
      </c>
      <c r="L528" s="119">
        <v>0</v>
      </c>
      <c r="M528" s="119">
        <v>0</v>
      </c>
    </row>
    <row r="529" spans="1:13" x14ac:dyDescent="0.2">
      <c r="A529" s="163"/>
      <c r="B529" s="36"/>
      <c r="C529" s="44">
        <v>717001</v>
      </c>
      <c r="D529" s="37" t="s">
        <v>323</v>
      </c>
      <c r="E529" s="119">
        <v>0</v>
      </c>
      <c r="F529" s="68"/>
      <c r="G529" s="68"/>
      <c r="H529" s="77"/>
      <c r="I529" s="119">
        <v>0</v>
      </c>
      <c r="J529" s="68">
        <v>13.6</v>
      </c>
      <c r="K529" s="68">
        <v>13.6</v>
      </c>
      <c r="L529" s="68">
        <v>27</v>
      </c>
      <c r="M529" s="68">
        <v>27</v>
      </c>
    </row>
    <row r="530" spans="1:13" x14ac:dyDescent="0.2">
      <c r="A530" s="164"/>
      <c r="B530" s="36"/>
      <c r="C530" s="44">
        <v>717001</v>
      </c>
      <c r="D530" s="37" t="s">
        <v>324</v>
      </c>
      <c r="E530" s="119">
        <v>0</v>
      </c>
      <c r="F530" s="67"/>
      <c r="G530" s="68"/>
      <c r="H530" s="95"/>
      <c r="I530" s="119">
        <v>0</v>
      </c>
      <c r="J530" s="68">
        <v>10.7</v>
      </c>
      <c r="K530" s="68">
        <v>10.7</v>
      </c>
      <c r="L530" s="68">
        <v>0</v>
      </c>
      <c r="M530" s="68">
        <v>0</v>
      </c>
    </row>
    <row r="531" spans="1:13" x14ac:dyDescent="0.2">
      <c r="A531" s="164"/>
      <c r="B531" s="36"/>
      <c r="C531" s="44"/>
      <c r="D531" s="37" t="s">
        <v>465</v>
      </c>
      <c r="E531" s="119">
        <v>0</v>
      </c>
      <c r="F531" s="67"/>
      <c r="G531" s="68"/>
      <c r="H531" s="95"/>
      <c r="I531" s="119">
        <v>0</v>
      </c>
      <c r="J531" s="68">
        <v>3</v>
      </c>
      <c r="K531" s="68">
        <v>3</v>
      </c>
      <c r="L531" s="68">
        <v>4</v>
      </c>
      <c r="M531" s="68">
        <v>4</v>
      </c>
    </row>
    <row r="532" spans="1:13" x14ac:dyDescent="0.2">
      <c r="A532" s="164"/>
      <c r="B532" s="36"/>
      <c r="C532" s="37">
        <v>7161</v>
      </c>
      <c r="D532" s="37" t="s">
        <v>341</v>
      </c>
      <c r="E532" s="119">
        <v>0</v>
      </c>
      <c r="F532" s="68"/>
      <c r="G532" s="68"/>
      <c r="H532" s="77"/>
      <c r="I532" s="119">
        <v>0.8</v>
      </c>
      <c r="J532" s="68">
        <v>14.4</v>
      </c>
      <c r="K532" s="68">
        <v>14.4</v>
      </c>
      <c r="L532" s="68">
        <v>20</v>
      </c>
      <c r="M532" s="68">
        <v>20</v>
      </c>
    </row>
    <row r="533" spans="1:13" x14ac:dyDescent="0.2">
      <c r="A533" s="164"/>
      <c r="B533" s="36"/>
      <c r="C533" s="37">
        <v>717</v>
      </c>
      <c r="D533" s="37" t="s">
        <v>373</v>
      </c>
      <c r="E533" s="119">
        <v>0</v>
      </c>
      <c r="F533" s="68"/>
      <c r="G533" s="68"/>
      <c r="H533" s="77"/>
      <c r="I533" s="119">
        <v>0</v>
      </c>
      <c r="J533" s="68">
        <v>6.4</v>
      </c>
      <c r="K533" s="68">
        <v>6.4</v>
      </c>
      <c r="L533" s="68">
        <v>0</v>
      </c>
      <c r="M533" s="68">
        <v>0</v>
      </c>
    </row>
    <row r="534" spans="1:13" x14ac:dyDescent="0.2">
      <c r="A534" s="164"/>
      <c r="B534" s="36" t="s">
        <v>228</v>
      </c>
      <c r="C534" s="36"/>
      <c r="D534" s="36" t="s">
        <v>229</v>
      </c>
      <c r="E534" s="123">
        <f t="shared" ref="E534:M534" si="66">SUM(E535:E543)</f>
        <v>76.599999999999994</v>
      </c>
      <c r="F534" s="123">
        <f t="shared" si="66"/>
        <v>0</v>
      </c>
      <c r="G534" s="123">
        <f t="shared" si="66"/>
        <v>0</v>
      </c>
      <c r="H534" s="123">
        <f t="shared" si="66"/>
        <v>0</v>
      </c>
      <c r="I534" s="123">
        <f t="shared" si="66"/>
        <v>47.2</v>
      </c>
      <c r="J534" s="123">
        <f t="shared" si="66"/>
        <v>89.9</v>
      </c>
      <c r="K534" s="123">
        <f t="shared" si="66"/>
        <v>89.9</v>
      </c>
      <c r="L534" s="123">
        <f t="shared" si="66"/>
        <v>171.9</v>
      </c>
      <c r="M534" s="123">
        <f t="shared" si="66"/>
        <v>203.9</v>
      </c>
    </row>
    <row r="535" spans="1:13" x14ac:dyDescent="0.2">
      <c r="A535" s="164"/>
      <c r="B535" s="36"/>
      <c r="C535" s="37">
        <v>7170024</v>
      </c>
      <c r="D535" s="37" t="s">
        <v>502</v>
      </c>
      <c r="E535" s="119">
        <v>30.3</v>
      </c>
      <c r="F535" s="68"/>
      <c r="G535" s="68"/>
      <c r="H535" s="87"/>
      <c r="I535" s="119">
        <v>47.2</v>
      </c>
      <c r="J535" s="68">
        <v>48.9</v>
      </c>
      <c r="K535" s="68">
        <v>48.9</v>
      </c>
      <c r="L535" s="68">
        <v>48.9</v>
      </c>
      <c r="M535" s="68">
        <v>48.9</v>
      </c>
    </row>
    <row r="536" spans="1:13" x14ac:dyDescent="0.2">
      <c r="A536" s="164"/>
      <c r="B536" s="36"/>
      <c r="C536" s="37">
        <v>713005</v>
      </c>
      <c r="D536" s="37" t="s">
        <v>230</v>
      </c>
      <c r="E536" s="119">
        <v>1.7</v>
      </c>
      <c r="F536" s="68"/>
      <c r="G536" s="68"/>
      <c r="H536" s="77"/>
      <c r="I536" s="119">
        <v>0</v>
      </c>
      <c r="J536" s="68">
        <v>20.8</v>
      </c>
      <c r="K536" s="68">
        <v>20.8</v>
      </c>
      <c r="L536" s="68">
        <v>18</v>
      </c>
      <c r="M536" s="68">
        <v>0</v>
      </c>
    </row>
    <row r="537" spans="1:13" x14ac:dyDescent="0.2">
      <c r="A537" s="164"/>
      <c r="B537" s="36"/>
      <c r="C537" s="37">
        <v>713004</v>
      </c>
      <c r="D537" s="37" t="s">
        <v>497</v>
      </c>
      <c r="E537" s="119">
        <v>0</v>
      </c>
      <c r="F537" s="68"/>
      <c r="G537" s="68"/>
      <c r="H537" s="77"/>
      <c r="I537" s="119">
        <v>0</v>
      </c>
      <c r="J537" s="68">
        <v>3</v>
      </c>
      <c r="K537" s="68">
        <v>3</v>
      </c>
      <c r="L537" s="68">
        <v>0</v>
      </c>
      <c r="M537" s="68">
        <v>0</v>
      </c>
    </row>
    <row r="538" spans="1:13" x14ac:dyDescent="0.2">
      <c r="A538" s="164"/>
      <c r="B538" s="36"/>
      <c r="C538" s="37">
        <v>716</v>
      </c>
      <c r="D538" s="37" t="s">
        <v>366</v>
      </c>
      <c r="E538" s="119">
        <v>0</v>
      </c>
      <c r="F538" s="68"/>
      <c r="G538" s="68"/>
      <c r="H538" s="77"/>
      <c r="I538" s="119">
        <v>0</v>
      </c>
      <c r="J538" s="68">
        <v>5</v>
      </c>
      <c r="K538" s="68">
        <v>5</v>
      </c>
      <c r="L538" s="68">
        <v>5</v>
      </c>
      <c r="M538" s="68">
        <v>5</v>
      </c>
    </row>
    <row r="539" spans="1:13" x14ac:dyDescent="0.2">
      <c r="A539" s="164"/>
      <c r="B539" s="36"/>
      <c r="C539" s="37"/>
      <c r="D539" s="37" t="s">
        <v>466</v>
      </c>
      <c r="E539" s="119">
        <v>0</v>
      </c>
      <c r="F539" s="68"/>
      <c r="G539" s="68"/>
      <c r="H539" s="77"/>
      <c r="I539" s="119">
        <v>0</v>
      </c>
      <c r="J539" s="68">
        <v>10</v>
      </c>
      <c r="K539" s="68">
        <v>10</v>
      </c>
      <c r="L539" s="68">
        <v>0</v>
      </c>
      <c r="M539" s="68">
        <v>0</v>
      </c>
    </row>
    <row r="540" spans="1:13" x14ac:dyDescent="0.2">
      <c r="A540" s="164"/>
      <c r="B540" s="36"/>
      <c r="C540" s="37">
        <v>716</v>
      </c>
      <c r="D540" s="37" t="s">
        <v>276</v>
      </c>
      <c r="E540" s="119">
        <v>3</v>
      </c>
      <c r="F540" s="90"/>
      <c r="G540" s="68"/>
      <c r="H540" s="77"/>
      <c r="I540" s="119">
        <v>0</v>
      </c>
      <c r="J540" s="68">
        <v>2.2000000000000002</v>
      </c>
      <c r="K540" s="68">
        <v>2.2000000000000002</v>
      </c>
      <c r="L540" s="68">
        <v>0</v>
      </c>
      <c r="M540" s="68">
        <v>0</v>
      </c>
    </row>
    <row r="541" spans="1:13" x14ac:dyDescent="0.2">
      <c r="A541" s="163"/>
      <c r="B541" s="36"/>
      <c r="C541" s="37" t="s">
        <v>342</v>
      </c>
      <c r="D541" s="37" t="s">
        <v>231</v>
      </c>
      <c r="E541" s="119">
        <v>7</v>
      </c>
      <c r="F541" s="90"/>
      <c r="G541" s="68"/>
      <c r="H541" s="77"/>
      <c r="I541" s="119">
        <v>0</v>
      </c>
      <c r="J541" s="68">
        <v>0</v>
      </c>
      <c r="K541" s="68">
        <v>0</v>
      </c>
      <c r="L541" s="68">
        <v>0</v>
      </c>
      <c r="M541" s="68">
        <v>0</v>
      </c>
    </row>
    <row r="542" spans="1:13" x14ac:dyDescent="0.2">
      <c r="A542" s="164"/>
      <c r="B542" s="36"/>
      <c r="C542" s="37"/>
      <c r="D542" s="37" t="s">
        <v>520</v>
      </c>
      <c r="E542" s="119">
        <v>30.8</v>
      </c>
      <c r="F542" s="90"/>
      <c r="G542" s="68"/>
      <c r="H542" s="77"/>
      <c r="I542" s="119">
        <v>0</v>
      </c>
      <c r="J542" s="68">
        <v>0</v>
      </c>
      <c r="K542" s="68">
        <v>0</v>
      </c>
      <c r="L542" s="68">
        <v>0</v>
      </c>
      <c r="M542" s="68">
        <v>0</v>
      </c>
    </row>
    <row r="543" spans="1:13" x14ac:dyDescent="0.2">
      <c r="A543" s="163"/>
      <c r="B543" s="36"/>
      <c r="C543" s="37"/>
      <c r="D543" s="37" t="s">
        <v>528</v>
      </c>
      <c r="E543" s="119">
        <v>3.8</v>
      </c>
      <c r="F543" s="67"/>
      <c r="G543" s="68"/>
      <c r="H543" s="95"/>
      <c r="I543" s="119">
        <v>0</v>
      </c>
      <c r="J543" s="68">
        <v>0</v>
      </c>
      <c r="K543" s="68">
        <v>0</v>
      </c>
      <c r="L543" s="66">
        <v>100</v>
      </c>
      <c r="M543" s="66">
        <v>150</v>
      </c>
    </row>
    <row r="544" spans="1:13" x14ac:dyDescent="0.2">
      <c r="A544" s="163"/>
      <c r="B544" s="36" t="s">
        <v>540</v>
      </c>
      <c r="C544" s="36"/>
      <c r="D544" s="36" t="s">
        <v>233</v>
      </c>
      <c r="E544" s="123">
        <f t="shared" ref="E544:M544" si="67">SUM(E545:E547)</f>
        <v>0.8</v>
      </c>
      <c r="F544" s="123">
        <f t="shared" si="67"/>
        <v>0</v>
      </c>
      <c r="G544" s="123">
        <f t="shared" si="67"/>
        <v>0</v>
      </c>
      <c r="H544" s="123">
        <f t="shared" si="67"/>
        <v>0</v>
      </c>
      <c r="I544" s="123">
        <f t="shared" si="67"/>
        <v>16.8</v>
      </c>
      <c r="J544" s="123">
        <f t="shared" si="67"/>
        <v>40</v>
      </c>
      <c r="K544" s="123">
        <f t="shared" si="67"/>
        <v>40</v>
      </c>
      <c r="L544" s="123">
        <f t="shared" si="67"/>
        <v>40</v>
      </c>
      <c r="M544" s="123">
        <f t="shared" si="67"/>
        <v>30</v>
      </c>
    </row>
    <row r="545" spans="1:13" x14ac:dyDescent="0.2">
      <c r="A545" s="164"/>
      <c r="B545" s="80"/>
      <c r="C545" s="37">
        <v>716</v>
      </c>
      <c r="D545" s="37" t="s">
        <v>343</v>
      </c>
      <c r="E545" s="119">
        <v>0</v>
      </c>
      <c r="F545" s="90"/>
      <c r="G545" s="68"/>
      <c r="H545" s="84"/>
      <c r="I545" s="119">
        <v>16.8</v>
      </c>
      <c r="J545" s="68">
        <v>0</v>
      </c>
      <c r="K545" s="68">
        <v>0</v>
      </c>
      <c r="L545" s="68">
        <v>0</v>
      </c>
      <c r="M545" s="68">
        <v>0</v>
      </c>
    </row>
    <row r="546" spans="1:13" x14ac:dyDescent="0.2">
      <c r="A546" s="164"/>
      <c r="B546" s="36"/>
      <c r="C546" s="37">
        <v>7170022</v>
      </c>
      <c r="D546" s="37" t="s">
        <v>234</v>
      </c>
      <c r="E546" s="119">
        <v>0.8</v>
      </c>
      <c r="F546" s="90"/>
      <c r="G546" s="68"/>
      <c r="H546" s="84"/>
      <c r="I546" s="119">
        <v>0</v>
      </c>
      <c r="J546" s="68">
        <v>30</v>
      </c>
      <c r="K546" s="68">
        <v>30</v>
      </c>
      <c r="L546" s="68">
        <v>30</v>
      </c>
      <c r="M546" s="68">
        <v>30</v>
      </c>
    </row>
    <row r="547" spans="1:13" x14ac:dyDescent="0.2">
      <c r="A547" s="164"/>
      <c r="B547" s="36"/>
      <c r="C547" s="37"/>
      <c r="D547" s="37" t="s">
        <v>467</v>
      </c>
      <c r="E547" s="119">
        <v>0</v>
      </c>
      <c r="F547" s="140"/>
      <c r="G547" s="119"/>
      <c r="H547" s="136"/>
      <c r="I547" s="119">
        <v>0</v>
      </c>
      <c r="J547" s="119">
        <v>10</v>
      </c>
      <c r="K547" s="119">
        <v>10</v>
      </c>
      <c r="L547" s="119">
        <v>10</v>
      </c>
      <c r="M547" s="119">
        <v>0</v>
      </c>
    </row>
    <row r="548" spans="1:13" x14ac:dyDescent="0.2">
      <c r="A548" s="164"/>
      <c r="B548" s="36" t="s">
        <v>173</v>
      </c>
      <c r="C548" s="36"/>
      <c r="D548" s="36" t="s">
        <v>235</v>
      </c>
      <c r="E548" s="123">
        <f t="shared" ref="E548:M548" si="68">SUM(E549:E549)</f>
        <v>0</v>
      </c>
      <c r="F548" s="123">
        <f t="shared" si="68"/>
        <v>0</v>
      </c>
      <c r="G548" s="123">
        <f t="shared" si="68"/>
        <v>0</v>
      </c>
      <c r="H548" s="123">
        <f t="shared" si="68"/>
        <v>0</v>
      </c>
      <c r="I548" s="123">
        <f t="shared" si="68"/>
        <v>0</v>
      </c>
      <c r="J548" s="123">
        <f t="shared" si="68"/>
        <v>3</v>
      </c>
      <c r="K548" s="123">
        <f t="shared" si="68"/>
        <v>3</v>
      </c>
      <c r="L548" s="123">
        <f t="shared" si="68"/>
        <v>0</v>
      </c>
      <c r="M548" s="123">
        <f t="shared" si="68"/>
        <v>0</v>
      </c>
    </row>
    <row r="549" spans="1:13" x14ac:dyDescent="0.2">
      <c r="A549" s="164"/>
      <c r="B549" s="36"/>
      <c r="C549" s="37">
        <v>7170021</v>
      </c>
      <c r="D549" s="37" t="s">
        <v>534</v>
      </c>
      <c r="E549" s="119">
        <v>0</v>
      </c>
      <c r="F549" s="90"/>
      <c r="G549" s="68"/>
      <c r="H549" s="84"/>
      <c r="I549" s="119">
        <v>0</v>
      </c>
      <c r="J549" s="122">
        <v>3</v>
      </c>
      <c r="K549" s="122">
        <v>3</v>
      </c>
      <c r="L549" s="122">
        <v>0</v>
      </c>
      <c r="M549" s="122">
        <v>0</v>
      </c>
    </row>
    <row r="550" spans="1:13" x14ac:dyDescent="0.2">
      <c r="A550" s="163"/>
      <c r="B550" s="36" t="s">
        <v>236</v>
      </c>
      <c r="C550" s="36"/>
      <c r="D550" s="36" t="s">
        <v>237</v>
      </c>
      <c r="E550" s="123">
        <f>SUM(E552:E557)</f>
        <v>1.1000000000000001</v>
      </c>
      <c r="F550" s="123">
        <f>SUM(F552:F557)</f>
        <v>0</v>
      </c>
      <c r="G550" s="123">
        <f>SUM(G552:G557)</f>
        <v>0</v>
      </c>
      <c r="H550" s="123">
        <f>SUM(H552:H557)</f>
        <v>0</v>
      </c>
      <c r="I550" s="123">
        <f>SUM(I551:I557)</f>
        <v>15.6</v>
      </c>
      <c r="J550" s="123">
        <f>SUM(J551:J557)</f>
        <v>1008</v>
      </c>
      <c r="K550" s="123">
        <f>SUM(K551:K557)</f>
        <v>1008</v>
      </c>
      <c r="L550" s="123">
        <f>SUM(L551:L557)</f>
        <v>0</v>
      </c>
      <c r="M550" s="123">
        <f>SUM(M551:M557)</f>
        <v>0</v>
      </c>
    </row>
    <row r="551" spans="1:13" x14ac:dyDescent="0.2">
      <c r="A551" s="163"/>
      <c r="B551" s="36"/>
      <c r="C551" s="85">
        <v>712001</v>
      </c>
      <c r="D551" s="85" t="s">
        <v>474</v>
      </c>
      <c r="E551" s="122">
        <v>0</v>
      </c>
      <c r="F551" s="122"/>
      <c r="G551" s="122"/>
      <c r="H551" s="122"/>
      <c r="I551" s="122">
        <v>0</v>
      </c>
      <c r="J551" s="122">
        <v>27.4</v>
      </c>
      <c r="K551" s="122">
        <v>27.4</v>
      </c>
      <c r="L551" s="122">
        <v>0</v>
      </c>
      <c r="M551" s="122">
        <v>0</v>
      </c>
    </row>
    <row r="552" spans="1:13" x14ac:dyDescent="0.2">
      <c r="A552" s="164"/>
      <c r="B552" s="37"/>
      <c r="C552" s="37">
        <v>717</v>
      </c>
      <c r="D552" s="37" t="s">
        <v>367</v>
      </c>
      <c r="E552" s="119">
        <v>0</v>
      </c>
      <c r="F552" s="81"/>
      <c r="G552" s="81"/>
      <c r="H552" s="83"/>
      <c r="I552" s="119">
        <v>0</v>
      </c>
      <c r="J552" s="68">
        <v>220.2</v>
      </c>
      <c r="K552" s="68">
        <v>220.2</v>
      </c>
      <c r="L552" s="122">
        <v>0</v>
      </c>
      <c r="M552" s="122">
        <v>0</v>
      </c>
    </row>
    <row r="553" spans="1:13" x14ac:dyDescent="0.2">
      <c r="A553" s="164"/>
      <c r="B553" s="37"/>
      <c r="C553" s="37"/>
      <c r="D553" s="37" t="s">
        <v>453</v>
      </c>
      <c r="E553" s="119">
        <v>0</v>
      </c>
      <c r="F553" s="81"/>
      <c r="G553" s="81"/>
      <c r="H553" s="83"/>
      <c r="I553" s="119">
        <v>0</v>
      </c>
      <c r="J553" s="68">
        <v>339.2</v>
      </c>
      <c r="K553" s="68">
        <v>339.2</v>
      </c>
      <c r="L553" s="122">
        <v>0</v>
      </c>
      <c r="M553" s="122">
        <v>0</v>
      </c>
    </row>
    <row r="554" spans="1:13" x14ac:dyDescent="0.2">
      <c r="A554" s="164"/>
      <c r="B554" s="37"/>
      <c r="C554" s="37"/>
      <c r="D554" s="37" t="s">
        <v>521</v>
      </c>
      <c r="E554" s="119">
        <v>1.1000000000000001</v>
      </c>
      <c r="F554" s="81"/>
      <c r="G554" s="81"/>
      <c r="H554" s="83">
        <v>0</v>
      </c>
      <c r="I554" s="119">
        <v>0</v>
      </c>
      <c r="J554" s="186">
        <v>0</v>
      </c>
      <c r="K554" s="186">
        <v>0</v>
      </c>
      <c r="L554" s="188">
        <v>0</v>
      </c>
      <c r="M554" s="188">
        <v>0</v>
      </c>
    </row>
    <row r="555" spans="1:13" x14ac:dyDescent="0.2">
      <c r="A555" s="164"/>
      <c r="B555" s="36"/>
      <c r="C555" s="37"/>
      <c r="D555" s="37" t="s">
        <v>468</v>
      </c>
      <c r="E555" s="119">
        <v>0</v>
      </c>
      <c r="F555" s="67"/>
      <c r="G555" s="68"/>
      <c r="H555" s="95"/>
      <c r="I555" s="119">
        <v>0</v>
      </c>
      <c r="J555" s="68">
        <v>421.2</v>
      </c>
      <c r="K555" s="68">
        <v>421.2</v>
      </c>
      <c r="L555" s="122">
        <v>0</v>
      </c>
      <c r="M555" s="122">
        <v>0</v>
      </c>
    </row>
    <row r="556" spans="1:13" x14ac:dyDescent="0.2">
      <c r="A556" s="164"/>
      <c r="B556" s="36"/>
      <c r="C556" s="37">
        <v>716</v>
      </c>
      <c r="D556" s="37" t="s">
        <v>238</v>
      </c>
      <c r="E556" s="119">
        <v>0</v>
      </c>
      <c r="F556" s="67"/>
      <c r="G556" s="68"/>
      <c r="H556" s="95"/>
      <c r="I556" s="119">
        <v>2.1</v>
      </c>
      <c r="J556" s="68">
        <v>0</v>
      </c>
      <c r="K556" s="68">
        <v>0</v>
      </c>
      <c r="L556" s="122">
        <v>0</v>
      </c>
      <c r="M556" s="122">
        <v>0</v>
      </c>
    </row>
    <row r="557" spans="1:13" x14ac:dyDescent="0.2">
      <c r="A557" s="164"/>
      <c r="B557" s="80"/>
      <c r="C557" s="37">
        <v>716</v>
      </c>
      <c r="D557" s="37" t="s">
        <v>409</v>
      </c>
      <c r="E557" s="119">
        <v>0</v>
      </c>
      <c r="F557" s="90"/>
      <c r="G557" s="68"/>
      <c r="H557" s="84"/>
      <c r="I557" s="119">
        <v>13.5</v>
      </c>
      <c r="J557" s="122">
        <v>0</v>
      </c>
      <c r="K557" s="122">
        <v>0</v>
      </c>
      <c r="L557" s="122">
        <v>0</v>
      </c>
      <c r="M557" s="122">
        <v>0</v>
      </c>
    </row>
    <row r="558" spans="1:13" x14ac:dyDescent="0.2">
      <c r="A558" s="164"/>
      <c r="B558" s="36" t="s">
        <v>239</v>
      </c>
      <c r="C558" s="36">
        <v>717</v>
      </c>
      <c r="D558" s="36" t="s">
        <v>240</v>
      </c>
      <c r="E558" s="123">
        <f>SUM(E559:E562)</f>
        <v>27.300000000000004</v>
      </c>
      <c r="F558" s="123">
        <f t="shared" ref="F558:M558" si="69">SUM(F559:F562)</f>
        <v>0</v>
      </c>
      <c r="G558" s="123">
        <f t="shared" si="69"/>
        <v>0</v>
      </c>
      <c r="H558" s="123">
        <f t="shared" si="69"/>
        <v>0</v>
      </c>
      <c r="I558" s="123">
        <f t="shared" si="69"/>
        <v>9.1999999999999993</v>
      </c>
      <c r="J558" s="123">
        <f t="shared" si="69"/>
        <v>580</v>
      </c>
      <c r="K558" s="123">
        <f t="shared" si="69"/>
        <v>580</v>
      </c>
      <c r="L558" s="123">
        <f t="shared" si="69"/>
        <v>90</v>
      </c>
      <c r="M558" s="123">
        <f t="shared" si="69"/>
        <v>90</v>
      </c>
    </row>
    <row r="559" spans="1:13" x14ac:dyDescent="0.2">
      <c r="A559" s="163"/>
      <c r="B559" s="36"/>
      <c r="C559" s="37">
        <v>717</v>
      </c>
      <c r="D559" s="37" t="s">
        <v>522</v>
      </c>
      <c r="E559" s="119">
        <v>16.600000000000001</v>
      </c>
      <c r="F559" s="90"/>
      <c r="G559" s="68"/>
      <c r="H559" s="84"/>
      <c r="I559" s="119">
        <v>6.1</v>
      </c>
      <c r="J559" s="68">
        <v>490</v>
      </c>
      <c r="K559" s="68">
        <v>490</v>
      </c>
      <c r="L559" s="68">
        <v>0</v>
      </c>
      <c r="M559" s="68">
        <v>0</v>
      </c>
    </row>
    <row r="560" spans="1:13" x14ac:dyDescent="0.2">
      <c r="A560" s="164"/>
      <c r="B560" s="36"/>
      <c r="C560" s="37">
        <v>717</v>
      </c>
      <c r="D560" s="37" t="s">
        <v>523</v>
      </c>
      <c r="E560" s="119">
        <v>10.1</v>
      </c>
      <c r="F560" s="90"/>
      <c r="G560" s="68"/>
      <c r="H560" s="84"/>
      <c r="I560" s="119">
        <v>0</v>
      </c>
      <c r="J560" s="68">
        <v>0</v>
      </c>
      <c r="K560" s="68">
        <v>0</v>
      </c>
      <c r="L560" s="68">
        <v>0</v>
      </c>
      <c r="M560" s="68">
        <v>0</v>
      </c>
    </row>
    <row r="561" spans="1:13" x14ac:dyDescent="0.2">
      <c r="A561" s="163"/>
      <c r="B561" s="36"/>
      <c r="C561" s="37">
        <v>717</v>
      </c>
      <c r="D561" s="37" t="s">
        <v>364</v>
      </c>
      <c r="E561" s="119">
        <v>0</v>
      </c>
      <c r="F561" s="75"/>
      <c r="G561" s="75"/>
      <c r="H561" s="76"/>
      <c r="I561" s="119">
        <v>0</v>
      </c>
      <c r="J561" s="68">
        <v>90</v>
      </c>
      <c r="K561" s="68">
        <v>90</v>
      </c>
      <c r="L561" s="68">
        <v>90</v>
      </c>
      <c r="M561" s="68">
        <v>90</v>
      </c>
    </row>
    <row r="562" spans="1:13" x14ac:dyDescent="0.2">
      <c r="A562" s="163"/>
      <c r="B562" s="36"/>
      <c r="C562" s="37">
        <v>716</v>
      </c>
      <c r="D562" s="37" t="s">
        <v>524</v>
      </c>
      <c r="E562" s="119">
        <v>0.6</v>
      </c>
      <c r="F562" s="121"/>
      <c r="G562" s="121"/>
      <c r="H562" s="154">
        <v>0</v>
      </c>
      <c r="I562" s="119">
        <v>3.1</v>
      </c>
      <c r="J562" s="119">
        <v>0</v>
      </c>
      <c r="K562" s="119">
        <v>0</v>
      </c>
      <c r="L562" s="119">
        <v>0</v>
      </c>
      <c r="M562" s="119">
        <v>0</v>
      </c>
    </row>
    <row r="563" spans="1:13" x14ac:dyDescent="0.2">
      <c r="A563" s="164"/>
      <c r="B563" s="100" t="s">
        <v>124</v>
      </c>
      <c r="C563" s="100"/>
      <c r="D563" s="100" t="s">
        <v>125</v>
      </c>
      <c r="E563" s="125">
        <f>SUM(E564)</f>
        <v>0</v>
      </c>
      <c r="F563" s="125">
        <f t="shared" ref="F563:M563" si="70">SUM(F564)</f>
        <v>0</v>
      </c>
      <c r="G563" s="125">
        <f t="shared" si="70"/>
        <v>0</v>
      </c>
      <c r="H563" s="125">
        <f t="shared" si="70"/>
        <v>0</v>
      </c>
      <c r="I563" s="125">
        <f>SUM(I564)</f>
        <v>0</v>
      </c>
      <c r="J563" s="125">
        <f t="shared" si="70"/>
        <v>0</v>
      </c>
      <c r="K563" s="125">
        <f t="shared" si="70"/>
        <v>0</v>
      </c>
      <c r="L563" s="125">
        <f t="shared" si="70"/>
        <v>0</v>
      </c>
      <c r="M563" s="125">
        <f t="shared" si="70"/>
        <v>0</v>
      </c>
    </row>
    <row r="564" spans="1:13" x14ac:dyDescent="0.2">
      <c r="A564" s="170"/>
      <c r="B564" s="36"/>
      <c r="C564" s="37">
        <v>723001</v>
      </c>
      <c r="D564" s="37" t="s">
        <v>351</v>
      </c>
      <c r="E564" s="119">
        <v>0</v>
      </c>
      <c r="F564" s="94"/>
      <c r="G564" s="67"/>
      <c r="H564" s="96"/>
      <c r="I564" s="119">
        <v>0</v>
      </c>
      <c r="J564" s="68">
        <v>0</v>
      </c>
      <c r="K564" s="68">
        <v>0</v>
      </c>
      <c r="L564" s="68">
        <v>0</v>
      </c>
      <c r="M564" s="68">
        <v>0</v>
      </c>
    </row>
    <row r="565" spans="1:13" x14ac:dyDescent="0.2">
      <c r="A565" s="164"/>
      <c r="B565" s="39"/>
      <c r="C565" s="39"/>
      <c r="D565" s="39" t="s">
        <v>395</v>
      </c>
      <c r="E565" s="121">
        <f t="shared" ref="E565:M565" si="71">SUM(E568+E572+E577+E581+E586+E590+E594+E597)</f>
        <v>1418.9</v>
      </c>
      <c r="F565" s="121">
        <f t="shared" si="71"/>
        <v>0</v>
      </c>
      <c r="G565" s="121">
        <f t="shared" si="71"/>
        <v>0</v>
      </c>
      <c r="H565" s="121">
        <f t="shared" si="71"/>
        <v>0</v>
      </c>
      <c r="I565" s="121">
        <f t="shared" si="71"/>
        <v>1533.5000000000002</v>
      </c>
      <c r="J565" s="121">
        <f t="shared" si="71"/>
        <v>1603.4999999999998</v>
      </c>
      <c r="K565" s="121">
        <f t="shared" si="71"/>
        <v>1603.4999999999998</v>
      </c>
      <c r="L565" s="121">
        <f t="shared" si="71"/>
        <v>1667.9999999999998</v>
      </c>
      <c r="M565" s="121">
        <f t="shared" si="71"/>
        <v>1740.9999999999998</v>
      </c>
    </row>
    <row r="566" spans="1:13" x14ac:dyDescent="0.2">
      <c r="A566" s="164"/>
      <c r="B566" s="36"/>
      <c r="C566" s="36"/>
      <c r="D566" s="36" t="s">
        <v>399</v>
      </c>
      <c r="E566" s="123">
        <f t="shared" ref="E566:J566" si="72">SUM(E568 +E577)</f>
        <v>1187.8</v>
      </c>
      <c r="F566" s="123">
        <f t="shared" si="72"/>
        <v>0</v>
      </c>
      <c r="G566" s="123">
        <f t="shared" si="72"/>
        <v>0</v>
      </c>
      <c r="H566" s="123">
        <f t="shared" si="72"/>
        <v>0</v>
      </c>
      <c r="I566" s="123">
        <f t="shared" si="72"/>
        <v>1205</v>
      </c>
      <c r="J566" s="123">
        <f t="shared" si="72"/>
        <v>1240.8</v>
      </c>
      <c r="K566" s="123">
        <f>SUM(K568 +K577)</f>
        <v>1240.8</v>
      </c>
      <c r="L566" s="123">
        <f>SUM(L568 +L577)</f>
        <v>1294.5</v>
      </c>
      <c r="M566" s="123">
        <f>SUM(M568 +M577)</f>
        <v>1354.5</v>
      </c>
    </row>
    <row r="567" spans="1:13" x14ac:dyDescent="0.2">
      <c r="A567" s="164"/>
      <c r="B567" s="36" t="s">
        <v>448</v>
      </c>
      <c r="C567" s="36"/>
      <c r="D567" s="36"/>
      <c r="E567" s="123">
        <f t="shared" ref="E567:M567" si="73">SUM(E572+E581+E597)</f>
        <v>47.400000000000006</v>
      </c>
      <c r="F567" s="123">
        <f t="shared" si="73"/>
        <v>0</v>
      </c>
      <c r="G567" s="123">
        <f t="shared" si="73"/>
        <v>0</v>
      </c>
      <c r="H567" s="123">
        <f t="shared" si="73"/>
        <v>0</v>
      </c>
      <c r="I567" s="123">
        <f t="shared" si="73"/>
        <v>80.3</v>
      </c>
      <c r="J567" s="123">
        <f t="shared" si="73"/>
        <v>69.400000000000006</v>
      </c>
      <c r="K567" s="123">
        <f t="shared" si="73"/>
        <v>69.400000000000006</v>
      </c>
      <c r="L567" s="123">
        <f t="shared" si="73"/>
        <v>73.699999999999989</v>
      </c>
      <c r="M567" s="123">
        <f t="shared" si="73"/>
        <v>79.699999999999989</v>
      </c>
    </row>
    <row r="568" spans="1:13" x14ac:dyDescent="0.2">
      <c r="A568" s="165"/>
      <c r="B568" s="101"/>
      <c r="C568" s="101"/>
      <c r="D568" s="101" t="s">
        <v>389</v>
      </c>
      <c r="E568" s="123">
        <f t="shared" ref="E568:M568" si="74">SUM(E569:E571)</f>
        <v>626</v>
      </c>
      <c r="F568" s="123">
        <f t="shared" si="74"/>
        <v>0</v>
      </c>
      <c r="G568" s="123">
        <f t="shared" si="74"/>
        <v>0</v>
      </c>
      <c r="H568" s="123">
        <f t="shared" si="74"/>
        <v>0</v>
      </c>
      <c r="I568" s="123">
        <f t="shared" si="74"/>
        <v>653.79999999999995</v>
      </c>
      <c r="J568" s="123">
        <f t="shared" si="74"/>
        <v>670.8</v>
      </c>
      <c r="K568" s="123">
        <f t="shared" si="74"/>
        <v>670.8</v>
      </c>
      <c r="L568" s="123">
        <f t="shared" si="74"/>
        <v>694.3</v>
      </c>
      <c r="M568" s="123">
        <f t="shared" si="74"/>
        <v>714.3</v>
      </c>
    </row>
    <row r="569" spans="1:13" x14ac:dyDescent="0.2">
      <c r="A569" s="164"/>
      <c r="B569" s="36"/>
      <c r="C569" s="37">
        <v>610</v>
      </c>
      <c r="D569" s="37" t="s">
        <v>184</v>
      </c>
      <c r="E569" s="119">
        <v>367.3</v>
      </c>
      <c r="F569" s="68"/>
      <c r="G569" s="68"/>
      <c r="H569" s="77"/>
      <c r="I569" s="119">
        <v>388.4</v>
      </c>
      <c r="J569" s="68">
        <v>395.4</v>
      </c>
      <c r="K569" s="68">
        <v>395.4</v>
      </c>
      <c r="L569" s="122">
        <v>410</v>
      </c>
      <c r="M569" s="122">
        <v>420</v>
      </c>
    </row>
    <row r="570" spans="1:13" x14ac:dyDescent="0.2">
      <c r="A570" s="164"/>
      <c r="B570" s="36"/>
      <c r="C570" s="37">
        <v>620</v>
      </c>
      <c r="D570" s="37" t="s">
        <v>116</v>
      </c>
      <c r="E570" s="119">
        <v>136.1</v>
      </c>
      <c r="F570" s="68"/>
      <c r="G570" s="68"/>
      <c r="H570" s="77"/>
      <c r="I570" s="119">
        <v>135.69999999999999</v>
      </c>
      <c r="J570" s="68">
        <v>147.1</v>
      </c>
      <c r="K570" s="68">
        <v>147.1</v>
      </c>
      <c r="L570" s="122">
        <v>156</v>
      </c>
      <c r="M570" s="122">
        <v>166</v>
      </c>
    </row>
    <row r="571" spans="1:13" x14ac:dyDescent="0.2">
      <c r="A571" s="164"/>
      <c r="B571" s="36"/>
      <c r="C571" s="37">
        <v>630</v>
      </c>
      <c r="D571" s="37" t="s">
        <v>117</v>
      </c>
      <c r="E571" s="119">
        <v>122.6</v>
      </c>
      <c r="F571" s="68"/>
      <c r="G571" s="68"/>
      <c r="H571" s="77"/>
      <c r="I571" s="119">
        <v>129.69999999999999</v>
      </c>
      <c r="J571" s="68">
        <v>128.30000000000001</v>
      </c>
      <c r="K571" s="68">
        <v>128.30000000000001</v>
      </c>
      <c r="L571" s="122">
        <v>128.30000000000001</v>
      </c>
      <c r="M571" s="122">
        <v>128.30000000000001</v>
      </c>
    </row>
    <row r="572" spans="1:13" x14ac:dyDescent="0.2">
      <c r="A572" s="164"/>
      <c r="B572" s="101" t="s">
        <v>398</v>
      </c>
      <c r="C572" s="101"/>
      <c r="D572" s="101"/>
      <c r="E572" s="123">
        <f t="shared" ref="E572:M572" si="75">SUM(E573:E576)</f>
        <v>32.300000000000004</v>
      </c>
      <c r="F572" s="123">
        <f t="shared" si="75"/>
        <v>0</v>
      </c>
      <c r="G572" s="123">
        <f t="shared" si="75"/>
        <v>0</v>
      </c>
      <c r="H572" s="123">
        <f t="shared" si="75"/>
        <v>0</v>
      </c>
      <c r="I572" s="123">
        <f t="shared" si="75"/>
        <v>47.4</v>
      </c>
      <c r="J572" s="123">
        <f t="shared" si="75"/>
        <v>40.700000000000003</v>
      </c>
      <c r="K572" s="123">
        <f t="shared" si="75"/>
        <v>40.700000000000003</v>
      </c>
      <c r="L572" s="123">
        <f t="shared" si="75"/>
        <v>44.1</v>
      </c>
      <c r="M572" s="123">
        <f t="shared" si="75"/>
        <v>49.1</v>
      </c>
    </row>
    <row r="573" spans="1:13" x14ac:dyDescent="0.2">
      <c r="A573" s="170"/>
      <c r="B573" s="36"/>
      <c r="C573" s="37">
        <v>630</v>
      </c>
      <c r="D573" s="37" t="s">
        <v>307</v>
      </c>
      <c r="E573" s="119">
        <v>10.6</v>
      </c>
      <c r="F573" s="94"/>
      <c r="G573" s="67"/>
      <c r="H573" s="96"/>
      <c r="I573" s="119">
        <v>10.7</v>
      </c>
      <c r="J573" s="68">
        <v>6.6</v>
      </c>
      <c r="K573" s="68">
        <v>6.6</v>
      </c>
      <c r="L573" s="122">
        <v>10</v>
      </c>
      <c r="M573" s="122">
        <v>15</v>
      </c>
    </row>
    <row r="574" spans="1:13" x14ac:dyDescent="0.2">
      <c r="A574" s="164"/>
      <c r="B574" s="36"/>
      <c r="C574" s="37">
        <v>610</v>
      </c>
      <c r="D574" s="37" t="s">
        <v>308</v>
      </c>
      <c r="E574" s="119">
        <v>6.7</v>
      </c>
      <c r="F574" s="68"/>
      <c r="G574" s="68"/>
      <c r="H574" s="77"/>
      <c r="I574" s="119">
        <v>22.7</v>
      </c>
      <c r="J574" s="68">
        <v>23.5</v>
      </c>
      <c r="K574" s="68">
        <v>23.5</v>
      </c>
      <c r="L574" s="122">
        <v>23.5</v>
      </c>
      <c r="M574" s="122">
        <v>23.5</v>
      </c>
    </row>
    <row r="575" spans="1:13" x14ac:dyDescent="0.2">
      <c r="A575" s="164"/>
      <c r="B575" s="36"/>
      <c r="C575" s="37">
        <v>640</v>
      </c>
      <c r="D575" s="37" t="s">
        <v>390</v>
      </c>
      <c r="E575" s="119">
        <v>13.4</v>
      </c>
      <c r="F575" s="68"/>
      <c r="G575" s="68"/>
      <c r="H575" s="77"/>
      <c r="I575" s="119">
        <v>14</v>
      </c>
      <c r="J575" s="68">
        <v>10.6</v>
      </c>
      <c r="K575" s="68">
        <v>10.6</v>
      </c>
      <c r="L575" s="122">
        <v>10.6</v>
      </c>
      <c r="M575" s="122">
        <v>10.6</v>
      </c>
    </row>
    <row r="576" spans="1:13" x14ac:dyDescent="0.2">
      <c r="A576" s="164"/>
      <c r="B576" s="36"/>
      <c r="C576" s="37">
        <v>640</v>
      </c>
      <c r="D576" s="37" t="s">
        <v>287</v>
      </c>
      <c r="E576" s="119">
        <v>1.6</v>
      </c>
      <c r="F576" s="68"/>
      <c r="G576" s="68"/>
      <c r="H576" s="77"/>
      <c r="I576" s="119">
        <v>0</v>
      </c>
      <c r="J576" s="68">
        <v>0</v>
      </c>
      <c r="K576" s="68">
        <v>0</v>
      </c>
      <c r="L576" s="122">
        <v>0</v>
      </c>
      <c r="M576" s="122">
        <v>0</v>
      </c>
    </row>
    <row r="577" spans="1:13" x14ac:dyDescent="0.2">
      <c r="A577" s="164"/>
      <c r="B577" s="101"/>
      <c r="C577" s="101"/>
      <c r="D577" s="101" t="s">
        <v>391</v>
      </c>
      <c r="E577" s="123">
        <f t="shared" ref="E577:M577" si="76">SUM(E578:E580)</f>
        <v>561.79999999999995</v>
      </c>
      <c r="F577" s="123">
        <f t="shared" si="76"/>
        <v>0</v>
      </c>
      <c r="G577" s="123">
        <f t="shared" si="76"/>
        <v>0</v>
      </c>
      <c r="H577" s="123">
        <f t="shared" si="76"/>
        <v>0</v>
      </c>
      <c r="I577" s="123">
        <f t="shared" si="76"/>
        <v>551.20000000000005</v>
      </c>
      <c r="J577" s="123">
        <f t="shared" si="76"/>
        <v>570</v>
      </c>
      <c r="K577" s="123">
        <f t="shared" si="76"/>
        <v>570</v>
      </c>
      <c r="L577" s="123">
        <f t="shared" si="76"/>
        <v>600.20000000000005</v>
      </c>
      <c r="M577" s="123">
        <f t="shared" si="76"/>
        <v>640.20000000000005</v>
      </c>
    </row>
    <row r="578" spans="1:13" x14ac:dyDescent="0.2">
      <c r="A578" s="164"/>
      <c r="B578" s="36"/>
      <c r="C578" s="37">
        <v>610</v>
      </c>
      <c r="D578" s="37" t="s">
        <v>184</v>
      </c>
      <c r="E578" s="119">
        <v>333.9</v>
      </c>
      <c r="F578" s="68"/>
      <c r="G578" s="68"/>
      <c r="H578" s="77"/>
      <c r="I578" s="119">
        <v>338.8</v>
      </c>
      <c r="J578" s="68">
        <v>372.4</v>
      </c>
      <c r="K578" s="68">
        <v>372.4</v>
      </c>
      <c r="L578" s="122">
        <v>400</v>
      </c>
      <c r="M578" s="122">
        <v>430</v>
      </c>
    </row>
    <row r="579" spans="1:13" x14ac:dyDescent="0.2">
      <c r="A579" s="164"/>
      <c r="B579" s="36"/>
      <c r="C579" s="37">
        <v>620</v>
      </c>
      <c r="D579" s="37" t="s">
        <v>116</v>
      </c>
      <c r="E579" s="119">
        <v>127.2</v>
      </c>
      <c r="F579" s="68"/>
      <c r="G579" s="68"/>
      <c r="H579" s="77"/>
      <c r="I579" s="119">
        <v>118.4</v>
      </c>
      <c r="J579" s="68">
        <v>97.4</v>
      </c>
      <c r="K579" s="68">
        <v>97.4</v>
      </c>
      <c r="L579" s="122">
        <v>100</v>
      </c>
      <c r="M579" s="122">
        <v>110</v>
      </c>
    </row>
    <row r="580" spans="1:13" x14ac:dyDescent="0.2">
      <c r="A580" s="164"/>
      <c r="B580" s="36"/>
      <c r="C580" s="37">
        <v>630</v>
      </c>
      <c r="D580" s="37" t="s">
        <v>117</v>
      </c>
      <c r="E580" s="119">
        <v>100.7</v>
      </c>
      <c r="F580" s="68"/>
      <c r="G580" s="68"/>
      <c r="H580" s="77"/>
      <c r="I580" s="119">
        <v>94</v>
      </c>
      <c r="J580" s="68">
        <v>100.2</v>
      </c>
      <c r="K580" s="68">
        <v>100.2</v>
      </c>
      <c r="L580" s="122">
        <v>100.2</v>
      </c>
      <c r="M580" s="122">
        <v>100.2</v>
      </c>
    </row>
    <row r="581" spans="1:13" x14ac:dyDescent="0.2">
      <c r="A581" s="163"/>
      <c r="B581" s="101" t="s">
        <v>394</v>
      </c>
      <c r="C581" s="101"/>
      <c r="D581" s="101"/>
      <c r="E581" s="123">
        <f t="shared" ref="E581:M581" si="77">SUM(E582:E585)</f>
        <v>13.9</v>
      </c>
      <c r="F581" s="123">
        <f t="shared" si="77"/>
        <v>0</v>
      </c>
      <c r="G581" s="123">
        <f t="shared" si="77"/>
        <v>0</v>
      </c>
      <c r="H581" s="123">
        <f t="shared" si="77"/>
        <v>0</v>
      </c>
      <c r="I581" s="123">
        <f t="shared" si="77"/>
        <v>32.9</v>
      </c>
      <c r="J581" s="123">
        <f t="shared" si="77"/>
        <v>27.6</v>
      </c>
      <c r="K581" s="123">
        <f t="shared" si="77"/>
        <v>27.6</v>
      </c>
      <c r="L581" s="122">
        <f t="shared" si="77"/>
        <v>28.5</v>
      </c>
      <c r="M581" s="122">
        <f t="shared" si="77"/>
        <v>29.5</v>
      </c>
    </row>
    <row r="582" spans="1:13" x14ac:dyDescent="0.2">
      <c r="A582" s="164"/>
      <c r="B582" s="36"/>
      <c r="C582" s="37">
        <v>630</v>
      </c>
      <c r="D582" s="37" t="s">
        <v>307</v>
      </c>
      <c r="E582" s="119">
        <v>10.6</v>
      </c>
      <c r="F582" s="67"/>
      <c r="G582" s="68"/>
      <c r="H582" s="95"/>
      <c r="I582" s="119">
        <v>10.199999999999999</v>
      </c>
      <c r="J582" s="68">
        <v>6.2</v>
      </c>
      <c r="K582" s="68">
        <v>6.2</v>
      </c>
      <c r="L582" s="122">
        <v>6.2</v>
      </c>
      <c r="M582" s="122">
        <v>6.2</v>
      </c>
    </row>
    <row r="583" spans="1:13" x14ac:dyDescent="0.2">
      <c r="A583" s="164"/>
      <c r="B583" s="36"/>
      <c r="C583" s="37">
        <v>610</v>
      </c>
      <c r="D583" s="37" t="s">
        <v>308</v>
      </c>
      <c r="E583" s="119">
        <v>0</v>
      </c>
      <c r="F583" s="68"/>
      <c r="G583" s="68"/>
      <c r="H583" s="77"/>
      <c r="I583" s="119">
        <v>18.100000000000001</v>
      </c>
      <c r="J583" s="68">
        <v>18.100000000000001</v>
      </c>
      <c r="K583" s="68">
        <v>18.100000000000001</v>
      </c>
      <c r="L583" s="122">
        <v>19</v>
      </c>
      <c r="M583" s="122">
        <v>20</v>
      </c>
    </row>
    <row r="584" spans="1:13" x14ac:dyDescent="0.2">
      <c r="A584" s="164"/>
      <c r="B584" s="36"/>
      <c r="C584" s="37">
        <v>640</v>
      </c>
      <c r="D584" s="37" t="s">
        <v>287</v>
      </c>
      <c r="E584" s="119">
        <v>0.9</v>
      </c>
      <c r="F584" s="68"/>
      <c r="G584" s="68"/>
      <c r="H584" s="77"/>
      <c r="I584" s="119">
        <v>0</v>
      </c>
      <c r="J584" s="68">
        <v>0</v>
      </c>
      <c r="K584" s="68">
        <v>0</v>
      </c>
      <c r="L584" s="122">
        <v>0</v>
      </c>
      <c r="M584" s="122">
        <v>0</v>
      </c>
    </row>
    <row r="585" spans="1:13" x14ac:dyDescent="0.2">
      <c r="A585" s="164"/>
      <c r="B585" s="36"/>
      <c r="C585" s="37">
        <v>640</v>
      </c>
      <c r="D585" s="37" t="s">
        <v>392</v>
      </c>
      <c r="E585" s="119">
        <v>2.4</v>
      </c>
      <c r="F585" s="68"/>
      <c r="G585" s="68"/>
      <c r="H585" s="77"/>
      <c r="I585" s="119">
        <v>4.5999999999999996</v>
      </c>
      <c r="J585" s="68">
        <v>3.3</v>
      </c>
      <c r="K585" s="68">
        <v>3.3</v>
      </c>
      <c r="L585" s="122">
        <v>3.3</v>
      </c>
      <c r="M585" s="122">
        <v>3.3</v>
      </c>
    </row>
    <row r="586" spans="1:13" x14ac:dyDescent="0.2">
      <c r="A586" s="164"/>
      <c r="B586" s="36" t="s">
        <v>361</v>
      </c>
      <c r="C586" s="37"/>
      <c r="D586" s="36" t="s">
        <v>363</v>
      </c>
      <c r="E586" s="123">
        <f t="shared" ref="E586:M586" si="78">SUM(E587:E589)</f>
        <v>88.699999999999989</v>
      </c>
      <c r="F586" s="123">
        <f t="shared" si="78"/>
        <v>0</v>
      </c>
      <c r="G586" s="123">
        <f t="shared" si="78"/>
        <v>0</v>
      </c>
      <c r="H586" s="123">
        <f t="shared" si="78"/>
        <v>0</v>
      </c>
      <c r="I586" s="123">
        <f t="shared" si="78"/>
        <v>82</v>
      </c>
      <c r="J586" s="123">
        <f t="shared" si="78"/>
        <v>94</v>
      </c>
      <c r="K586" s="123">
        <f t="shared" si="78"/>
        <v>94</v>
      </c>
      <c r="L586" s="123">
        <f t="shared" si="78"/>
        <v>98</v>
      </c>
      <c r="M586" s="123">
        <f t="shared" si="78"/>
        <v>103</v>
      </c>
    </row>
    <row r="587" spans="1:13" x14ac:dyDescent="0.2">
      <c r="A587" s="164"/>
      <c r="B587" s="42">
        <v>610</v>
      </c>
      <c r="C587" s="43"/>
      <c r="D587" s="37" t="s">
        <v>184</v>
      </c>
      <c r="E587" s="119">
        <v>59.8</v>
      </c>
      <c r="F587" s="68"/>
      <c r="G587" s="68"/>
      <c r="H587" s="77"/>
      <c r="I587" s="119">
        <v>55.2</v>
      </c>
      <c r="J587" s="68">
        <v>61.3</v>
      </c>
      <c r="K587" s="68">
        <v>61.3</v>
      </c>
      <c r="L587" s="122">
        <v>63</v>
      </c>
      <c r="M587" s="122">
        <v>65</v>
      </c>
    </row>
    <row r="588" spans="1:13" x14ac:dyDescent="0.2">
      <c r="A588" s="164"/>
      <c r="B588" s="42">
        <v>620</v>
      </c>
      <c r="C588" s="43"/>
      <c r="D588" s="37" t="s">
        <v>116</v>
      </c>
      <c r="E588" s="119">
        <v>20.9</v>
      </c>
      <c r="F588" s="68"/>
      <c r="G588" s="68"/>
      <c r="H588" s="77"/>
      <c r="I588" s="119">
        <v>19.3</v>
      </c>
      <c r="J588" s="68">
        <v>22.7</v>
      </c>
      <c r="K588" s="68">
        <v>22.7</v>
      </c>
      <c r="L588" s="122">
        <v>25</v>
      </c>
      <c r="M588" s="122">
        <v>28</v>
      </c>
    </row>
    <row r="589" spans="1:13" x14ac:dyDescent="0.2">
      <c r="A589" s="164"/>
      <c r="B589" s="42">
        <v>630</v>
      </c>
      <c r="C589" s="37"/>
      <c r="D589" s="37" t="s">
        <v>117</v>
      </c>
      <c r="E589" s="119">
        <v>8</v>
      </c>
      <c r="F589" s="68"/>
      <c r="G589" s="68"/>
      <c r="H589" s="77"/>
      <c r="I589" s="119">
        <v>7.5</v>
      </c>
      <c r="J589" s="68">
        <v>10</v>
      </c>
      <c r="K589" s="68">
        <v>10</v>
      </c>
      <c r="L589" s="68">
        <v>10</v>
      </c>
      <c r="M589" s="68">
        <v>10</v>
      </c>
    </row>
    <row r="590" spans="1:13" x14ac:dyDescent="0.2">
      <c r="A590" s="171"/>
      <c r="B590" s="36" t="s">
        <v>370</v>
      </c>
      <c r="C590" s="37"/>
      <c r="D590" s="36" t="s">
        <v>306</v>
      </c>
      <c r="E590" s="123">
        <f t="shared" ref="E590:M590" si="79">SUM(E591:E593)</f>
        <v>95</v>
      </c>
      <c r="F590" s="123">
        <f t="shared" si="79"/>
        <v>0</v>
      </c>
      <c r="G590" s="123">
        <f t="shared" si="79"/>
        <v>0</v>
      </c>
      <c r="H590" s="123">
        <f t="shared" si="79"/>
        <v>0</v>
      </c>
      <c r="I590" s="123">
        <f t="shared" si="79"/>
        <v>107</v>
      </c>
      <c r="J590" s="123">
        <f t="shared" si="79"/>
        <v>111</v>
      </c>
      <c r="K590" s="123">
        <f t="shared" si="79"/>
        <v>111</v>
      </c>
      <c r="L590" s="123">
        <f t="shared" si="79"/>
        <v>113.5</v>
      </c>
      <c r="M590" s="123">
        <f t="shared" si="79"/>
        <v>115.5</v>
      </c>
    </row>
    <row r="591" spans="1:13" x14ac:dyDescent="0.2">
      <c r="A591" s="163"/>
      <c r="B591" s="42">
        <v>610</v>
      </c>
      <c r="C591" s="43"/>
      <c r="D591" s="37" t="s">
        <v>184</v>
      </c>
      <c r="E591" s="119">
        <v>50.3</v>
      </c>
      <c r="F591" s="68"/>
      <c r="G591" s="68"/>
      <c r="H591" s="77"/>
      <c r="I591" s="119">
        <v>51.9</v>
      </c>
      <c r="J591" s="68">
        <v>52.9</v>
      </c>
      <c r="K591" s="68">
        <v>52.9</v>
      </c>
      <c r="L591" s="68">
        <v>54</v>
      </c>
      <c r="M591" s="68">
        <v>55</v>
      </c>
    </row>
    <row r="592" spans="1:13" x14ac:dyDescent="0.2">
      <c r="A592" s="163"/>
      <c r="B592" s="42">
        <v>620</v>
      </c>
      <c r="C592" s="43"/>
      <c r="D592" s="37" t="s">
        <v>116</v>
      </c>
      <c r="E592" s="119">
        <v>17.8</v>
      </c>
      <c r="F592" s="68"/>
      <c r="G592" s="68"/>
      <c r="H592" s="77"/>
      <c r="I592" s="119">
        <v>18.100000000000001</v>
      </c>
      <c r="J592" s="68">
        <v>19.600000000000001</v>
      </c>
      <c r="K592" s="68">
        <v>19.600000000000001</v>
      </c>
      <c r="L592" s="68">
        <v>21</v>
      </c>
      <c r="M592" s="68">
        <v>22</v>
      </c>
    </row>
    <row r="593" spans="1:13" x14ac:dyDescent="0.2">
      <c r="A593" s="164"/>
      <c r="B593" s="42">
        <v>630</v>
      </c>
      <c r="C593" s="37"/>
      <c r="D593" s="37" t="s">
        <v>117</v>
      </c>
      <c r="E593" s="119">
        <v>26.9</v>
      </c>
      <c r="F593" s="94"/>
      <c r="G593" s="67"/>
      <c r="H593" s="96"/>
      <c r="I593" s="119">
        <v>37</v>
      </c>
      <c r="J593" s="68">
        <v>38.5</v>
      </c>
      <c r="K593" s="68">
        <v>38.5</v>
      </c>
      <c r="L593" s="68">
        <v>38.5</v>
      </c>
      <c r="M593" s="68">
        <v>38.5</v>
      </c>
    </row>
    <row r="594" spans="1:13" x14ac:dyDescent="0.2">
      <c r="A594" s="165"/>
      <c r="B594" s="101" t="s">
        <v>422</v>
      </c>
      <c r="C594" s="37"/>
      <c r="D594" s="37"/>
      <c r="E594" s="123">
        <f t="shared" ref="E594:M594" si="80">E595+E596</f>
        <v>0</v>
      </c>
      <c r="F594" s="123">
        <f t="shared" si="80"/>
        <v>0</v>
      </c>
      <c r="G594" s="123">
        <f t="shared" si="80"/>
        <v>0</v>
      </c>
      <c r="H594" s="123">
        <f t="shared" si="80"/>
        <v>0</v>
      </c>
      <c r="I594" s="123">
        <f t="shared" si="80"/>
        <v>59.199999999999996</v>
      </c>
      <c r="J594" s="123">
        <f t="shared" si="80"/>
        <v>88.300000000000011</v>
      </c>
      <c r="K594" s="123">
        <f t="shared" si="80"/>
        <v>88.300000000000011</v>
      </c>
      <c r="L594" s="123">
        <f t="shared" si="80"/>
        <v>88.300000000000011</v>
      </c>
      <c r="M594" s="123">
        <f t="shared" si="80"/>
        <v>88.300000000000011</v>
      </c>
    </row>
    <row r="595" spans="1:13" x14ac:dyDescent="0.2">
      <c r="A595" s="165"/>
      <c r="B595" s="36"/>
      <c r="C595" s="37"/>
      <c r="D595" s="37" t="s">
        <v>417</v>
      </c>
      <c r="E595" s="119">
        <v>0</v>
      </c>
      <c r="F595" s="68"/>
      <c r="G595" s="68"/>
      <c r="H595" s="77"/>
      <c r="I595" s="119">
        <v>47.3</v>
      </c>
      <c r="J595" s="68">
        <v>73.400000000000006</v>
      </c>
      <c r="K595" s="68">
        <v>73.400000000000006</v>
      </c>
      <c r="L595" s="68">
        <v>73.400000000000006</v>
      </c>
      <c r="M595" s="68">
        <v>73.400000000000006</v>
      </c>
    </row>
    <row r="596" spans="1:13" x14ac:dyDescent="0.2">
      <c r="A596" s="164"/>
      <c r="B596" s="36"/>
      <c r="C596" s="37"/>
      <c r="D596" s="37" t="s">
        <v>416</v>
      </c>
      <c r="E596" s="119">
        <v>0</v>
      </c>
      <c r="F596" s="103"/>
      <c r="G596" s="104"/>
      <c r="H596" s="105"/>
      <c r="I596" s="119">
        <v>11.9</v>
      </c>
      <c r="J596" s="68">
        <v>14.9</v>
      </c>
      <c r="K596" s="68">
        <v>14.9</v>
      </c>
      <c r="L596" s="68">
        <v>14.9</v>
      </c>
      <c r="M596" s="68">
        <v>14.9</v>
      </c>
    </row>
    <row r="597" spans="1:13" x14ac:dyDescent="0.2">
      <c r="A597" s="164"/>
      <c r="B597" s="101" t="s">
        <v>396</v>
      </c>
      <c r="C597" s="37"/>
      <c r="D597" s="37"/>
      <c r="E597" s="123">
        <f>E598+E599</f>
        <v>1.2</v>
      </c>
      <c r="F597" s="123">
        <f t="shared" ref="F597:M597" si="81">F598+F599</f>
        <v>0</v>
      </c>
      <c r="G597" s="123">
        <f t="shared" si="81"/>
        <v>0</v>
      </c>
      <c r="H597" s="123">
        <f t="shared" si="81"/>
        <v>0</v>
      </c>
      <c r="I597" s="123">
        <f t="shared" si="81"/>
        <v>0</v>
      </c>
      <c r="J597" s="123">
        <f t="shared" si="81"/>
        <v>1.1000000000000001</v>
      </c>
      <c r="K597" s="123">
        <f t="shared" si="81"/>
        <v>1.1000000000000001</v>
      </c>
      <c r="L597" s="123">
        <f t="shared" si="81"/>
        <v>1.1000000000000001</v>
      </c>
      <c r="M597" s="123">
        <f t="shared" si="81"/>
        <v>1.1000000000000001</v>
      </c>
    </row>
    <row r="598" spans="1:13" ht="15" hidden="1" customHeight="1" x14ac:dyDescent="0.2">
      <c r="A598" s="164"/>
      <c r="B598" s="159"/>
      <c r="C598" s="158"/>
      <c r="D598" s="158" t="s">
        <v>446</v>
      </c>
      <c r="E598" s="160">
        <v>0</v>
      </c>
      <c r="F598" s="160"/>
      <c r="G598" s="160"/>
      <c r="H598" s="160"/>
      <c r="I598" s="160"/>
      <c r="J598" s="160"/>
      <c r="K598" s="160"/>
      <c r="L598" s="160"/>
      <c r="M598" s="160"/>
    </row>
    <row r="599" spans="1:13" x14ac:dyDescent="0.2">
      <c r="A599" s="164"/>
      <c r="B599" s="36"/>
      <c r="C599" s="37"/>
      <c r="D599" s="37" t="s">
        <v>447</v>
      </c>
      <c r="E599" s="119">
        <v>1.2</v>
      </c>
      <c r="F599" s="68"/>
      <c r="G599" s="68"/>
      <c r="H599" s="77"/>
      <c r="I599" s="119">
        <v>0</v>
      </c>
      <c r="J599" s="68">
        <v>1.1000000000000001</v>
      </c>
      <c r="K599" s="68">
        <v>1.1000000000000001</v>
      </c>
      <c r="L599" s="68">
        <v>1.1000000000000001</v>
      </c>
      <c r="M599" s="68">
        <v>1.1000000000000001</v>
      </c>
    </row>
    <row r="600" spans="1:13" x14ac:dyDescent="0.2">
      <c r="A600" s="163"/>
      <c r="B600" s="102"/>
      <c r="C600" s="102"/>
      <c r="D600" s="102" t="s">
        <v>241</v>
      </c>
      <c r="E600" s="126">
        <f t="shared" ref="E600:M600" si="82">SUM(E601:E603)</f>
        <v>312</v>
      </c>
      <c r="F600" s="126">
        <f t="shared" si="82"/>
        <v>0</v>
      </c>
      <c r="G600" s="126">
        <f t="shared" si="82"/>
        <v>0</v>
      </c>
      <c r="H600" s="126">
        <f t="shared" si="82"/>
        <v>0</v>
      </c>
      <c r="I600" s="126">
        <f t="shared" si="82"/>
        <v>311</v>
      </c>
      <c r="J600" s="126">
        <f t="shared" si="82"/>
        <v>289</v>
      </c>
      <c r="K600" s="126">
        <f t="shared" si="82"/>
        <v>289</v>
      </c>
      <c r="L600" s="126">
        <f t="shared" si="82"/>
        <v>298.10000000000002</v>
      </c>
      <c r="M600" s="126">
        <f t="shared" si="82"/>
        <v>307.20000000000005</v>
      </c>
    </row>
    <row r="601" spans="1:13" ht="13.5" thickBot="1" x14ac:dyDescent="0.25">
      <c r="A601" s="164"/>
      <c r="B601" s="36"/>
      <c r="C601" s="37">
        <v>610</v>
      </c>
      <c r="D601" s="37" t="s">
        <v>184</v>
      </c>
      <c r="E601" s="119">
        <v>202.5</v>
      </c>
      <c r="F601" s="68"/>
      <c r="G601" s="68"/>
      <c r="H601" s="77"/>
      <c r="I601" s="119">
        <v>202.3</v>
      </c>
      <c r="J601" s="68">
        <v>182.6</v>
      </c>
      <c r="K601" s="68">
        <v>182.6</v>
      </c>
      <c r="L601" s="68">
        <v>191.7</v>
      </c>
      <c r="M601" s="68">
        <v>200.8</v>
      </c>
    </row>
    <row r="602" spans="1:13" ht="13.5" thickBot="1" x14ac:dyDescent="0.25">
      <c r="A602" s="172"/>
      <c r="B602" s="36"/>
      <c r="C602" s="37">
        <v>620</v>
      </c>
      <c r="D602" s="37" t="s">
        <v>116</v>
      </c>
      <c r="E602" s="119">
        <v>68</v>
      </c>
      <c r="F602" s="106"/>
      <c r="G602" s="107"/>
      <c r="H602" s="108"/>
      <c r="I602" s="119">
        <v>70.7</v>
      </c>
      <c r="J602" s="68">
        <v>67.900000000000006</v>
      </c>
      <c r="K602" s="68">
        <v>67.900000000000006</v>
      </c>
      <c r="L602" s="68">
        <v>67.900000000000006</v>
      </c>
      <c r="M602" s="68">
        <v>67.900000000000006</v>
      </c>
    </row>
    <row r="603" spans="1:13" x14ac:dyDescent="0.2">
      <c r="A603" s="173"/>
      <c r="B603" s="36"/>
      <c r="C603" s="37">
        <v>630</v>
      </c>
      <c r="D603" s="37" t="s">
        <v>117</v>
      </c>
      <c r="E603" s="119">
        <v>41.5</v>
      </c>
      <c r="F603" s="109"/>
      <c r="G603" s="109"/>
      <c r="H603" s="110"/>
      <c r="I603" s="119">
        <v>38</v>
      </c>
      <c r="J603" s="68">
        <v>38.5</v>
      </c>
      <c r="K603" s="68">
        <v>38.5</v>
      </c>
      <c r="L603" s="68">
        <v>38.5</v>
      </c>
      <c r="M603" s="68">
        <v>38.5</v>
      </c>
    </row>
    <row r="604" spans="1:13" x14ac:dyDescent="0.2">
      <c r="A604" s="173"/>
      <c r="B604" s="39"/>
      <c r="C604" s="39"/>
      <c r="D604" s="39" t="s">
        <v>242</v>
      </c>
      <c r="E604" s="127">
        <f>E605</f>
        <v>3.9</v>
      </c>
      <c r="F604" s="127">
        <f t="shared" ref="F604:M604" si="83">F605</f>
        <v>0</v>
      </c>
      <c r="G604" s="127">
        <f t="shared" si="83"/>
        <v>0</v>
      </c>
      <c r="H604" s="127">
        <f t="shared" si="83"/>
        <v>0</v>
      </c>
      <c r="I604" s="127">
        <f>I605</f>
        <v>3.9</v>
      </c>
      <c r="J604" s="127">
        <f t="shared" si="83"/>
        <v>0</v>
      </c>
      <c r="K604" s="127">
        <f t="shared" si="83"/>
        <v>0</v>
      </c>
      <c r="L604" s="127">
        <f t="shared" si="83"/>
        <v>0</v>
      </c>
      <c r="M604" s="127">
        <f t="shared" si="83"/>
        <v>0</v>
      </c>
    </row>
    <row r="605" spans="1:13" x14ac:dyDescent="0.2">
      <c r="A605" s="173"/>
      <c r="B605" s="36"/>
      <c r="C605" s="37"/>
      <c r="D605" s="37" t="s">
        <v>407</v>
      </c>
      <c r="E605" s="119">
        <v>3.9</v>
      </c>
      <c r="F605" s="68"/>
      <c r="G605" s="68"/>
      <c r="H605" s="111"/>
      <c r="I605" s="119">
        <v>3.9</v>
      </c>
      <c r="J605" s="68">
        <v>0</v>
      </c>
      <c r="K605" s="68">
        <v>0</v>
      </c>
      <c r="L605" s="68">
        <v>0</v>
      </c>
      <c r="M605" s="68">
        <v>0</v>
      </c>
    </row>
    <row r="606" spans="1:13" x14ac:dyDescent="0.2">
      <c r="A606" s="173"/>
      <c r="B606" s="131"/>
      <c r="C606" s="131"/>
      <c r="D606" s="131" t="s">
        <v>243</v>
      </c>
      <c r="E606" s="128"/>
      <c r="F606" s="68"/>
      <c r="G606" s="68"/>
      <c r="H606" s="111"/>
      <c r="I606" s="128"/>
      <c r="J606" s="107"/>
      <c r="K606" s="107"/>
      <c r="L606" s="107"/>
      <c r="M606" s="107"/>
    </row>
    <row r="607" spans="1:13" x14ac:dyDescent="0.2">
      <c r="A607" s="173"/>
      <c r="B607" s="49"/>
      <c r="C607" s="50"/>
      <c r="D607" s="50" t="s">
        <v>244</v>
      </c>
      <c r="E607" s="119">
        <f t="shared" ref="E607:M607" si="84">SUM(E5)</f>
        <v>4507.8</v>
      </c>
      <c r="F607" s="119">
        <f t="shared" si="84"/>
        <v>333.9</v>
      </c>
      <c r="G607" s="119">
        <f t="shared" si="84"/>
        <v>333.9</v>
      </c>
      <c r="H607" s="119">
        <f t="shared" si="84"/>
        <v>333.9</v>
      </c>
      <c r="I607" s="119">
        <f t="shared" si="84"/>
        <v>4067</v>
      </c>
      <c r="J607" s="119">
        <f t="shared" si="84"/>
        <v>4657.03</v>
      </c>
      <c r="K607" s="119">
        <f t="shared" si="84"/>
        <v>4657.03</v>
      </c>
      <c r="L607" s="119">
        <f t="shared" si="84"/>
        <v>4603.5999999999995</v>
      </c>
      <c r="M607" s="119">
        <f t="shared" si="84"/>
        <v>4649.5999999999995</v>
      </c>
    </row>
    <row r="608" spans="1:13" x14ac:dyDescent="0.2">
      <c r="A608" s="173"/>
      <c r="B608" s="49"/>
      <c r="C608" s="50"/>
      <c r="D608" s="50" t="s">
        <v>245</v>
      </c>
      <c r="E608" s="119">
        <f t="shared" ref="E608:K608" si="85">SUM(E137)</f>
        <v>2763.1</v>
      </c>
      <c r="F608" s="119">
        <f t="shared" si="85"/>
        <v>2.4</v>
      </c>
      <c r="G608" s="119">
        <f t="shared" si="85"/>
        <v>2.4</v>
      </c>
      <c r="H608" s="119">
        <f t="shared" si="85"/>
        <v>2.4</v>
      </c>
      <c r="I608" s="119">
        <f t="shared" si="85"/>
        <v>2047.8</v>
      </c>
      <c r="J608" s="119">
        <f t="shared" si="85"/>
        <v>2847.8499999999995</v>
      </c>
      <c r="K608" s="119">
        <f t="shared" si="85"/>
        <v>2847.8499999999995</v>
      </c>
      <c r="L608" s="119">
        <f>SUM(L137)</f>
        <v>2883.2499999999995</v>
      </c>
      <c r="M608" s="119">
        <f>SUM(M137)</f>
        <v>2949.35</v>
      </c>
    </row>
    <row r="609" spans="1:13" x14ac:dyDescent="0.2">
      <c r="A609" s="173"/>
      <c r="B609" s="49"/>
      <c r="C609" s="50"/>
      <c r="D609" s="50" t="s">
        <v>246</v>
      </c>
      <c r="E609" s="119">
        <f t="shared" ref="E609:M609" si="86">SUM(E607-E608)</f>
        <v>1744.7000000000003</v>
      </c>
      <c r="F609" s="119">
        <f t="shared" si="86"/>
        <v>331.5</v>
      </c>
      <c r="G609" s="119">
        <f t="shared" si="86"/>
        <v>331.5</v>
      </c>
      <c r="H609" s="119">
        <f t="shared" si="86"/>
        <v>331.5</v>
      </c>
      <c r="I609" s="119">
        <f t="shared" si="86"/>
        <v>2019.2</v>
      </c>
      <c r="J609" s="119">
        <f t="shared" si="86"/>
        <v>1809.1800000000003</v>
      </c>
      <c r="K609" s="119">
        <f t="shared" si="86"/>
        <v>1809.1800000000003</v>
      </c>
      <c r="L609" s="119">
        <f t="shared" si="86"/>
        <v>1720.35</v>
      </c>
      <c r="M609" s="119">
        <f t="shared" si="86"/>
        <v>1700.2499999999995</v>
      </c>
    </row>
    <row r="610" spans="1:13" x14ac:dyDescent="0.2">
      <c r="A610" s="173"/>
      <c r="B610" s="49"/>
      <c r="C610" s="50"/>
      <c r="D610" s="50" t="s">
        <v>247</v>
      </c>
      <c r="E610" s="119">
        <f t="shared" ref="E610:K610" si="87">SUM(E121)</f>
        <v>23.5</v>
      </c>
      <c r="F610" s="119">
        <f t="shared" si="87"/>
        <v>0</v>
      </c>
      <c r="G610" s="119">
        <f t="shared" si="87"/>
        <v>0</v>
      </c>
      <c r="H610" s="119">
        <f t="shared" si="87"/>
        <v>0</v>
      </c>
      <c r="I610" s="119">
        <f t="shared" si="87"/>
        <v>68.5</v>
      </c>
      <c r="J610" s="119">
        <f t="shared" si="87"/>
        <v>2239.5299999999997</v>
      </c>
      <c r="K610" s="119">
        <f t="shared" si="87"/>
        <v>2239.5299999999997</v>
      </c>
      <c r="L610" s="119">
        <f>SUM(L121)</f>
        <v>108.19999999999999</v>
      </c>
      <c r="M610" s="119">
        <f>SUM(M121)</f>
        <v>91.6</v>
      </c>
    </row>
    <row r="611" spans="1:13" x14ac:dyDescent="0.2">
      <c r="A611" s="174"/>
      <c r="B611" s="49"/>
      <c r="C611" s="50"/>
      <c r="D611" s="50" t="s">
        <v>248</v>
      </c>
      <c r="E611" s="119">
        <f>SUM(E502)</f>
        <v>184.70000000000002</v>
      </c>
      <c r="F611" s="119">
        <f t="shared" ref="F611:K611" si="88">SUM(F502)</f>
        <v>0</v>
      </c>
      <c r="G611" s="119">
        <f t="shared" si="88"/>
        <v>0</v>
      </c>
      <c r="H611" s="119">
        <f t="shared" si="88"/>
        <v>0</v>
      </c>
      <c r="I611" s="119">
        <f>SUM(I502)</f>
        <v>116.19999999999999</v>
      </c>
      <c r="J611" s="119">
        <f>SUM(J502)</f>
        <v>2828.9</v>
      </c>
      <c r="K611" s="119">
        <f t="shared" si="88"/>
        <v>2828.9</v>
      </c>
      <c r="L611" s="119">
        <f>SUM(L502)</f>
        <v>459.9</v>
      </c>
      <c r="M611" s="119">
        <f>SUM(M502)</f>
        <v>431.9</v>
      </c>
    </row>
    <row r="612" spans="1:13" x14ac:dyDescent="0.2">
      <c r="A612" s="173"/>
      <c r="B612" s="49"/>
      <c r="C612" s="50"/>
      <c r="D612" s="50" t="s">
        <v>249</v>
      </c>
      <c r="E612" s="116">
        <f>SUM(E610-E611)</f>
        <v>-161.20000000000002</v>
      </c>
      <c r="F612" s="116">
        <f t="shared" ref="F612:K612" si="89">SUM(F610-F611)</f>
        <v>0</v>
      </c>
      <c r="G612" s="116">
        <f t="shared" si="89"/>
        <v>0</v>
      </c>
      <c r="H612" s="116">
        <f t="shared" si="89"/>
        <v>0</v>
      </c>
      <c r="I612" s="116">
        <f>SUM(I610-I611)</f>
        <v>-47.699999999999989</v>
      </c>
      <c r="J612" s="116">
        <f>SUM(J610-J611)</f>
        <v>-589.37000000000035</v>
      </c>
      <c r="K612" s="116">
        <f t="shared" si="89"/>
        <v>-589.37000000000035</v>
      </c>
      <c r="L612" s="116">
        <f>SUM(L610-L611)</f>
        <v>-351.7</v>
      </c>
      <c r="M612" s="116">
        <f>SUM(M610-M611)</f>
        <v>-340.29999999999995</v>
      </c>
    </row>
    <row r="613" spans="1:13" x14ac:dyDescent="0.2">
      <c r="A613" s="164"/>
      <c r="B613" s="49"/>
      <c r="C613" s="50"/>
      <c r="D613" s="50" t="s">
        <v>250</v>
      </c>
      <c r="E613" s="119">
        <f t="shared" ref="E613:K613" si="90">SUM(E111)</f>
        <v>480.3</v>
      </c>
      <c r="F613" s="119" t="e">
        <f t="shared" si="90"/>
        <v>#REF!</v>
      </c>
      <c r="G613" s="119" t="e">
        <f t="shared" si="90"/>
        <v>#REF!</v>
      </c>
      <c r="H613" s="119" t="e">
        <f t="shared" si="90"/>
        <v>#REF!</v>
      </c>
      <c r="I613" s="119">
        <f t="shared" si="90"/>
        <v>353.4</v>
      </c>
      <c r="J613" s="119">
        <f t="shared" si="90"/>
        <v>934.2</v>
      </c>
      <c r="K613" s="119">
        <f t="shared" si="90"/>
        <v>934.2</v>
      </c>
      <c r="L613" s="119">
        <f>SUM(L111)</f>
        <v>862</v>
      </c>
      <c r="M613" s="119">
        <f>SUM(M111)</f>
        <v>962.8</v>
      </c>
    </row>
    <row r="614" spans="1:13" x14ac:dyDescent="0.2">
      <c r="A614" s="164"/>
      <c r="B614" s="49"/>
      <c r="C614" s="50"/>
      <c r="D614" s="50" t="s">
        <v>251</v>
      </c>
      <c r="E614" s="119">
        <f>SUM(E495)</f>
        <v>101.49999999999999</v>
      </c>
      <c r="F614" s="119">
        <f t="shared" ref="F614:K614" si="91">SUM(F495)</f>
        <v>0</v>
      </c>
      <c r="G614" s="119">
        <f t="shared" si="91"/>
        <v>0</v>
      </c>
      <c r="H614" s="119">
        <f t="shared" si="91"/>
        <v>0</v>
      </c>
      <c r="I614" s="119">
        <f>SUM(I495)</f>
        <v>205.6</v>
      </c>
      <c r="J614" s="119">
        <f>SUM(J495)</f>
        <v>261.5</v>
      </c>
      <c r="K614" s="119">
        <f t="shared" si="91"/>
        <v>261.5</v>
      </c>
      <c r="L614" s="119">
        <f>SUM(L495)</f>
        <v>264.5</v>
      </c>
      <c r="M614" s="119">
        <f>SUM(M495)</f>
        <v>274.5</v>
      </c>
    </row>
    <row r="615" spans="1:13" ht="13.5" thickBot="1" x14ac:dyDescent="0.25">
      <c r="A615" s="175"/>
      <c r="B615" s="49"/>
      <c r="C615" s="50"/>
      <c r="D615" s="50" t="s">
        <v>252</v>
      </c>
      <c r="E615" s="119">
        <f>SUM(E613-E614)</f>
        <v>378.8</v>
      </c>
      <c r="F615" s="119" t="e">
        <f t="shared" ref="F615:K615" si="92">SUM(F613-F614)</f>
        <v>#REF!</v>
      </c>
      <c r="G615" s="119" t="e">
        <f t="shared" si="92"/>
        <v>#REF!</v>
      </c>
      <c r="H615" s="119" t="e">
        <f t="shared" si="92"/>
        <v>#REF!</v>
      </c>
      <c r="I615" s="119">
        <f>SUM(I613-I614)</f>
        <v>147.79999999999998</v>
      </c>
      <c r="J615" s="123">
        <f>SUM(J613-J614)</f>
        <v>672.7</v>
      </c>
      <c r="K615" s="119">
        <f t="shared" si="92"/>
        <v>672.7</v>
      </c>
      <c r="L615" s="119">
        <f>SUM(L613-L614)</f>
        <v>597.5</v>
      </c>
      <c r="M615" s="119">
        <f>SUM(M613-M614)</f>
        <v>688.3</v>
      </c>
    </row>
    <row r="616" spans="1:13" x14ac:dyDescent="0.2">
      <c r="A616" s="164"/>
      <c r="B616" s="49"/>
      <c r="C616" s="50"/>
      <c r="D616" s="50" t="s">
        <v>253</v>
      </c>
      <c r="E616" s="68">
        <f>SUM(E565 + E600)</f>
        <v>1730.9</v>
      </c>
      <c r="F616" s="68">
        <f t="shared" ref="F616:K616" si="93">SUM(F565 + F600)</f>
        <v>0</v>
      </c>
      <c r="G616" s="68">
        <f t="shared" si="93"/>
        <v>0</v>
      </c>
      <c r="H616" s="68">
        <f t="shared" si="93"/>
        <v>0</v>
      </c>
      <c r="I616" s="68">
        <f>SUM(I565 + I600)</f>
        <v>1844.5000000000002</v>
      </c>
      <c r="J616" s="94">
        <f>SUM(J565 + J600)</f>
        <v>1892.4999999999998</v>
      </c>
      <c r="K616" s="68">
        <f t="shared" si="93"/>
        <v>1892.4999999999998</v>
      </c>
      <c r="L616" s="68">
        <f>SUM(L565 + L600)</f>
        <v>1966.1</v>
      </c>
      <c r="M616" s="68">
        <f>SUM(M565 + M600)</f>
        <v>2048.1999999999998</v>
      </c>
    </row>
    <row r="617" spans="1:13" x14ac:dyDescent="0.2">
      <c r="A617" s="164"/>
      <c r="B617" s="49"/>
      <c r="C617" s="50"/>
      <c r="D617" s="50" t="s">
        <v>269</v>
      </c>
      <c r="E617" s="68">
        <f t="shared" ref="E617:K617" si="94">E134</f>
        <v>0</v>
      </c>
      <c r="F617" s="68" t="e">
        <f t="shared" si="94"/>
        <v>#REF!</v>
      </c>
      <c r="G617" s="68" t="e">
        <f t="shared" si="94"/>
        <v>#REF!</v>
      </c>
      <c r="H617" s="68" t="e">
        <f t="shared" si="94"/>
        <v>#REF!</v>
      </c>
      <c r="I617" s="68">
        <f t="shared" si="94"/>
        <v>0</v>
      </c>
      <c r="J617" s="68">
        <f t="shared" si="94"/>
        <v>0</v>
      </c>
      <c r="K617" s="68">
        <f t="shared" si="94"/>
        <v>0</v>
      </c>
      <c r="L617" s="68">
        <f>L134</f>
        <v>0</v>
      </c>
      <c r="M617" s="68">
        <f>M134</f>
        <v>0</v>
      </c>
    </row>
    <row r="618" spans="1:13" x14ac:dyDescent="0.2">
      <c r="A618" s="164"/>
      <c r="B618" s="52"/>
      <c r="C618" s="53"/>
      <c r="D618" s="53" t="s">
        <v>242</v>
      </c>
      <c r="E618" s="68">
        <f>E604</f>
        <v>3.9</v>
      </c>
      <c r="F618" s="68">
        <f t="shared" ref="F618:K618" si="95">F604</f>
        <v>0</v>
      </c>
      <c r="G618" s="68">
        <f t="shared" si="95"/>
        <v>0</v>
      </c>
      <c r="H618" s="68">
        <f t="shared" si="95"/>
        <v>0</v>
      </c>
      <c r="I618" s="68">
        <f>I604</f>
        <v>3.9</v>
      </c>
      <c r="J618" s="68">
        <f>J604</f>
        <v>0</v>
      </c>
      <c r="K618" s="68">
        <f t="shared" si="95"/>
        <v>0</v>
      </c>
      <c r="L618" s="68">
        <f>L604</f>
        <v>0</v>
      </c>
      <c r="M618" s="68">
        <f>M604</f>
        <v>0</v>
      </c>
    </row>
    <row r="619" spans="1:13" x14ac:dyDescent="0.2">
      <c r="A619" s="164"/>
      <c r="B619" s="49"/>
      <c r="C619" s="50"/>
      <c r="D619" s="50" t="s">
        <v>254</v>
      </c>
      <c r="E619" s="94">
        <f>SUM(E609+E612+E615+E617-E616-E618)</f>
        <v>227.50000000000009</v>
      </c>
      <c r="F619" s="94" t="e">
        <f t="shared" ref="F619:K619" si="96">SUM(F609+F612+F615+F617-F616-F618)</f>
        <v>#REF!</v>
      </c>
      <c r="G619" s="94" t="e">
        <f t="shared" si="96"/>
        <v>#REF!</v>
      </c>
      <c r="H619" s="94" t="e">
        <f t="shared" si="96"/>
        <v>#REF!</v>
      </c>
      <c r="I619" s="94">
        <f>SUM(I609+I612+I615+I617-I616-I618)</f>
        <v>270.89999999999998</v>
      </c>
      <c r="J619" s="94">
        <f>SUM(J609+J612+J615+J617-J616-J618)</f>
        <v>1.0000000000218279E-2</v>
      </c>
      <c r="K619" s="94">
        <f t="shared" si="96"/>
        <v>1.0000000000218279E-2</v>
      </c>
      <c r="L619" s="94">
        <f>SUM(L609+L612+L615+L617-L616-L618)</f>
        <v>4.9999999999954525E-2</v>
      </c>
      <c r="M619" s="94">
        <f>SUM(M609+M612+M615+M617-M616-M618)</f>
        <v>4.9999999999727152E-2</v>
      </c>
    </row>
    <row r="620" spans="1:13" x14ac:dyDescent="0.2">
      <c r="A620" s="164"/>
      <c r="B620" s="181"/>
      <c r="C620" s="2"/>
      <c r="D620" s="2"/>
      <c r="E620" s="2"/>
      <c r="F620" s="4"/>
      <c r="G620" s="4"/>
      <c r="H620" s="4"/>
      <c r="I620" s="2"/>
      <c r="J620" s="2"/>
      <c r="K620" s="2"/>
      <c r="L620" s="2"/>
      <c r="M620" s="2"/>
    </row>
    <row r="621" spans="1:13" x14ac:dyDescent="0.2">
      <c r="A621" s="164"/>
      <c r="B621" s="181"/>
      <c r="C621" s="177" t="s">
        <v>537</v>
      </c>
      <c r="D621" s="2"/>
      <c r="E621" s="2"/>
      <c r="F621" s="4"/>
      <c r="G621" s="4"/>
      <c r="H621" s="4"/>
      <c r="I621" s="2"/>
      <c r="J621" s="2"/>
      <c r="K621" s="2"/>
      <c r="L621" s="141"/>
      <c r="M621" s="2"/>
    </row>
    <row r="622" spans="1:13" x14ac:dyDescent="0.2">
      <c r="C622" t="s">
        <v>541</v>
      </c>
    </row>
  </sheetData>
  <mergeCells count="5">
    <mergeCell ref="C2:E2"/>
    <mergeCell ref="E3:F3"/>
    <mergeCell ref="G3:H3"/>
    <mergeCell ref="B356:C356"/>
    <mergeCell ref="B441:C4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opLeftCell="B1" workbookViewId="0">
      <selection activeCell="B12" sqref="B12:F23"/>
    </sheetView>
  </sheetViews>
  <sheetFormatPr defaultRowHeight="11.25" x14ac:dyDescent="0.2"/>
  <cols>
    <col min="1" max="1" width="9.140625" style="2"/>
    <col min="2" max="2" width="26.5703125" style="1" customWidth="1"/>
    <col min="3" max="3" width="11.140625" style="2" customWidth="1"/>
    <col min="4" max="4" width="10.5703125" style="2" customWidth="1"/>
    <col min="5" max="5" width="10.7109375" style="2" customWidth="1"/>
    <col min="6" max="6" width="12.28515625" style="2" customWidth="1"/>
    <col min="7" max="16384" width="9.140625" style="2"/>
  </cols>
  <sheetData>
    <row r="1" spans="2:6" x14ac:dyDescent="0.2">
      <c r="B1" s="608" t="s">
        <v>563</v>
      </c>
      <c r="C1" s="608"/>
      <c r="D1" s="608"/>
      <c r="E1" s="608"/>
      <c r="F1" s="608"/>
    </row>
    <row r="12" spans="2:6" x14ac:dyDescent="0.2">
      <c r="B12" s="189"/>
      <c r="C12" s="198" t="s">
        <v>559</v>
      </c>
      <c r="D12" s="191" t="s">
        <v>560</v>
      </c>
      <c r="E12" s="198" t="s">
        <v>561</v>
      </c>
      <c r="F12" s="191" t="s">
        <v>562</v>
      </c>
    </row>
    <row r="13" spans="2:6" x14ac:dyDescent="0.2">
      <c r="B13" s="190"/>
      <c r="C13" s="199"/>
      <c r="D13" s="192"/>
      <c r="E13" s="199"/>
      <c r="F13" s="192"/>
    </row>
    <row r="14" spans="2:6" x14ac:dyDescent="0.2">
      <c r="B14" s="30" t="s">
        <v>556</v>
      </c>
      <c r="C14" s="194">
        <v>192.2</v>
      </c>
      <c r="D14" s="195">
        <v>246.6</v>
      </c>
      <c r="E14" s="194">
        <v>210.6</v>
      </c>
      <c r="F14" s="195">
        <f>SUM(C14:E14)</f>
        <v>649.4</v>
      </c>
    </row>
    <row r="15" spans="2:6" x14ac:dyDescent="0.2">
      <c r="B15" s="190"/>
      <c r="C15" s="200"/>
      <c r="D15" s="193"/>
      <c r="E15" s="200"/>
      <c r="F15" s="193"/>
    </row>
    <row r="16" spans="2:6" x14ac:dyDescent="0.2">
      <c r="B16" s="30" t="s">
        <v>215</v>
      </c>
      <c r="C16" s="194">
        <v>0.3</v>
      </c>
      <c r="D16" s="195">
        <v>2.9</v>
      </c>
      <c r="E16" s="194">
        <v>1</v>
      </c>
      <c r="F16" s="195">
        <f>SUM(C16:E16)</f>
        <v>4.1999999999999993</v>
      </c>
    </row>
    <row r="17" spans="2:6" x14ac:dyDescent="0.2">
      <c r="B17" s="190"/>
      <c r="C17" s="200"/>
      <c r="D17" s="193"/>
      <c r="E17" s="200"/>
      <c r="F17" s="193"/>
    </row>
    <row r="18" spans="2:6" x14ac:dyDescent="0.2">
      <c r="B18" s="196" t="s">
        <v>557</v>
      </c>
      <c r="C18" s="197">
        <v>12.6</v>
      </c>
      <c r="D18" s="195">
        <v>12.6</v>
      </c>
      <c r="E18" s="194">
        <v>12.8</v>
      </c>
      <c r="F18" s="195">
        <f>SUM(C18:E18)</f>
        <v>38</v>
      </c>
    </row>
    <row r="19" spans="2:6" x14ac:dyDescent="0.2">
      <c r="B19" s="190"/>
      <c r="C19" s="201"/>
      <c r="D19" s="193"/>
      <c r="E19" s="200"/>
      <c r="F19" s="193"/>
    </row>
    <row r="20" spans="2:6" x14ac:dyDescent="0.2">
      <c r="B20" s="196" t="s">
        <v>558</v>
      </c>
      <c r="C20" s="197">
        <v>36</v>
      </c>
      <c r="D20" s="195">
        <v>164.4</v>
      </c>
      <c r="E20" s="194">
        <v>182.5</v>
      </c>
      <c r="F20" s="195">
        <f>SUM(C20:E20)</f>
        <v>382.9</v>
      </c>
    </row>
    <row r="21" spans="2:6" x14ac:dyDescent="0.2">
      <c r="B21" s="190"/>
      <c r="C21" s="200"/>
      <c r="D21" s="193"/>
      <c r="E21" s="200"/>
      <c r="F21" s="193"/>
    </row>
    <row r="22" spans="2:6" x14ac:dyDescent="0.2">
      <c r="B22" s="190"/>
      <c r="C22" s="200"/>
      <c r="D22" s="193"/>
      <c r="E22" s="200"/>
      <c r="F22" s="193"/>
    </row>
    <row r="23" spans="2:6" x14ac:dyDescent="0.2">
      <c r="B23" s="30" t="s">
        <v>555</v>
      </c>
      <c r="C23" s="194">
        <f>SUM(C14:C22)</f>
        <v>241.1</v>
      </c>
      <c r="D23" s="195">
        <f>SUM(D14:D22)</f>
        <v>426.5</v>
      </c>
      <c r="E23" s="194">
        <f>SUM(E14:E22)</f>
        <v>406.9</v>
      </c>
      <c r="F23" s="195">
        <f>SUM(F14:F22)</f>
        <v>1074.5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Rozpočet 2016</vt:lpstr>
      <vt:lpstr>Príloha_2016</vt:lpstr>
      <vt:lpstr>Príloha_2012_1</vt:lpstr>
      <vt:lpstr>Hárok1</vt:lpstr>
      <vt:lpstr>Hárok2</vt:lpstr>
    </vt:vector>
  </TitlesOfParts>
  <Company>MsÚ Kráľovský Chlmec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Švistun Ladislav</dc:creator>
  <cp:lastModifiedBy>ŠVISTUN Ladislav</cp:lastModifiedBy>
  <cp:lastPrinted>2018-06-18T14:00:10Z</cp:lastPrinted>
  <dcterms:created xsi:type="dcterms:W3CDTF">2006-12-05T12:07:28Z</dcterms:created>
  <dcterms:modified xsi:type="dcterms:W3CDTF">2018-10-18T08:47:57Z</dcterms:modified>
</cp:coreProperties>
</file>