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v72846\Desktop\Moje dokumenty\MESTSKÝ ÚRAD\Rozpočet\2020\"/>
    </mc:Choice>
  </mc:AlternateContent>
  <bookViews>
    <workbookView xWindow="0" yWindow="11700" windowWidth="15285" windowHeight="11640" activeTab="2"/>
  </bookViews>
  <sheets>
    <sheet name="Rozpočet 2020" sheetId="2" r:id="rId1"/>
    <sheet name="Príloha 2020" sheetId="1" r:id="rId2"/>
    <sheet name="Koronavírus" sheetId="8" r:id="rId3"/>
    <sheet name="Príloha_2012_1" sheetId="5" state="hidden" r:id="rId4"/>
    <sheet name="Hárok1" sheetId="6" state="hidden" r:id="rId5"/>
    <sheet name="Hárok2" sheetId="7" state="hidden" r:id="rId6"/>
  </sheets>
  <calcPr calcId="152511"/>
</workbook>
</file>

<file path=xl/calcChain.xml><?xml version="1.0" encoding="utf-8"?>
<calcChain xmlns="http://schemas.openxmlformats.org/spreadsheetml/2006/main">
  <c r="M876" i="8" l="1"/>
  <c r="L876" i="8"/>
  <c r="J876" i="8"/>
  <c r="I876" i="8"/>
  <c r="G876" i="8"/>
  <c r="F876" i="8"/>
  <c r="M863" i="8"/>
  <c r="M880" i="8" s="1"/>
  <c r="L863" i="8"/>
  <c r="L880" i="8" s="1"/>
  <c r="J863" i="8"/>
  <c r="J880" i="8" s="1"/>
  <c r="I863" i="8"/>
  <c r="I880" i="8" s="1"/>
  <c r="H863" i="8"/>
  <c r="H880" i="8" s="1"/>
  <c r="G863" i="8"/>
  <c r="G880" i="8" s="1"/>
  <c r="F863" i="8"/>
  <c r="F880" i="8" s="1"/>
  <c r="K856" i="8"/>
  <c r="K855" i="8"/>
  <c r="M854" i="8"/>
  <c r="L854" i="8"/>
  <c r="J854" i="8"/>
  <c r="I854" i="8"/>
  <c r="H854" i="8"/>
  <c r="G854" i="8"/>
  <c r="F854" i="8"/>
  <c r="K849" i="8"/>
  <c r="K848" i="8"/>
  <c r="M847" i="8"/>
  <c r="L847" i="8"/>
  <c r="J847" i="8"/>
  <c r="I847" i="8"/>
  <c r="H847" i="8"/>
  <c r="G847" i="8"/>
  <c r="F847" i="8"/>
  <c r="M844" i="8"/>
  <c r="L844" i="8"/>
  <c r="J844" i="8"/>
  <c r="I844" i="8"/>
  <c r="H844" i="8"/>
  <c r="G844" i="8"/>
  <c r="G772" i="8" s="1"/>
  <c r="G771" i="8" s="1"/>
  <c r="G877" i="8" s="1"/>
  <c r="F844" i="8"/>
  <c r="K840" i="8"/>
  <c r="K839" i="8"/>
  <c r="M838" i="8"/>
  <c r="L838" i="8"/>
  <c r="J838" i="8"/>
  <c r="I838" i="8"/>
  <c r="H838" i="8"/>
  <c r="G838" i="8"/>
  <c r="F838" i="8"/>
  <c r="K832" i="8"/>
  <c r="K831" i="8"/>
  <c r="M830" i="8"/>
  <c r="L830" i="8"/>
  <c r="J830" i="8"/>
  <c r="J829" i="8" s="1"/>
  <c r="I830" i="8"/>
  <c r="I829" i="8" s="1"/>
  <c r="H830" i="8"/>
  <c r="G830" i="8"/>
  <c r="F830" i="8"/>
  <c r="F829" i="8" s="1"/>
  <c r="M829" i="8"/>
  <c r="M773" i="8" s="1"/>
  <c r="L829" i="8"/>
  <c r="H829" i="8"/>
  <c r="H773" i="8" s="1"/>
  <c r="G829" i="8"/>
  <c r="K825" i="8"/>
  <c r="K824" i="8"/>
  <c r="M823" i="8"/>
  <c r="L823" i="8"/>
  <c r="J823" i="8"/>
  <c r="I823" i="8"/>
  <c r="H823" i="8"/>
  <c r="G823" i="8"/>
  <c r="F823" i="8"/>
  <c r="K820" i="8"/>
  <c r="K819" i="8"/>
  <c r="M818" i="8"/>
  <c r="L818" i="8"/>
  <c r="L817" i="8" s="1"/>
  <c r="J818" i="8"/>
  <c r="J817" i="8" s="1"/>
  <c r="I818" i="8"/>
  <c r="H818" i="8"/>
  <c r="G818" i="8"/>
  <c r="G817" i="8" s="1"/>
  <c r="F818" i="8"/>
  <c r="F817" i="8" s="1"/>
  <c r="M817" i="8"/>
  <c r="I817" i="8"/>
  <c r="I773" i="8" s="1"/>
  <c r="I771" i="8" s="1"/>
  <c r="I877" i="8" s="1"/>
  <c r="H817" i="8"/>
  <c r="M800" i="8"/>
  <c r="L800" i="8"/>
  <c r="J800" i="8"/>
  <c r="I800" i="8"/>
  <c r="H800" i="8"/>
  <c r="G800" i="8"/>
  <c r="F800" i="8"/>
  <c r="M795" i="8"/>
  <c r="L795" i="8"/>
  <c r="J795" i="8"/>
  <c r="I795" i="8"/>
  <c r="H795" i="8"/>
  <c r="G795" i="8"/>
  <c r="F795" i="8"/>
  <c r="M780" i="8"/>
  <c r="L780" i="8"/>
  <c r="L774" i="8" s="1"/>
  <c r="J780" i="8"/>
  <c r="J774" i="8" s="1"/>
  <c r="I780" i="8"/>
  <c r="H780" i="8"/>
  <c r="G780" i="8"/>
  <c r="G774" i="8" s="1"/>
  <c r="F780" i="8"/>
  <c r="F774" i="8" s="1"/>
  <c r="M775" i="8"/>
  <c r="M772" i="8" s="1"/>
  <c r="M771" i="8" s="1"/>
  <c r="M877" i="8" s="1"/>
  <c r="L775" i="8"/>
  <c r="J775" i="8"/>
  <c r="I775" i="8"/>
  <c r="I772" i="8" s="1"/>
  <c r="H775" i="8"/>
  <c r="H772" i="8" s="1"/>
  <c r="G775" i="8"/>
  <c r="F775" i="8"/>
  <c r="M774" i="8"/>
  <c r="I774" i="8"/>
  <c r="H774" i="8"/>
  <c r="L773" i="8"/>
  <c r="G773" i="8"/>
  <c r="L772" i="8"/>
  <c r="L771" i="8" s="1"/>
  <c r="L877" i="8" s="1"/>
  <c r="J772" i="8"/>
  <c r="F772" i="8"/>
  <c r="M769" i="8"/>
  <c r="L769" i="8"/>
  <c r="J769" i="8"/>
  <c r="I769" i="8"/>
  <c r="H769" i="8"/>
  <c r="G769" i="8"/>
  <c r="F769" i="8"/>
  <c r="M767" i="8"/>
  <c r="L767" i="8"/>
  <c r="J767" i="8"/>
  <c r="I767" i="8"/>
  <c r="H767" i="8"/>
  <c r="G767" i="8"/>
  <c r="F767" i="8"/>
  <c r="M753" i="8"/>
  <c r="L753" i="8"/>
  <c r="J753" i="8"/>
  <c r="I753" i="8"/>
  <c r="H753" i="8"/>
  <c r="G753" i="8"/>
  <c r="F753" i="8"/>
  <c r="M747" i="8"/>
  <c r="L747" i="8"/>
  <c r="J747" i="8"/>
  <c r="I747" i="8"/>
  <c r="H747" i="8"/>
  <c r="G747" i="8"/>
  <c r="F747" i="8"/>
  <c r="M735" i="8"/>
  <c r="L735" i="8"/>
  <c r="J735" i="8"/>
  <c r="I735" i="8"/>
  <c r="H735" i="8"/>
  <c r="G735" i="8"/>
  <c r="F735" i="8"/>
  <c r="M733" i="8"/>
  <c r="L733" i="8"/>
  <c r="J733" i="8"/>
  <c r="I733" i="8"/>
  <c r="H733" i="8"/>
  <c r="G733" i="8"/>
  <c r="F733" i="8"/>
  <c r="M715" i="8"/>
  <c r="L715" i="8"/>
  <c r="J715" i="8"/>
  <c r="I715" i="8"/>
  <c r="H715" i="8"/>
  <c r="G715" i="8"/>
  <c r="F715" i="8"/>
  <c r="M710" i="8"/>
  <c r="L710" i="8"/>
  <c r="J710" i="8"/>
  <c r="H710" i="8"/>
  <c r="G710" i="8"/>
  <c r="F710" i="8"/>
  <c r="M708" i="8"/>
  <c r="L708" i="8"/>
  <c r="J708" i="8"/>
  <c r="I708" i="8"/>
  <c r="G708" i="8"/>
  <c r="F708" i="8"/>
  <c r="M704" i="8"/>
  <c r="L704" i="8"/>
  <c r="J704" i="8"/>
  <c r="I704" i="8"/>
  <c r="H704" i="8"/>
  <c r="G704" i="8"/>
  <c r="F704" i="8"/>
  <c r="M698" i="8"/>
  <c r="L698" i="8"/>
  <c r="J698" i="8"/>
  <c r="I698" i="8"/>
  <c r="H698" i="8"/>
  <c r="G698" i="8"/>
  <c r="F698" i="8"/>
  <c r="M685" i="8"/>
  <c r="L685" i="8"/>
  <c r="J685" i="8"/>
  <c r="I685" i="8"/>
  <c r="H685" i="8"/>
  <c r="G685" i="8"/>
  <c r="F685" i="8"/>
  <c r="M683" i="8"/>
  <c r="L683" i="8"/>
  <c r="J683" i="8"/>
  <c r="I683" i="8"/>
  <c r="H683" i="8"/>
  <c r="G683" i="8"/>
  <c r="F683" i="8"/>
  <c r="M681" i="8"/>
  <c r="L681" i="8"/>
  <c r="J681" i="8"/>
  <c r="I681" i="8"/>
  <c r="H681" i="8"/>
  <c r="G681" i="8"/>
  <c r="F681" i="8"/>
  <c r="M672" i="8"/>
  <c r="M671" i="8" s="1"/>
  <c r="M873" i="8" s="1"/>
  <c r="L672" i="8"/>
  <c r="L671" i="8" s="1"/>
  <c r="L873" i="8" s="1"/>
  <c r="J672" i="8"/>
  <c r="I672" i="8"/>
  <c r="H672" i="8"/>
  <c r="H671" i="8" s="1"/>
  <c r="H873" i="8" s="1"/>
  <c r="G672" i="8"/>
  <c r="G671" i="8" s="1"/>
  <c r="G873" i="8" s="1"/>
  <c r="F672" i="8"/>
  <c r="J671" i="8"/>
  <c r="J873" i="8" s="1"/>
  <c r="F671" i="8"/>
  <c r="F873" i="8" s="1"/>
  <c r="M661" i="8"/>
  <c r="L661" i="8"/>
  <c r="L660" i="8" s="1"/>
  <c r="L882" i="8" s="1"/>
  <c r="J661" i="8"/>
  <c r="I661" i="8"/>
  <c r="I660" i="8" s="1"/>
  <c r="I882" i="8" s="1"/>
  <c r="H661" i="8"/>
  <c r="G661" i="8"/>
  <c r="G660" i="8" s="1"/>
  <c r="G882" i="8" s="1"/>
  <c r="F661" i="8"/>
  <c r="M660" i="8"/>
  <c r="M882" i="8" s="1"/>
  <c r="J660" i="8"/>
  <c r="J882" i="8" s="1"/>
  <c r="H660" i="8"/>
  <c r="H882" i="8" s="1"/>
  <c r="F660" i="8"/>
  <c r="F882" i="8" s="1"/>
  <c r="K653" i="8"/>
  <c r="K652" i="8"/>
  <c r="M651" i="8"/>
  <c r="L651" i="8"/>
  <c r="L650" i="8" s="1"/>
  <c r="J651" i="8"/>
  <c r="J650" i="8" s="1"/>
  <c r="I651" i="8"/>
  <c r="H651" i="8"/>
  <c r="G651" i="8"/>
  <c r="G650" i="8" s="1"/>
  <c r="F651" i="8"/>
  <c r="F650" i="8" s="1"/>
  <c r="M650" i="8"/>
  <c r="I650" i="8"/>
  <c r="H650" i="8"/>
  <c r="K647" i="8"/>
  <c r="K646" i="8"/>
  <c r="M644" i="8"/>
  <c r="L644" i="8"/>
  <c r="J644" i="8"/>
  <c r="I644" i="8"/>
  <c r="H644" i="8"/>
  <c r="G644" i="8"/>
  <c r="F644" i="8"/>
  <c r="K642" i="8"/>
  <c r="K641" i="8"/>
  <c r="M640" i="8"/>
  <c r="L640" i="8"/>
  <c r="J640" i="8"/>
  <c r="I640" i="8"/>
  <c r="H640" i="8"/>
  <c r="G640" i="8"/>
  <c r="F640" i="8"/>
  <c r="M636" i="8"/>
  <c r="L636" i="8"/>
  <c r="J636" i="8"/>
  <c r="I636" i="8"/>
  <c r="H636" i="8"/>
  <c r="G636" i="8"/>
  <c r="F636" i="8"/>
  <c r="M632" i="8"/>
  <c r="L632" i="8"/>
  <c r="J632" i="8"/>
  <c r="I632" i="8"/>
  <c r="H632" i="8"/>
  <c r="G632" i="8"/>
  <c r="F632" i="8"/>
  <c r="M628" i="8"/>
  <c r="L628" i="8"/>
  <c r="J628" i="8"/>
  <c r="I628" i="8"/>
  <c r="H628" i="8"/>
  <c r="G628" i="8"/>
  <c r="F628" i="8"/>
  <c r="K624" i="8"/>
  <c r="K623" i="8"/>
  <c r="M622" i="8"/>
  <c r="L622" i="8"/>
  <c r="J622" i="8"/>
  <c r="I622" i="8"/>
  <c r="H622" i="8"/>
  <c r="H610" i="8" s="1"/>
  <c r="G622" i="8"/>
  <c r="F622" i="8"/>
  <c r="M617" i="8"/>
  <c r="L617" i="8"/>
  <c r="J617" i="8"/>
  <c r="I617" i="8"/>
  <c r="G617" i="8"/>
  <c r="F617" i="8"/>
  <c r="M613" i="8"/>
  <c r="L613" i="8"/>
  <c r="J613" i="8"/>
  <c r="J611" i="8" s="1"/>
  <c r="J610" i="8" s="1"/>
  <c r="I613" i="8"/>
  <c r="G613" i="8"/>
  <c r="F613" i="8"/>
  <c r="F611" i="8" s="1"/>
  <c r="M611" i="8"/>
  <c r="L611" i="8"/>
  <c r="I611" i="8"/>
  <c r="I610" i="8" s="1"/>
  <c r="H611" i="8"/>
  <c r="G611" i="8"/>
  <c r="M610" i="8"/>
  <c r="L610" i="8"/>
  <c r="G610" i="8"/>
  <c r="F610" i="8"/>
  <c r="M598" i="8"/>
  <c r="L598" i="8"/>
  <c r="J598" i="8"/>
  <c r="I598" i="8"/>
  <c r="H598" i="8"/>
  <c r="G598" i="8"/>
  <c r="F598" i="8"/>
  <c r="M552" i="8"/>
  <c r="M549" i="8" s="1"/>
  <c r="L552" i="8"/>
  <c r="J552" i="8"/>
  <c r="I552" i="8"/>
  <c r="H552" i="8"/>
  <c r="H549" i="8" s="1"/>
  <c r="G552" i="8"/>
  <c r="F552" i="8"/>
  <c r="F549" i="8" s="1"/>
  <c r="K551" i="8"/>
  <c r="K550" i="8"/>
  <c r="L549" i="8"/>
  <c r="J549" i="8"/>
  <c r="I549" i="8"/>
  <c r="G549" i="8"/>
  <c r="M541" i="8"/>
  <c r="M540" i="8" s="1"/>
  <c r="L541" i="8"/>
  <c r="J541" i="8"/>
  <c r="J540" i="8" s="1"/>
  <c r="I541" i="8"/>
  <c r="H541" i="8"/>
  <c r="G541" i="8"/>
  <c r="F541" i="8"/>
  <c r="F540" i="8" s="1"/>
  <c r="L540" i="8"/>
  <c r="I540" i="8"/>
  <c r="H540" i="8"/>
  <c r="G540" i="8"/>
  <c r="M525" i="8"/>
  <c r="L525" i="8"/>
  <c r="L523" i="8" s="1"/>
  <c r="J525" i="8"/>
  <c r="J523" i="8" s="1"/>
  <c r="I525" i="8"/>
  <c r="H525" i="8"/>
  <c r="G525" i="8"/>
  <c r="F525" i="8"/>
  <c r="F523" i="8" s="1"/>
  <c r="I523" i="8"/>
  <c r="G523" i="8"/>
  <c r="M521" i="8"/>
  <c r="L521" i="8"/>
  <c r="J521" i="8"/>
  <c r="I521" i="8"/>
  <c r="H521" i="8"/>
  <c r="G521" i="8"/>
  <c r="F521" i="8"/>
  <c r="M519" i="8"/>
  <c r="L519" i="8"/>
  <c r="J519" i="8"/>
  <c r="I519" i="8"/>
  <c r="H519" i="8"/>
  <c r="G519" i="8"/>
  <c r="F519" i="8"/>
  <c r="M516" i="8"/>
  <c r="M481" i="8" s="1"/>
  <c r="L516" i="8"/>
  <c r="J516" i="8"/>
  <c r="I516" i="8"/>
  <c r="H516" i="8"/>
  <c r="H484" i="8" s="1"/>
  <c r="H481" i="8" s="1"/>
  <c r="M484" i="8"/>
  <c r="L484" i="8"/>
  <c r="L481" i="8" s="1"/>
  <c r="J484" i="8"/>
  <c r="I484" i="8"/>
  <c r="G484" i="8"/>
  <c r="G481" i="8" s="1"/>
  <c r="F484" i="8"/>
  <c r="K483" i="8"/>
  <c r="K482" i="8"/>
  <c r="J481" i="8"/>
  <c r="I481" i="8"/>
  <c r="F481" i="8"/>
  <c r="M475" i="8"/>
  <c r="L475" i="8"/>
  <c r="J475" i="8"/>
  <c r="I475" i="8"/>
  <c r="H475" i="8"/>
  <c r="G475" i="8"/>
  <c r="F475" i="8"/>
  <c r="M431" i="8"/>
  <c r="L431" i="8"/>
  <c r="J431" i="8"/>
  <c r="J428" i="8" s="1"/>
  <c r="I431" i="8"/>
  <c r="H431" i="8"/>
  <c r="G431" i="8"/>
  <c r="F431" i="8"/>
  <c r="F428" i="8" s="1"/>
  <c r="K430" i="8"/>
  <c r="K429" i="8"/>
  <c r="M428" i="8"/>
  <c r="L428" i="8"/>
  <c r="I428" i="8"/>
  <c r="H428" i="8"/>
  <c r="G428" i="8"/>
  <c r="M420" i="8"/>
  <c r="L420" i="8"/>
  <c r="J420" i="8"/>
  <c r="I420" i="8"/>
  <c r="H420" i="8"/>
  <c r="G420" i="8"/>
  <c r="F420" i="8"/>
  <c r="M409" i="8"/>
  <c r="L409" i="8"/>
  <c r="J409" i="8"/>
  <c r="I409" i="8"/>
  <c r="H409" i="8"/>
  <c r="G409" i="8"/>
  <c r="F409" i="8"/>
  <c r="K386" i="8"/>
  <c r="K385" i="8"/>
  <c r="M384" i="8"/>
  <c r="L384" i="8"/>
  <c r="J384" i="8"/>
  <c r="I384" i="8"/>
  <c r="H384" i="8"/>
  <c r="G384" i="8"/>
  <c r="F384" i="8"/>
  <c r="M373" i="8"/>
  <c r="L373" i="8"/>
  <c r="L370" i="8" s="1"/>
  <c r="J373" i="8"/>
  <c r="I373" i="8"/>
  <c r="H373" i="8"/>
  <c r="G373" i="8"/>
  <c r="G370" i="8" s="1"/>
  <c r="F373" i="8"/>
  <c r="M370" i="8"/>
  <c r="J370" i="8"/>
  <c r="I370" i="8"/>
  <c r="H370" i="8"/>
  <c r="F370" i="8"/>
  <c r="M366" i="8"/>
  <c r="L366" i="8"/>
  <c r="J366" i="8"/>
  <c r="I366" i="8"/>
  <c r="H366" i="8"/>
  <c r="G366" i="8"/>
  <c r="F366" i="8"/>
  <c r="M362" i="8"/>
  <c r="L362" i="8"/>
  <c r="J362" i="8"/>
  <c r="I362" i="8"/>
  <c r="H362" i="8"/>
  <c r="G362" i="8"/>
  <c r="F362" i="8"/>
  <c r="M357" i="8"/>
  <c r="L357" i="8"/>
  <c r="J357" i="8"/>
  <c r="J356" i="8" s="1"/>
  <c r="I357" i="8"/>
  <c r="I356" i="8" s="1"/>
  <c r="H357" i="8"/>
  <c r="G357" i="8"/>
  <c r="F357" i="8"/>
  <c r="M356" i="8"/>
  <c r="H356" i="8"/>
  <c r="F356" i="8"/>
  <c r="M351" i="8"/>
  <c r="L351" i="8"/>
  <c r="J351" i="8"/>
  <c r="I351" i="8"/>
  <c r="H351" i="8"/>
  <c r="G351" i="8"/>
  <c r="F351" i="8"/>
  <c r="M323" i="8"/>
  <c r="M320" i="8" s="1"/>
  <c r="L323" i="8"/>
  <c r="J323" i="8"/>
  <c r="J320" i="8" s="1"/>
  <c r="I323" i="8"/>
  <c r="H323" i="8"/>
  <c r="G323" i="8"/>
  <c r="F323" i="8"/>
  <c r="F320" i="8" s="1"/>
  <c r="K322" i="8"/>
  <c r="K321" i="8"/>
  <c r="L320" i="8"/>
  <c r="I320" i="8"/>
  <c r="H320" i="8"/>
  <c r="G320" i="8"/>
  <c r="M315" i="8"/>
  <c r="L315" i="8"/>
  <c r="J315" i="8"/>
  <c r="I315" i="8"/>
  <c r="H315" i="8"/>
  <c r="G315" i="8"/>
  <c r="F315" i="8"/>
  <c r="M312" i="8"/>
  <c r="L312" i="8"/>
  <c r="J312" i="8"/>
  <c r="I312" i="8"/>
  <c r="H312" i="8"/>
  <c r="G312" i="8"/>
  <c r="F312" i="8"/>
  <c r="M310" i="8"/>
  <c r="L310" i="8"/>
  <c r="J310" i="8"/>
  <c r="I310" i="8"/>
  <c r="H310" i="8"/>
  <c r="G310" i="8"/>
  <c r="F310" i="8"/>
  <c r="K307" i="8"/>
  <c r="K306" i="8"/>
  <c r="M305" i="8"/>
  <c r="L305" i="8"/>
  <c r="J305" i="8"/>
  <c r="I305" i="8"/>
  <c r="H305" i="8"/>
  <c r="G305" i="8"/>
  <c r="F305" i="8"/>
  <c r="M303" i="8"/>
  <c r="L303" i="8"/>
  <c r="J303" i="8"/>
  <c r="I303" i="8"/>
  <c r="H303" i="8"/>
  <c r="G303" i="8"/>
  <c r="F303" i="8"/>
  <c r="M294" i="8"/>
  <c r="L294" i="8"/>
  <c r="J294" i="8"/>
  <c r="I294" i="8"/>
  <c r="H294" i="8"/>
  <c r="G294" i="8"/>
  <c r="F294" i="8"/>
  <c r="M258" i="8"/>
  <c r="L258" i="8"/>
  <c r="J258" i="8"/>
  <c r="I258" i="8"/>
  <c r="H258" i="8"/>
  <c r="G258" i="8"/>
  <c r="F258" i="8"/>
  <c r="I256" i="8"/>
  <c r="M249" i="8"/>
  <c r="L249" i="8"/>
  <c r="J249" i="8"/>
  <c r="I249" i="8"/>
  <c r="H249" i="8"/>
  <c r="G249" i="8"/>
  <c r="F249" i="8"/>
  <c r="M242" i="8"/>
  <c r="L242" i="8"/>
  <c r="J242" i="8"/>
  <c r="I242" i="8"/>
  <c r="H242" i="8"/>
  <c r="G242" i="8"/>
  <c r="F242" i="8"/>
  <c r="M226" i="8"/>
  <c r="L226" i="8"/>
  <c r="J226" i="8"/>
  <c r="I226" i="8"/>
  <c r="H226" i="8"/>
  <c r="G226" i="8"/>
  <c r="F226" i="8"/>
  <c r="M218" i="8"/>
  <c r="L218" i="8"/>
  <c r="J218" i="8"/>
  <c r="I218" i="8"/>
  <c r="H218" i="8"/>
  <c r="G218" i="8"/>
  <c r="G211" i="8" s="1"/>
  <c r="F218" i="8"/>
  <c r="M215" i="8"/>
  <c r="L215" i="8"/>
  <c r="J215" i="8"/>
  <c r="I215" i="8"/>
  <c r="H215" i="8"/>
  <c r="G215" i="8"/>
  <c r="F215" i="8"/>
  <c r="N214" i="8"/>
  <c r="K214" i="8"/>
  <c r="K213" i="8"/>
  <c r="M212" i="8"/>
  <c r="M211" i="8" s="1"/>
  <c r="L212" i="8"/>
  <c r="J212" i="8"/>
  <c r="I212" i="8"/>
  <c r="I211" i="8" s="1"/>
  <c r="I210" i="8" s="1"/>
  <c r="I870" i="8" s="1"/>
  <c r="H212" i="8"/>
  <c r="H211" i="8" s="1"/>
  <c r="G212" i="8"/>
  <c r="F212" i="8"/>
  <c r="L211" i="8"/>
  <c r="M206" i="8"/>
  <c r="L206" i="8"/>
  <c r="J206" i="8"/>
  <c r="I206" i="8"/>
  <c r="H206" i="8"/>
  <c r="G206" i="8"/>
  <c r="F206" i="8"/>
  <c r="M201" i="8"/>
  <c r="L201" i="8"/>
  <c r="J201" i="8"/>
  <c r="I201" i="8"/>
  <c r="I185" i="8" s="1"/>
  <c r="I875" i="8" s="1"/>
  <c r="H201" i="8"/>
  <c r="G201" i="8"/>
  <c r="F201" i="8"/>
  <c r="F185" i="8" s="1"/>
  <c r="F875" i="8" s="1"/>
  <c r="M198" i="8"/>
  <c r="L198" i="8"/>
  <c r="J198" i="8"/>
  <c r="I198" i="8"/>
  <c r="H198" i="8"/>
  <c r="G198" i="8"/>
  <c r="F198" i="8"/>
  <c r="M193" i="8"/>
  <c r="M185" i="8" s="1"/>
  <c r="M875" i="8" s="1"/>
  <c r="L193" i="8"/>
  <c r="J193" i="8"/>
  <c r="I193" i="8"/>
  <c r="H193" i="8"/>
  <c r="G193" i="8"/>
  <c r="G185" i="8" s="1"/>
  <c r="G875" i="8" s="1"/>
  <c r="F193" i="8"/>
  <c r="M186" i="8"/>
  <c r="L186" i="8"/>
  <c r="J186" i="8"/>
  <c r="J185" i="8" s="1"/>
  <c r="J875" i="8" s="1"/>
  <c r="I186" i="8"/>
  <c r="H186" i="8"/>
  <c r="G186" i="8"/>
  <c r="F186" i="8"/>
  <c r="H185" i="8"/>
  <c r="H875" i="8" s="1"/>
  <c r="M183" i="8"/>
  <c r="M879" i="8" s="1"/>
  <c r="L183" i="8"/>
  <c r="L879" i="8" s="1"/>
  <c r="J183" i="8"/>
  <c r="J879" i="8" s="1"/>
  <c r="I183" i="8"/>
  <c r="I879" i="8" s="1"/>
  <c r="H183" i="8"/>
  <c r="H879" i="8" s="1"/>
  <c r="G183" i="8"/>
  <c r="G879" i="8" s="1"/>
  <c r="F183" i="8"/>
  <c r="F879" i="8" s="1"/>
  <c r="M160" i="8"/>
  <c r="L160" i="8"/>
  <c r="J160" i="8"/>
  <c r="I160" i="8"/>
  <c r="H160" i="8"/>
  <c r="G160" i="8"/>
  <c r="F160" i="8"/>
  <c r="M156" i="8"/>
  <c r="L156" i="8"/>
  <c r="J156" i="8"/>
  <c r="I156" i="8"/>
  <c r="I155" i="8" s="1"/>
  <c r="I872" i="8" s="1"/>
  <c r="H156" i="8"/>
  <c r="G156" i="8"/>
  <c r="F156" i="8"/>
  <c r="M155" i="8"/>
  <c r="M872" i="8" s="1"/>
  <c r="J155" i="8"/>
  <c r="J872" i="8" s="1"/>
  <c r="J874" i="8" s="1"/>
  <c r="H155" i="8"/>
  <c r="H872" i="8" s="1"/>
  <c r="F155" i="8"/>
  <c r="F872" i="8" s="1"/>
  <c r="F874" i="8" s="1"/>
  <c r="M147" i="8"/>
  <c r="L147" i="8"/>
  <c r="J147" i="8"/>
  <c r="I147" i="8"/>
  <c r="H147" i="8"/>
  <c r="G147" i="8"/>
  <c r="F147" i="8"/>
  <c r="M127" i="8"/>
  <c r="L127" i="8"/>
  <c r="L126" i="8" s="1"/>
  <c r="L881" i="8" s="1"/>
  <c r="L883" i="8" s="1"/>
  <c r="J127" i="8"/>
  <c r="I127" i="8"/>
  <c r="H127" i="8"/>
  <c r="G127" i="8"/>
  <c r="G126" i="8" s="1"/>
  <c r="G881" i="8" s="1"/>
  <c r="G883" i="8" s="1"/>
  <c r="F127" i="8"/>
  <c r="J126" i="8"/>
  <c r="J881" i="8" s="1"/>
  <c r="I126" i="8"/>
  <c r="I881" i="8" s="1"/>
  <c r="F126" i="8"/>
  <c r="F881" i="8" s="1"/>
  <c r="F883" i="8" s="1"/>
  <c r="M85" i="8"/>
  <c r="L85" i="8"/>
  <c r="J85" i="8"/>
  <c r="I85" i="8"/>
  <c r="H85" i="8"/>
  <c r="G85" i="8"/>
  <c r="F85" i="8"/>
  <c r="M77" i="8"/>
  <c r="M76" i="8" s="1"/>
  <c r="L77" i="8"/>
  <c r="L76" i="8" s="1"/>
  <c r="J77" i="8"/>
  <c r="I77" i="8"/>
  <c r="I76" i="8" s="1"/>
  <c r="H77" i="8"/>
  <c r="G77" i="8"/>
  <c r="G76" i="8" s="1"/>
  <c r="F77" i="8"/>
  <c r="J76" i="8"/>
  <c r="H76" i="8"/>
  <c r="F76" i="8"/>
  <c r="M74" i="8"/>
  <c r="L74" i="8"/>
  <c r="J74" i="8"/>
  <c r="I74" i="8"/>
  <c r="H74" i="8"/>
  <c r="G74" i="8"/>
  <c r="F74" i="8"/>
  <c r="M49" i="8"/>
  <c r="L49" i="8"/>
  <c r="J49" i="8"/>
  <c r="J30" i="8" s="1"/>
  <c r="I49" i="8"/>
  <c r="H49" i="8"/>
  <c r="G49" i="8"/>
  <c r="F49" i="8"/>
  <c r="F30" i="8" s="1"/>
  <c r="M47" i="8"/>
  <c r="L47" i="8"/>
  <c r="J47" i="8"/>
  <c r="I47" i="8"/>
  <c r="H47" i="8"/>
  <c r="G47" i="8"/>
  <c r="F47" i="8"/>
  <c r="M42" i="8"/>
  <c r="L42" i="8"/>
  <c r="J42" i="8"/>
  <c r="I42" i="8"/>
  <c r="H42" i="8"/>
  <c r="H30" i="8" s="1"/>
  <c r="G42" i="8"/>
  <c r="F42" i="8"/>
  <c r="M31" i="8"/>
  <c r="L31" i="8"/>
  <c r="J31" i="8"/>
  <c r="I31" i="8"/>
  <c r="H31" i="8"/>
  <c r="G31" i="8"/>
  <c r="F31" i="8"/>
  <c r="I30" i="8"/>
  <c r="M28" i="8"/>
  <c r="L28" i="8"/>
  <c r="J28" i="8"/>
  <c r="I28" i="8"/>
  <c r="H28" i="8"/>
  <c r="G28" i="8"/>
  <c r="F28" i="8"/>
  <c r="M19" i="8"/>
  <c r="M18" i="8" s="1"/>
  <c r="M6" i="8" s="1"/>
  <c r="L19" i="8"/>
  <c r="L18" i="8" s="1"/>
  <c r="J19" i="8"/>
  <c r="J18" i="8" s="1"/>
  <c r="I19" i="8"/>
  <c r="H19" i="8"/>
  <c r="H18" i="8" s="1"/>
  <c r="G19" i="8"/>
  <c r="F19" i="8"/>
  <c r="F18" i="8" s="1"/>
  <c r="I18" i="8"/>
  <c r="G18" i="8"/>
  <c r="M10" i="8"/>
  <c r="L10" i="8"/>
  <c r="J10" i="8"/>
  <c r="J6" i="8" s="1"/>
  <c r="J5" i="8" s="1"/>
  <c r="J869" i="8" s="1"/>
  <c r="I10" i="8"/>
  <c r="H10" i="8"/>
  <c r="G10" i="8"/>
  <c r="F10" i="8"/>
  <c r="F6" i="8" s="1"/>
  <c r="F5" i="8" s="1"/>
  <c r="F869" i="8" s="1"/>
  <c r="M8" i="8"/>
  <c r="L8" i="8"/>
  <c r="L6" i="8" s="1"/>
  <c r="J8" i="8"/>
  <c r="I8" i="8"/>
  <c r="I6" i="8" s="1"/>
  <c r="H8" i="8"/>
  <c r="G8" i="8"/>
  <c r="F8" i="8"/>
  <c r="H6" i="8"/>
  <c r="G6" i="8"/>
  <c r="I5" i="8"/>
  <c r="I869" i="8" s="1"/>
  <c r="M214" i="1"/>
  <c r="F886" i="8" l="1"/>
  <c r="H210" i="8"/>
  <c r="H870" i="8" s="1"/>
  <c r="J886" i="8"/>
  <c r="M30" i="8"/>
  <c r="M210" i="8"/>
  <c r="M870" i="8" s="1"/>
  <c r="M887" i="8" s="1"/>
  <c r="M5" i="8"/>
  <c r="M869" i="8" s="1"/>
  <c r="H771" i="8"/>
  <c r="H877" i="8" s="1"/>
  <c r="I886" i="8"/>
  <c r="I871" i="8"/>
  <c r="G30" i="8"/>
  <c r="G5" i="8" s="1"/>
  <c r="G869" i="8" s="1"/>
  <c r="L30" i="8"/>
  <c r="L5" i="8" s="1"/>
  <c r="L869" i="8" s="1"/>
  <c r="I883" i="8"/>
  <c r="H5" i="8"/>
  <c r="H869" i="8" s="1"/>
  <c r="J883" i="8"/>
  <c r="H126" i="8"/>
  <c r="H881" i="8" s="1"/>
  <c r="H883" i="8" s="1"/>
  <c r="M126" i="8"/>
  <c r="M881" i="8" s="1"/>
  <c r="M883" i="8" s="1"/>
  <c r="M874" i="8"/>
  <c r="L185" i="8"/>
  <c r="L875" i="8" s="1"/>
  <c r="K867" i="8"/>
  <c r="H874" i="8"/>
  <c r="F211" i="8"/>
  <c r="F210" i="8" s="1"/>
  <c r="F870" i="8" s="1"/>
  <c r="F871" i="8" s="1"/>
  <c r="J211" i="8"/>
  <c r="J210" i="8" s="1"/>
  <c r="J870" i="8" s="1"/>
  <c r="G356" i="8"/>
  <c r="G210" i="8" s="1"/>
  <c r="G870" i="8" s="1"/>
  <c r="G887" i="8" s="1"/>
  <c r="L356" i="8"/>
  <c r="L210" i="8" s="1"/>
  <c r="L870" i="8" s="1"/>
  <c r="L887" i="8" s="1"/>
  <c r="H523" i="8"/>
  <c r="M523" i="8"/>
  <c r="I671" i="8"/>
  <c r="I873" i="8" s="1"/>
  <c r="I874" i="8" s="1"/>
  <c r="F773" i="8"/>
  <c r="F771" i="8" s="1"/>
  <c r="F877" i="8" s="1"/>
  <c r="J773" i="8"/>
  <c r="J771" i="8" s="1"/>
  <c r="J877" i="8" s="1"/>
  <c r="G155" i="8"/>
  <c r="G872" i="8" s="1"/>
  <c r="G874" i="8" s="1"/>
  <c r="L155" i="8"/>
  <c r="L872" i="8" s="1"/>
  <c r="L874" i="8" s="1"/>
  <c r="L484" i="1"/>
  <c r="K484" i="1"/>
  <c r="J484" i="1"/>
  <c r="G871" i="8" l="1"/>
  <c r="G878" i="8" s="1"/>
  <c r="G886" i="8"/>
  <c r="G888" i="8" s="1"/>
  <c r="L871" i="8"/>
  <c r="L878" i="8" s="1"/>
  <c r="L886" i="8"/>
  <c r="L888" i="8" s="1"/>
  <c r="F878" i="8"/>
  <c r="J887" i="8"/>
  <c r="I887" i="8"/>
  <c r="I888" i="8" s="1"/>
  <c r="H887" i="8"/>
  <c r="F887" i="8"/>
  <c r="H871" i="8"/>
  <c r="H878" i="8" s="1"/>
  <c r="H886" i="8"/>
  <c r="I878" i="8"/>
  <c r="M871" i="8"/>
  <c r="M878" i="8" s="1"/>
  <c r="M886" i="8"/>
  <c r="M888" i="8" s="1"/>
  <c r="F888" i="8"/>
  <c r="J888" i="8"/>
  <c r="J871" i="8"/>
  <c r="J878" i="8" s="1"/>
  <c r="K775" i="1"/>
  <c r="L775" i="1"/>
  <c r="K780" i="1"/>
  <c r="L780" i="1"/>
  <c r="K795" i="1"/>
  <c r="L795" i="1"/>
  <c r="K800" i="1"/>
  <c r="L800" i="1"/>
  <c r="K818" i="1"/>
  <c r="L818" i="1"/>
  <c r="K823" i="1"/>
  <c r="L823" i="1"/>
  <c r="K830" i="1"/>
  <c r="L830" i="1"/>
  <c r="K838" i="1"/>
  <c r="L838" i="1"/>
  <c r="K844" i="1"/>
  <c r="L844" i="1"/>
  <c r="K847" i="1"/>
  <c r="L847" i="1"/>
  <c r="K854" i="1"/>
  <c r="L854" i="1"/>
  <c r="K863" i="1"/>
  <c r="L863" i="1"/>
  <c r="K672" i="1"/>
  <c r="L672" i="1"/>
  <c r="K681" i="1"/>
  <c r="L681" i="1"/>
  <c r="K683" i="1"/>
  <c r="L683" i="1"/>
  <c r="K685" i="1"/>
  <c r="L685" i="1"/>
  <c r="K698" i="1"/>
  <c r="L698" i="1"/>
  <c r="K704" i="1"/>
  <c r="L704" i="1"/>
  <c r="K708" i="1"/>
  <c r="L708" i="1"/>
  <c r="K710" i="1"/>
  <c r="L710" i="1"/>
  <c r="K715" i="1"/>
  <c r="L715" i="1"/>
  <c r="K733" i="1"/>
  <c r="L733" i="1"/>
  <c r="K735" i="1"/>
  <c r="L735" i="1"/>
  <c r="K747" i="1"/>
  <c r="L747" i="1"/>
  <c r="K753" i="1"/>
  <c r="L753" i="1"/>
  <c r="K767" i="1"/>
  <c r="L767" i="1"/>
  <c r="K769" i="1"/>
  <c r="L769" i="1"/>
  <c r="K661" i="1"/>
  <c r="L661" i="1"/>
  <c r="K613" i="1"/>
  <c r="L613" i="1"/>
  <c r="K617" i="1"/>
  <c r="L617" i="1"/>
  <c r="K622" i="1"/>
  <c r="L622" i="1"/>
  <c r="K628" i="1"/>
  <c r="L628" i="1"/>
  <c r="K632" i="1"/>
  <c r="L632" i="1"/>
  <c r="K636" i="1"/>
  <c r="L636" i="1"/>
  <c r="K640" i="1"/>
  <c r="L640" i="1"/>
  <c r="K519" i="1"/>
  <c r="L519" i="1"/>
  <c r="K521" i="1"/>
  <c r="L521" i="1"/>
  <c r="K516" i="1"/>
  <c r="K481" i="1" s="1"/>
  <c r="L516" i="1"/>
  <c r="L481" i="1" s="1"/>
  <c r="K303" i="1"/>
  <c r="L303" i="1"/>
  <c r="K198" i="1"/>
  <c r="L198" i="1"/>
  <c r="I516" i="1"/>
  <c r="J516" i="1"/>
  <c r="H516" i="1"/>
  <c r="H484" i="1" s="1"/>
  <c r="H888" i="8" l="1"/>
  <c r="L611" i="1"/>
  <c r="L610" i="1" s="1"/>
  <c r="K611" i="1"/>
  <c r="K610" i="1" s="1"/>
  <c r="K817" i="1"/>
  <c r="L829" i="1"/>
  <c r="L817" i="1"/>
  <c r="K829" i="1"/>
  <c r="I73" i="2"/>
  <c r="I74" i="2"/>
  <c r="I127" i="2"/>
  <c r="G141" i="2"/>
  <c r="F141" i="2"/>
  <c r="I141" i="2"/>
  <c r="J141" i="2"/>
  <c r="K141" i="2"/>
  <c r="L141" i="2"/>
  <c r="H141" i="2"/>
  <c r="J481" i="1"/>
  <c r="G80" i="2"/>
  <c r="H80" i="2"/>
  <c r="J80" i="2"/>
  <c r="K80" i="2"/>
  <c r="L80" i="2"/>
  <c r="F80" i="2"/>
  <c r="I876" i="1"/>
  <c r="I863" i="1"/>
  <c r="I880" i="1" s="1"/>
  <c r="I854" i="1"/>
  <c r="I847" i="1"/>
  <c r="I844" i="1"/>
  <c r="I838" i="1"/>
  <c r="I830" i="1"/>
  <c r="I823" i="1"/>
  <c r="I818" i="1"/>
  <c r="I800" i="1"/>
  <c r="I795" i="1"/>
  <c r="I780" i="1"/>
  <c r="I775" i="1"/>
  <c r="I769" i="1"/>
  <c r="I767" i="1"/>
  <c r="I753" i="1"/>
  <c r="I747" i="1"/>
  <c r="I735" i="1"/>
  <c r="I733" i="1"/>
  <c r="I715" i="1"/>
  <c r="I708" i="1"/>
  <c r="I704" i="1"/>
  <c r="I698" i="1"/>
  <c r="I685" i="1"/>
  <c r="I683" i="1"/>
  <c r="I681" i="1"/>
  <c r="I672" i="1"/>
  <c r="I661" i="1"/>
  <c r="I660" i="1" s="1"/>
  <c r="I882" i="1" s="1"/>
  <c r="I651" i="1"/>
  <c r="I650" i="1" s="1"/>
  <c r="I644" i="1"/>
  <c r="I640" i="1"/>
  <c r="I636" i="1"/>
  <c r="I632" i="1"/>
  <c r="I628" i="1"/>
  <c r="I622" i="1"/>
  <c r="I617" i="1"/>
  <c r="I613" i="1"/>
  <c r="I598" i="1"/>
  <c r="I552" i="1"/>
  <c r="I549" i="1" s="1"/>
  <c r="I541" i="1"/>
  <c r="I540" i="1" s="1"/>
  <c r="I525" i="1"/>
  <c r="I521" i="1"/>
  <c r="I519" i="1"/>
  <c r="I484" i="1"/>
  <c r="I475" i="1"/>
  <c r="I135" i="2" s="1"/>
  <c r="I431" i="1"/>
  <c r="I428" i="1" s="1"/>
  <c r="I131" i="2" s="1"/>
  <c r="I420" i="1"/>
  <c r="I129" i="2" s="1"/>
  <c r="I409" i="1"/>
  <c r="I125" i="2" s="1"/>
  <c r="I384" i="1"/>
  <c r="I121" i="2" s="1"/>
  <c r="I373" i="1"/>
  <c r="I370" i="1" s="1"/>
  <c r="I119" i="2" s="1"/>
  <c r="I366" i="1"/>
  <c r="I115" i="2" s="1"/>
  <c r="I362" i="1"/>
  <c r="I357" i="1"/>
  <c r="I351" i="1"/>
  <c r="I323" i="1"/>
  <c r="I320" i="1" s="1"/>
  <c r="I99" i="2" s="1"/>
  <c r="I315" i="1"/>
  <c r="I94" i="2" s="1"/>
  <c r="I312" i="1"/>
  <c r="I91" i="2" s="1"/>
  <c r="I310" i="1"/>
  <c r="I89" i="2" s="1"/>
  <c r="I305" i="1"/>
  <c r="I84" i="2" s="1"/>
  <c r="I303" i="1"/>
  <c r="I83" i="2" s="1"/>
  <c r="I294" i="1"/>
  <c r="I82" i="2" s="1"/>
  <c r="I258" i="1"/>
  <c r="I81" i="2" s="1"/>
  <c r="I256" i="1"/>
  <c r="I80" i="2" s="1"/>
  <c r="I249" i="1"/>
  <c r="I79" i="2" s="1"/>
  <c r="I242" i="1"/>
  <c r="I78" i="2" s="1"/>
  <c r="I226" i="1"/>
  <c r="I77" i="2" s="1"/>
  <c r="I218" i="1"/>
  <c r="I76" i="2" s="1"/>
  <c r="I215" i="1"/>
  <c r="I75" i="2" s="1"/>
  <c r="I212" i="1"/>
  <c r="I72" i="2" s="1"/>
  <c r="I206" i="1"/>
  <c r="I201" i="1"/>
  <c r="I198" i="1"/>
  <c r="I193" i="1"/>
  <c r="I186" i="1"/>
  <c r="I183" i="1"/>
  <c r="I879" i="1" s="1"/>
  <c r="I160" i="1"/>
  <c r="I156" i="1"/>
  <c r="I147" i="1"/>
  <c r="I127" i="1"/>
  <c r="I85" i="1"/>
  <c r="I77" i="1"/>
  <c r="I76" i="1" s="1"/>
  <c r="I74" i="1"/>
  <c r="I49" i="1"/>
  <c r="I47" i="1"/>
  <c r="I42" i="1"/>
  <c r="I31" i="1"/>
  <c r="I28" i="1"/>
  <c r="I19" i="1"/>
  <c r="I18" i="1" s="1"/>
  <c r="I10" i="1"/>
  <c r="I8" i="1"/>
  <c r="J8" i="1"/>
  <c r="J10" i="1"/>
  <c r="J19" i="1"/>
  <c r="J18" i="1" s="1"/>
  <c r="J28" i="1"/>
  <c r="J31" i="1"/>
  <c r="J42" i="1"/>
  <c r="J47" i="1"/>
  <c r="J49" i="1"/>
  <c r="J74" i="1"/>
  <c r="J77" i="1"/>
  <c r="J76" i="1" s="1"/>
  <c r="J85" i="1"/>
  <c r="J127" i="1"/>
  <c r="J147" i="1"/>
  <c r="J156" i="1"/>
  <c r="J160" i="1"/>
  <c r="J183" i="1"/>
  <c r="J879" i="1" s="1"/>
  <c r="J186" i="1"/>
  <c r="J193" i="1"/>
  <c r="J198" i="1"/>
  <c r="J201" i="1"/>
  <c r="J206" i="1"/>
  <c r="J212" i="1"/>
  <c r="J215" i="1"/>
  <c r="J218" i="1"/>
  <c r="J226" i="1"/>
  <c r="J242" i="1"/>
  <c r="J249" i="1"/>
  <c r="J258" i="1"/>
  <c r="J294" i="1"/>
  <c r="J303" i="1"/>
  <c r="J305" i="1"/>
  <c r="J310" i="1"/>
  <c r="J312" i="1"/>
  <c r="J315" i="1"/>
  <c r="J323" i="1"/>
  <c r="J320" i="1" s="1"/>
  <c r="J351" i="1"/>
  <c r="J357" i="1"/>
  <c r="J362" i="1"/>
  <c r="J366" i="1"/>
  <c r="J373" i="1"/>
  <c r="J370" i="1" s="1"/>
  <c r="J384" i="1"/>
  <c r="J409" i="1"/>
  <c r="J420" i="1"/>
  <c r="J431" i="1"/>
  <c r="J428" i="1" s="1"/>
  <c r="J475" i="1"/>
  <c r="J519" i="1"/>
  <c r="J521" i="1"/>
  <c r="J525" i="1"/>
  <c r="J541" i="1"/>
  <c r="J540" i="1" s="1"/>
  <c r="J552" i="1"/>
  <c r="J549" i="1" s="1"/>
  <c r="J598" i="1"/>
  <c r="J613" i="1"/>
  <c r="J617" i="1"/>
  <c r="J622" i="1"/>
  <c r="J628" i="1"/>
  <c r="J632" i="1"/>
  <c r="J636" i="1"/>
  <c r="J640" i="1"/>
  <c r="J644" i="1"/>
  <c r="J651" i="1"/>
  <c r="J650" i="1" s="1"/>
  <c r="J661" i="1"/>
  <c r="J660" i="1" s="1"/>
  <c r="J882" i="1" s="1"/>
  <c r="J672" i="1"/>
  <c r="J681" i="1"/>
  <c r="J683" i="1"/>
  <c r="J685" i="1"/>
  <c r="J698" i="1"/>
  <c r="J704" i="1"/>
  <c r="J708" i="1"/>
  <c r="J710" i="1"/>
  <c r="J715" i="1"/>
  <c r="J733" i="1"/>
  <c r="J735" i="1"/>
  <c r="J747" i="1"/>
  <c r="J753" i="1"/>
  <c r="J767" i="1"/>
  <c r="J769" i="1"/>
  <c r="J775" i="1"/>
  <c r="J780" i="1"/>
  <c r="J795" i="1"/>
  <c r="J800" i="1"/>
  <c r="J818" i="1"/>
  <c r="J823" i="1"/>
  <c r="J830" i="1"/>
  <c r="J838" i="1"/>
  <c r="J844" i="1"/>
  <c r="J847" i="1"/>
  <c r="J854" i="1"/>
  <c r="J863" i="1"/>
  <c r="J880" i="1" s="1"/>
  <c r="J876" i="1"/>
  <c r="J611" i="1" l="1"/>
  <c r="J356" i="1"/>
  <c r="I6" i="1"/>
  <c r="I611" i="1"/>
  <c r="I610" i="1" s="1"/>
  <c r="I774" i="1"/>
  <c r="J126" i="1"/>
  <c r="J881" i="1" s="1"/>
  <c r="J883" i="1" s="1"/>
  <c r="I817" i="1"/>
  <c r="J829" i="1"/>
  <c r="I155" i="1"/>
  <c r="I872" i="1" s="1"/>
  <c r="I356" i="1"/>
  <c r="I105" i="2" s="1"/>
  <c r="J610" i="1"/>
  <c r="J155" i="1"/>
  <c r="J872" i="1" s="1"/>
  <c r="I523" i="1"/>
  <c r="J772" i="1"/>
  <c r="J671" i="1"/>
  <c r="J873" i="1" s="1"/>
  <c r="J211" i="1"/>
  <c r="I829" i="1"/>
  <c r="J185" i="1"/>
  <c r="J875" i="1" s="1"/>
  <c r="J817" i="1"/>
  <c r="I126" i="1"/>
  <c r="I881" i="1" s="1"/>
  <c r="I883" i="1" s="1"/>
  <c r="I211" i="1"/>
  <c r="I671" i="1"/>
  <c r="I873" i="1" s="1"/>
  <c r="I772" i="1"/>
  <c r="I30" i="1"/>
  <c r="I185" i="1"/>
  <c r="I875" i="1" s="1"/>
  <c r="I481" i="1"/>
  <c r="I137" i="2" s="1"/>
  <c r="J523" i="1"/>
  <c r="J30" i="1"/>
  <c r="J6" i="1"/>
  <c r="J774" i="1"/>
  <c r="I5" i="1" l="1"/>
  <c r="I869" i="1" s="1"/>
  <c r="I886" i="1" s="1"/>
  <c r="J773" i="1"/>
  <c r="J771" i="1" s="1"/>
  <c r="J877" i="1" s="1"/>
  <c r="I773" i="1"/>
  <c r="I771" i="1" s="1"/>
  <c r="I877" i="1" s="1"/>
  <c r="J210" i="1"/>
  <c r="J870" i="1" s="1"/>
  <c r="I874" i="1"/>
  <c r="I210" i="1"/>
  <c r="I870" i="1" s="1"/>
  <c r="J874" i="1"/>
  <c r="J5" i="1"/>
  <c r="J869" i="1" s="1"/>
  <c r="J887" i="1" l="1"/>
  <c r="I887" i="1"/>
  <c r="I888" i="1" s="1"/>
  <c r="I871" i="1"/>
  <c r="I878" i="1" s="1"/>
  <c r="J871" i="1"/>
  <c r="J878" i="1" s="1"/>
  <c r="J886" i="1"/>
  <c r="J888" i="1" l="1"/>
  <c r="J104" i="2"/>
  <c r="J103" i="2" s="1"/>
  <c r="K351" i="1"/>
  <c r="K104" i="2" s="1"/>
  <c r="K103" i="2" s="1"/>
  <c r="L351" i="1"/>
  <c r="L104" i="2" s="1"/>
  <c r="L103" i="2" s="1"/>
  <c r="F351" i="1"/>
  <c r="F104" i="2" s="1"/>
  <c r="F103" i="2" s="1"/>
  <c r="G351" i="1"/>
  <c r="G104" i="2" s="1"/>
  <c r="G103" i="2" s="1"/>
  <c r="H351" i="1"/>
  <c r="H104" i="2" s="1"/>
  <c r="H103" i="2" s="1"/>
  <c r="I104" i="2"/>
  <c r="I103" i="2" s="1"/>
  <c r="G128" i="2" l="1"/>
  <c r="H128" i="2"/>
  <c r="I128" i="2"/>
  <c r="J128" i="2"/>
  <c r="K128" i="2"/>
  <c r="L128" i="2"/>
  <c r="F128" i="2"/>
  <c r="J127" i="2"/>
  <c r="G708" i="1"/>
  <c r="G127" i="2" s="1"/>
  <c r="H704" i="1"/>
  <c r="K127" i="2"/>
  <c r="L127" i="2"/>
  <c r="F708" i="1"/>
  <c r="F127" i="2" s="1"/>
  <c r="H127" i="2" l="1"/>
  <c r="G294" i="2"/>
  <c r="H294" i="2"/>
  <c r="I294" i="2"/>
  <c r="J294" i="2"/>
  <c r="K294" i="2"/>
  <c r="L294" i="2"/>
  <c r="F294" i="2"/>
  <c r="G293" i="2"/>
  <c r="H293" i="2"/>
  <c r="I293" i="2"/>
  <c r="J293" i="2"/>
  <c r="K293" i="2"/>
  <c r="L293" i="2"/>
  <c r="F293" i="2"/>
  <c r="G292" i="2"/>
  <c r="H292" i="2"/>
  <c r="I292" i="2"/>
  <c r="J292" i="2"/>
  <c r="K292" i="2"/>
  <c r="L292" i="2"/>
  <c r="F292" i="2"/>
  <c r="G747" i="1"/>
  <c r="H747" i="1"/>
  <c r="H391" i="2" l="1"/>
  <c r="H392" i="2"/>
  <c r="H393" i="2"/>
  <c r="H394" i="2"/>
  <c r="H395" i="2"/>
  <c r="H396" i="2"/>
  <c r="H397" i="2"/>
  <c r="H398" i="2"/>
  <c r="H384" i="2"/>
  <c r="H385" i="2"/>
  <c r="H386" i="2"/>
  <c r="H387" i="2"/>
  <c r="H388" i="2"/>
  <c r="H389" i="2"/>
  <c r="H377" i="2"/>
  <c r="H378" i="2"/>
  <c r="H379" i="2"/>
  <c r="H380" i="2"/>
  <c r="H381" i="2"/>
  <c r="H369" i="2"/>
  <c r="H370" i="2"/>
  <c r="H371" i="2"/>
  <c r="H372" i="2"/>
  <c r="H373" i="2"/>
  <c r="H374" i="2"/>
  <c r="H375" i="2"/>
  <c r="H362" i="2"/>
  <c r="H363" i="2"/>
  <c r="H364" i="2"/>
  <c r="H365" i="2"/>
  <c r="H366" i="2"/>
  <c r="H357" i="2"/>
  <c r="H358" i="2"/>
  <c r="H359" i="2"/>
  <c r="H36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36" i="2"/>
  <c r="H337" i="2"/>
  <c r="H338" i="2"/>
  <c r="H339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16" i="2"/>
  <c r="H317" i="2"/>
  <c r="H318" i="2"/>
  <c r="H319" i="2"/>
  <c r="H312" i="2"/>
  <c r="H310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290" i="2"/>
  <c r="H291" i="2"/>
  <c r="H289" i="2"/>
  <c r="H279" i="2"/>
  <c r="H280" i="2"/>
  <c r="H281" i="2"/>
  <c r="H282" i="2"/>
  <c r="H283" i="2"/>
  <c r="H284" i="2"/>
  <c r="H285" i="2"/>
  <c r="H286" i="2"/>
  <c r="H287" i="2"/>
  <c r="H288" i="2"/>
  <c r="H27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53" i="2"/>
  <c r="H254" i="2"/>
  <c r="H255" i="2"/>
  <c r="H256" i="2"/>
  <c r="H249" i="2"/>
  <c r="H250" i="2"/>
  <c r="H251" i="2"/>
  <c r="H243" i="2"/>
  <c r="H244" i="2"/>
  <c r="H245" i="2"/>
  <c r="H246" i="2"/>
  <c r="H247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26" i="2"/>
  <c r="H217" i="2"/>
  <c r="H218" i="2"/>
  <c r="H219" i="2"/>
  <c r="H220" i="2"/>
  <c r="H221" i="2"/>
  <c r="H222" i="2"/>
  <c r="H223" i="2"/>
  <c r="H224" i="2"/>
  <c r="H206" i="2"/>
  <c r="H207" i="2"/>
  <c r="H208" i="2"/>
  <c r="H209" i="2"/>
  <c r="H210" i="2"/>
  <c r="H211" i="2"/>
  <c r="H212" i="2"/>
  <c r="H213" i="2"/>
  <c r="H214" i="2"/>
  <c r="H203" i="2"/>
  <c r="H202" i="2"/>
  <c r="H201" i="2"/>
  <c r="H200" i="2"/>
  <c r="H199" i="2"/>
  <c r="H198" i="2"/>
  <c r="H197" i="2"/>
  <c r="H196" i="2"/>
  <c r="H193" i="2"/>
  <c r="H192" i="2"/>
  <c r="H191" i="2"/>
  <c r="H190" i="2"/>
  <c r="H188" i="2"/>
  <c r="H187" i="2"/>
  <c r="H186" i="2"/>
  <c r="H184" i="2"/>
  <c r="H183" i="2"/>
  <c r="H182" i="2"/>
  <c r="H180" i="2"/>
  <c r="H179" i="2"/>
  <c r="H178" i="2"/>
  <c r="H176" i="2"/>
  <c r="H175" i="2"/>
  <c r="H174" i="2"/>
  <c r="H172" i="2"/>
  <c r="H171" i="2"/>
  <c r="H170" i="2"/>
  <c r="H169" i="2"/>
  <c r="H168" i="2"/>
  <c r="H166" i="2"/>
  <c r="H165" i="2"/>
  <c r="H164" i="2"/>
  <c r="H163" i="2"/>
  <c r="H162" i="2"/>
  <c r="H161" i="2"/>
  <c r="H160" i="2"/>
  <c r="H159" i="2"/>
  <c r="H158" i="2"/>
  <c r="H154" i="2" l="1"/>
  <c r="H155" i="2"/>
  <c r="I155" i="2"/>
  <c r="H150" i="2"/>
  <c r="H151" i="2"/>
  <c r="H144" i="2"/>
  <c r="H138" i="2"/>
  <c r="H139" i="2"/>
  <c r="H136" i="2"/>
  <c r="H132" i="2"/>
  <c r="H133" i="2"/>
  <c r="H130" i="2"/>
  <c r="H126" i="2"/>
  <c r="H122" i="2"/>
  <c r="H123" i="2"/>
  <c r="H124" i="2"/>
  <c r="H116" i="2"/>
  <c r="H117" i="2"/>
  <c r="H118" i="2"/>
  <c r="F107" i="2"/>
  <c r="G107" i="2"/>
  <c r="F108" i="2"/>
  <c r="G108" i="2"/>
  <c r="F109" i="2"/>
  <c r="G109" i="2"/>
  <c r="F110" i="2"/>
  <c r="G110" i="2"/>
  <c r="F112" i="2"/>
  <c r="G112" i="2"/>
  <c r="F113" i="2"/>
  <c r="G113" i="2"/>
  <c r="F114" i="2"/>
  <c r="G114" i="2"/>
  <c r="H114" i="2"/>
  <c r="H113" i="2"/>
  <c r="H112" i="2"/>
  <c r="H110" i="2"/>
  <c r="H109" i="2"/>
  <c r="H108" i="2"/>
  <c r="H107" i="2"/>
  <c r="F100" i="2"/>
  <c r="G100" i="2"/>
  <c r="F101" i="2"/>
  <c r="G101" i="2"/>
  <c r="H101" i="2"/>
  <c r="H100" i="2"/>
  <c r="F95" i="2"/>
  <c r="G95" i="2"/>
  <c r="F96" i="2"/>
  <c r="G96" i="2"/>
  <c r="F97" i="2"/>
  <c r="G97" i="2"/>
  <c r="F98" i="2"/>
  <c r="G98" i="2"/>
  <c r="H98" i="2"/>
  <c r="H97" i="2"/>
  <c r="H96" i="2"/>
  <c r="H95" i="2"/>
  <c r="F92" i="2"/>
  <c r="G92" i="2"/>
  <c r="F93" i="2"/>
  <c r="G93" i="2"/>
  <c r="H93" i="2"/>
  <c r="H92" i="2"/>
  <c r="H90" i="2"/>
  <c r="F85" i="2"/>
  <c r="G85" i="2"/>
  <c r="F86" i="2"/>
  <c r="G86" i="2"/>
  <c r="F87" i="2"/>
  <c r="G87" i="2"/>
  <c r="F88" i="2"/>
  <c r="G88" i="2"/>
  <c r="H88" i="2"/>
  <c r="H87" i="2"/>
  <c r="H86" i="2"/>
  <c r="H85" i="2"/>
  <c r="F73" i="2"/>
  <c r="G73" i="2"/>
  <c r="F74" i="2"/>
  <c r="G74" i="2"/>
  <c r="H73" i="2"/>
  <c r="H74" i="2"/>
  <c r="H156" i="2"/>
  <c r="H228" i="2"/>
  <c r="F65" i="2"/>
  <c r="G65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I65" i="2"/>
  <c r="J65" i="2"/>
  <c r="K65" i="2"/>
  <c r="L65" i="2"/>
  <c r="I18" i="2"/>
  <c r="J18" i="2"/>
  <c r="K18" i="2"/>
  <c r="L18" i="2"/>
  <c r="I19" i="2"/>
  <c r="J19" i="2"/>
  <c r="K19" i="2"/>
  <c r="L19" i="2"/>
  <c r="I20" i="2"/>
  <c r="J20" i="2"/>
  <c r="K20" i="2"/>
  <c r="L20" i="2"/>
  <c r="I21" i="2"/>
  <c r="J21" i="2"/>
  <c r="K21" i="2"/>
  <c r="L21" i="2"/>
  <c r="I22" i="2"/>
  <c r="J22" i="2"/>
  <c r="K22" i="2"/>
  <c r="L22" i="2"/>
  <c r="I23" i="2"/>
  <c r="J23" i="2"/>
  <c r="K23" i="2"/>
  <c r="L23" i="2"/>
  <c r="I24" i="2"/>
  <c r="J24" i="2"/>
  <c r="K24" i="2"/>
  <c r="L24" i="2"/>
  <c r="I25" i="2"/>
  <c r="J25" i="2"/>
  <c r="K25" i="2"/>
  <c r="L25" i="2"/>
  <c r="I26" i="2"/>
  <c r="J26" i="2"/>
  <c r="K26" i="2"/>
  <c r="L26" i="2"/>
  <c r="I27" i="2"/>
  <c r="J27" i="2"/>
  <c r="K27" i="2"/>
  <c r="L27" i="2"/>
  <c r="I28" i="2"/>
  <c r="J28" i="2"/>
  <c r="K28" i="2"/>
  <c r="L28" i="2"/>
  <c r="I29" i="2"/>
  <c r="J29" i="2"/>
  <c r="K29" i="2"/>
  <c r="L29" i="2"/>
  <c r="I30" i="2"/>
  <c r="J30" i="2"/>
  <c r="K30" i="2"/>
  <c r="L30" i="2"/>
  <c r="I31" i="2"/>
  <c r="J31" i="2"/>
  <c r="K31" i="2"/>
  <c r="L31" i="2"/>
  <c r="I32" i="2"/>
  <c r="J32" i="2"/>
  <c r="K32" i="2"/>
  <c r="L32" i="2"/>
  <c r="I33" i="2"/>
  <c r="J33" i="2"/>
  <c r="K33" i="2"/>
  <c r="L33" i="2"/>
  <c r="I34" i="2"/>
  <c r="J34" i="2"/>
  <c r="K34" i="2"/>
  <c r="L34" i="2"/>
  <c r="I35" i="2"/>
  <c r="J35" i="2"/>
  <c r="K35" i="2"/>
  <c r="L35" i="2"/>
  <c r="I36" i="2"/>
  <c r="J36" i="2"/>
  <c r="K36" i="2"/>
  <c r="L36" i="2"/>
  <c r="I37" i="2"/>
  <c r="J37" i="2"/>
  <c r="K37" i="2"/>
  <c r="L37" i="2"/>
  <c r="I38" i="2"/>
  <c r="J38" i="2"/>
  <c r="K38" i="2"/>
  <c r="L38" i="2"/>
  <c r="I39" i="2"/>
  <c r="J39" i="2"/>
  <c r="K39" i="2"/>
  <c r="L39" i="2"/>
  <c r="I40" i="2"/>
  <c r="J40" i="2"/>
  <c r="K40" i="2"/>
  <c r="L40" i="2"/>
  <c r="I41" i="2"/>
  <c r="J41" i="2"/>
  <c r="K41" i="2"/>
  <c r="L41" i="2"/>
  <c r="I42" i="2"/>
  <c r="J42" i="2"/>
  <c r="K42" i="2"/>
  <c r="L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I50" i="2"/>
  <c r="J50" i="2"/>
  <c r="K50" i="2"/>
  <c r="L50" i="2"/>
  <c r="I51" i="2"/>
  <c r="J51" i="2"/>
  <c r="K51" i="2"/>
  <c r="L51" i="2"/>
  <c r="I52" i="2"/>
  <c r="J52" i="2"/>
  <c r="K52" i="2"/>
  <c r="L52" i="2"/>
  <c r="I53" i="2"/>
  <c r="J53" i="2"/>
  <c r="K53" i="2"/>
  <c r="L53" i="2"/>
  <c r="I54" i="2"/>
  <c r="J54" i="2"/>
  <c r="K54" i="2"/>
  <c r="L54" i="2"/>
  <c r="I55" i="2"/>
  <c r="J55" i="2"/>
  <c r="K55" i="2"/>
  <c r="L55" i="2"/>
  <c r="I56" i="2"/>
  <c r="J56" i="2"/>
  <c r="K56" i="2"/>
  <c r="L56" i="2"/>
  <c r="I57" i="2"/>
  <c r="J57" i="2"/>
  <c r="K57" i="2"/>
  <c r="L57" i="2"/>
  <c r="H56" i="2"/>
  <c r="H57" i="2"/>
  <c r="H420" i="1" l="1"/>
  <c r="H129" i="2" s="1"/>
  <c r="H212" i="1"/>
  <c r="H72" i="2" s="1"/>
  <c r="H847" i="1"/>
  <c r="H383" i="2" s="1"/>
  <c r="H800" i="1"/>
  <c r="H340" i="2" s="1"/>
  <c r="H780" i="1"/>
  <c r="H320" i="2" s="1"/>
  <c r="K8" i="1" l="1"/>
  <c r="L8" i="1"/>
  <c r="K10" i="1"/>
  <c r="L10" i="1"/>
  <c r="K19" i="1"/>
  <c r="K18" i="1" s="1"/>
  <c r="L19" i="1"/>
  <c r="L18" i="1" s="1"/>
  <c r="K28" i="1"/>
  <c r="L28" i="1"/>
  <c r="K31" i="1"/>
  <c r="K11" i="2" s="1"/>
  <c r="L31" i="1"/>
  <c r="L11" i="2" s="1"/>
  <c r="K42" i="1"/>
  <c r="K12" i="2" s="1"/>
  <c r="L42" i="1"/>
  <c r="L12" i="2" s="1"/>
  <c r="K47" i="1"/>
  <c r="K13" i="2" s="1"/>
  <c r="L47" i="1"/>
  <c r="L13" i="2" s="1"/>
  <c r="K49" i="1"/>
  <c r="K14" i="2" s="1"/>
  <c r="L49" i="1"/>
  <c r="L14" i="2" s="1"/>
  <c r="K74" i="1"/>
  <c r="K15" i="2" s="1"/>
  <c r="L74" i="1"/>
  <c r="L15" i="2" s="1"/>
  <c r="K77" i="1"/>
  <c r="K76" i="1" s="1"/>
  <c r="K16" i="2" s="1"/>
  <c r="L77" i="1"/>
  <c r="L76" i="1" s="1"/>
  <c r="L16" i="2" s="1"/>
  <c r="K85" i="1"/>
  <c r="K17" i="2" s="1"/>
  <c r="L85" i="1"/>
  <c r="L17" i="2" s="1"/>
  <c r="K127" i="1"/>
  <c r="K59" i="2" s="1"/>
  <c r="L127" i="1"/>
  <c r="L59" i="2" s="1"/>
  <c r="K147" i="1"/>
  <c r="K60" i="2" s="1"/>
  <c r="L147" i="1"/>
  <c r="L60" i="2" s="1"/>
  <c r="K156" i="1"/>
  <c r="K62" i="2" s="1"/>
  <c r="L156" i="1"/>
  <c r="L62" i="2" s="1"/>
  <c r="K160" i="1"/>
  <c r="K63" i="2" s="1"/>
  <c r="L160" i="1"/>
  <c r="L63" i="2" s="1"/>
  <c r="K183" i="1"/>
  <c r="K879" i="1" s="1"/>
  <c r="L183" i="1"/>
  <c r="L879" i="1" s="1"/>
  <c r="K186" i="1"/>
  <c r="L186" i="1"/>
  <c r="K193" i="1"/>
  <c r="L193" i="1"/>
  <c r="K201" i="1"/>
  <c r="L201" i="1"/>
  <c r="K206" i="1"/>
  <c r="L206" i="1"/>
  <c r="K212" i="1"/>
  <c r="L212" i="1"/>
  <c r="K215" i="1"/>
  <c r="L215" i="1"/>
  <c r="K218" i="1"/>
  <c r="L218" i="1"/>
  <c r="K226" i="1"/>
  <c r="L226" i="1"/>
  <c r="K242" i="1"/>
  <c r="L242" i="1"/>
  <c r="K249" i="1"/>
  <c r="L249" i="1"/>
  <c r="K258" i="1"/>
  <c r="L258" i="1"/>
  <c r="K294" i="1"/>
  <c r="L294" i="1"/>
  <c r="K305" i="1"/>
  <c r="L305" i="1"/>
  <c r="K310" i="1"/>
  <c r="L310" i="1"/>
  <c r="K312" i="1"/>
  <c r="L312" i="1"/>
  <c r="K315" i="1"/>
  <c r="L315" i="1"/>
  <c r="K323" i="1"/>
  <c r="K320" i="1" s="1"/>
  <c r="L323" i="1"/>
  <c r="L320" i="1" s="1"/>
  <c r="K357" i="1"/>
  <c r="L357" i="1"/>
  <c r="K362" i="1"/>
  <c r="L362" i="1"/>
  <c r="K366" i="1"/>
  <c r="L366" i="1"/>
  <c r="K373" i="1"/>
  <c r="K370" i="1" s="1"/>
  <c r="L373" i="1"/>
  <c r="L370" i="1" s="1"/>
  <c r="K384" i="1"/>
  <c r="L384" i="1"/>
  <c r="K409" i="1"/>
  <c r="L409" i="1"/>
  <c r="K420" i="1"/>
  <c r="L420" i="1"/>
  <c r="K431" i="1"/>
  <c r="K428" i="1" s="1"/>
  <c r="L431" i="1"/>
  <c r="L428" i="1" s="1"/>
  <c r="K475" i="1"/>
  <c r="L475" i="1"/>
  <c r="K525" i="1"/>
  <c r="L525" i="1"/>
  <c r="K541" i="1"/>
  <c r="K540" i="1" s="1"/>
  <c r="L541" i="1"/>
  <c r="L540" i="1" s="1"/>
  <c r="K552" i="1"/>
  <c r="K549" i="1" s="1"/>
  <c r="L552" i="1"/>
  <c r="L549" i="1" s="1"/>
  <c r="K598" i="1"/>
  <c r="L598" i="1"/>
  <c r="K644" i="1"/>
  <c r="L644" i="1"/>
  <c r="K651" i="1"/>
  <c r="K650" i="1" s="1"/>
  <c r="L651" i="1"/>
  <c r="L650" i="1" s="1"/>
  <c r="K660" i="1"/>
  <c r="K882" i="1" s="1"/>
  <c r="L660" i="1"/>
  <c r="L882" i="1" s="1"/>
  <c r="K880" i="1"/>
  <c r="L880" i="1"/>
  <c r="K876" i="1"/>
  <c r="L876" i="1"/>
  <c r="K523" i="1" l="1"/>
  <c r="L523" i="1"/>
  <c r="K671" i="1"/>
  <c r="K873" i="1" s="1"/>
  <c r="L671" i="1"/>
  <c r="L873" i="1" s="1"/>
  <c r="K356" i="1"/>
  <c r="K126" i="1"/>
  <c r="L155" i="1"/>
  <c r="L774" i="1"/>
  <c r="K774" i="1"/>
  <c r="K772" i="1"/>
  <c r="L772" i="1"/>
  <c r="L356" i="1"/>
  <c r="K211" i="1"/>
  <c r="L211" i="1"/>
  <c r="K185" i="1"/>
  <c r="L185" i="1"/>
  <c r="K155" i="1"/>
  <c r="L126" i="1"/>
  <c r="L30" i="1"/>
  <c r="L10" i="2" s="1"/>
  <c r="L6" i="1"/>
  <c r="K30" i="1"/>
  <c r="K10" i="2" s="1"/>
  <c r="K6" i="1"/>
  <c r="H206" i="1"/>
  <c r="H201" i="1"/>
  <c r="H198" i="1"/>
  <c r="H193" i="1"/>
  <c r="H186" i="1"/>
  <c r="H127" i="1"/>
  <c r="H59" i="2" s="1"/>
  <c r="H147" i="1"/>
  <c r="H60" i="2" s="1"/>
  <c r="H863" i="1"/>
  <c r="H880" i="1" s="1"/>
  <c r="H413" i="2" s="1"/>
  <c r="H854" i="1"/>
  <c r="H390" i="2" s="1"/>
  <c r="H844" i="1"/>
  <c r="H382" i="2" s="1"/>
  <c r="H838" i="1"/>
  <c r="H376" i="2" s="1"/>
  <c r="H830" i="1"/>
  <c r="H368" i="2" s="1"/>
  <c r="H823" i="1"/>
  <c r="H361" i="2" s="1"/>
  <c r="H818" i="1"/>
  <c r="H356" i="2" s="1"/>
  <c r="H795" i="1"/>
  <c r="H335" i="2" s="1"/>
  <c r="H775" i="1"/>
  <c r="H315" i="2" s="1"/>
  <c r="H769" i="1"/>
  <c r="H311" i="2" s="1"/>
  <c r="H767" i="1"/>
  <c r="H309" i="2" s="1"/>
  <c r="H753" i="1"/>
  <c r="H295" i="2" s="1"/>
  <c r="H735" i="1"/>
  <c r="H278" i="2" s="1"/>
  <c r="H733" i="1"/>
  <c r="H276" i="2" s="1"/>
  <c r="H715" i="1"/>
  <c r="H257" i="2" s="1"/>
  <c r="H710" i="1"/>
  <c r="H252" i="2" s="1"/>
  <c r="H248" i="2"/>
  <c r="H698" i="1"/>
  <c r="H242" i="2" s="1"/>
  <c r="H685" i="1"/>
  <c r="H229" i="2" s="1"/>
  <c r="H683" i="1"/>
  <c r="H227" i="2" s="1"/>
  <c r="H681" i="1"/>
  <c r="H225" i="2" s="1"/>
  <c r="H672" i="1"/>
  <c r="H661" i="1"/>
  <c r="H651" i="1"/>
  <c r="H644" i="1"/>
  <c r="H189" i="2" s="1"/>
  <c r="H640" i="1"/>
  <c r="H185" i="2" s="1"/>
  <c r="H636" i="1"/>
  <c r="H181" i="2" s="1"/>
  <c r="H632" i="1"/>
  <c r="H177" i="2" s="1"/>
  <c r="H628" i="1"/>
  <c r="H173" i="2" s="1"/>
  <c r="H622" i="1"/>
  <c r="H167" i="2" s="1"/>
  <c r="H611" i="1"/>
  <c r="H598" i="1"/>
  <c r="H153" i="2" s="1"/>
  <c r="H552" i="1"/>
  <c r="H541" i="1"/>
  <c r="H540" i="1" s="1"/>
  <c r="H147" i="2" s="1"/>
  <c r="H525" i="1"/>
  <c r="H146" i="2" s="1"/>
  <c r="H521" i="1"/>
  <c r="H143" i="2" s="1"/>
  <c r="H519" i="1"/>
  <c r="H142" i="2" s="1"/>
  <c r="H475" i="1"/>
  <c r="H135" i="2" s="1"/>
  <c r="H431" i="1"/>
  <c r="H409" i="1"/>
  <c r="H125" i="2" s="1"/>
  <c r="H384" i="1"/>
  <c r="H121" i="2" s="1"/>
  <c r="H373" i="1"/>
  <c r="H370" i="1" s="1"/>
  <c r="H366" i="1"/>
  <c r="H115" i="2" s="1"/>
  <c r="H362" i="1"/>
  <c r="H111" i="2" s="1"/>
  <c r="H357" i="1"/>
  <c r="H106" i="2" s="1"/>
  <c r="H323" i="1"/>
  <c r="H315" i="1"/>
  <c r="H94" i="2" s="1"/>
  <c r="H312" i="1"/>
  <c r="H91" i="2" s="1"/>
  <c r="H310" i="1"/>
  <c r="H89" i="2" s="1"/>
  <c r="H305" i="1"/>
  <c r="H84" i="2" s="1"/>
  <c r="H303" i="1"/>
  <c r="H83" i="2" s="1"/>
  <c r="H294" i="1"/>
  <c r="H82" i="2" s="1"/>
  <c r="H258" i="1"/>
  <c r="H81" i="2" s="1"/>
  <c r="H249" i="1"/>
  <c r="H79" i="2" s="1"/>
  <c r="H242" i="1"/>
  <c r="H78" i="2" s="1"/>
  <c r="H226" i="1"/>
  <c r="H77" i="2" s="1"/>
  <c r="H218" i="1"/>
  <c r="H76" i="2" s="1"/>
  <c r="H215" i="1"/>
  <c r="H75" i="2" s="1"/>
  <c r="H183" i="1"/>
  <c r="H160" i="1"/>
  <c r="H63" i="2" s="1"/>
  <c r="H156" i="1"/>
  <c r="H62" i="2" s="1"/>
  <c r="H85" i="1"/>
  <c r="H77" i="1"/>
  <c r="H76" i="1" s="1"/>
  <c r="H74" i="1"/>
  <c r="H49" i="1"/>
  <c r="H47" i="1"/>
  <c r="H42" i="1"/>
  <c r="H31" i="1"/>
  <c r="H28" i="1"/>
  <c r="H19" i="1"/>
  <c r="H18" i="1" s="1"/>
  <c r="H10" i="1"/>
  <c r="H8" i="1"/>
  <c r="H6" i="1" l="1"/>
  <c r="H157" i="2"/>
  <c r="H610" i="1"/>
  <c r="H671" i="1"/>
  <c r="K773" i="1"/>
  <c r="K771" i="1" s="1"/>
  <c r="K877" i="1" s="1"/>
  <c r="H216" i="2"/>
  <c r="H119" i="2"/>
  <c r="H120" i="2"/>
  <c r="H660" i="1"/>
  <c r="H205" i="2"/>
  <c r="L875" i="1"/>
  <c r="L66" i="2"/>
  <c r="H481" i="1"/>
  <c r="H137" i="2" s="1"/>
  <c r="H140" i="2"/>
  <c r="K875" i="1"/>
  <c r="K66" i="2"/>
  <c r="H879" i="1"/>
  <c r="H412" i="2" s="1"/>
  <c r="H64" i="2"/>
  <c r="H549" i="1"/>
  <c r="H149" i="2" s="1"/>
  <c r="H152" i="2"/>
  <c r="H148" i="2"/>
  <c r="L881" i="1"/>
  <c r="L883" i="1" s="1"/>
  <c r="L58" i="2"/>
  <c r="K881" i="1"/>
  <c r="K883" i="1" s="1"/>
  <c r="K58" i="2"/>
  <c r="H320" i="1"/>
  <c r="H99" i="2" s="1"/>
  <c r="H102" i="2"/>
  <c r="H428" i="1"/>
  <c r="H131" i="2" s="1"/>
  <c r="H134" i="2"/>
  <c r="H650" i="1"/>
  <c r="H194" i="2" s="1"/>
  <c r="H195" i="2"/>
  <c r="K872" i="1"/>
  <c r="K874" i="1" s="1"/>
  <c r="K61" i="2"/>
  <c r="L872" i="1"/>
  <c r="L874" i="1" s="1"/>
  <c r="L61" i="2"/>
  <c r="L773" i="1"/>
  <c r="L771" i="1" s="1"/>
  <c r="L877" i="1" s="1"/>
  <c r="H211" i="1"/>
  <c r="H71" i="2" s="1"/>
  <c r="K210" i="1"/>
  <c r="K870" i="1" s="1"/>
  <c r="L210" i="1"/>
  <c r="L870" i="1" s="1"/>
  <c r="H185" i="1"/>
  <c r="K5" i="1"/>
  <c r="K869" i="1" s="1"/>
  <c r="L5" i="1"/>
  <c r="L869" i="1" s="1"/>
  <c r="H126" i="1"/>
  <c r="H829" i="1"/>
  <c r="H367" i="2" s="1"/>
  <c r="H817" i="1"/>
  <c r="H355" i="2" s="1"/>
  <c r="H155" i="1"/>
  <c r="H30" i="1"/>
  <c r="H356" i="1"/>
  <c r="H105" i="2" s="1"/>
  <c r="H772" i="1"/>
  <c r="H314" i="2" s="1"/>
  <c r="H774" i="1"/>
  <c r="H5" i="1" l="1"/>
  <c r="H523" i="1"/>
  <c r="H145" i="2" s="1"/>
  <c r="H882" i="1"/>
  <c r="H415" i="2" s="1"/>
  <c r="H204" i="2"/>
  <c r="H881" i="1"/>
  <c r="H58" i="2"/>
  <c r="H872" i="1"/>
  <c r="H406" i="2" s="1"/>
  <c r="H61" i="2"/>
  <c r="L886" i="1"/>
  <c r="H875" i="1"/>
  <c r="H409" i="2" s="1"/>
  <c r="H66" i="2"/>
  <c r="H873" i="1"/>
  <c r="H407" i="2" s="1"/>
  <c r="H215" i="2"/>
  <c r="L887" i="1"/>
  <c r="K887" i="1"/>
  <c r="L871" i="1"/>
  <c r="L878" i="1" s="1"/>
  <c r="K886" i="1"/>
  <c r="K871" i="1"/>
  <c r="K878" i="1" s="1"/>
  <c r="H773" i="1"/>
  <c r="H771" i="1" s="1"/>
  <c r="H869" i="1"/>
  <c r="H403" i="2" s="1"/>
  <c r="H210" i="1" l="1"/>
  <c r="H70" i="2" s="1"/>
  <c r="H874" i="1"/>
  <c r="H408" i="2" s="1"/>
  <c r="H883" i="1"/>
  <c r="H416" i="2" s="1"/>
  <c r="H414" i="2"/>
  <c r="H877" i="1"/>
  <c r="H410" i="2" s="1"/>
  <c r="H313" i="2"/>
  <c r="L888" i="1"/>
  <c r="K888" i="1"/>
  <c r="H886" i="1"/>
  <c r="H419" i="2" s="1"/>
  <c r="G800" i="1" l="1"/>
  <c r="G780" i="1"/>
  <c r="F683" i="1"/>
  <c r="G683" i="1"/>
  <c r="F753" i="1"/>
  <c r="G753" i="1"/>
  <c r="G8" i="1" l="1"/>
  <c r="G7" i="2" s="1"/>
  <c r="G10" i="1"/>
  <c r="G8" i="2" s="1"/>
  <c r="G19" i="1"/>
  <c r="G28" i="1"/>
  <c r="G31" i="1"/>
  <c r="G11" i="2" s="1"/>
  <c r="G42" i="1"/>
  <c r="G12" i="2" s="1"/>
  <c r="G47" i="1"/>
  <c r="G13" i="2" s="1"/>
  <c r="G49" i="1"/>
  <c r="G14" i="2" s="1"/>
  <c r="G74" i="1"/>
  <c r="G15" i="2" s="1"/>
  <c r="G77" i="1"/>
  <c r="G76" i="1" s="1"/>
  <c r="G16" i="2" s="1"/>
  <c r="G85" i="1"/>
  <c r="G17" i="2" s="1"/>
  <c r="G127" i="1"/>
  <c r="G59" i="2" s="1"/>
  <c r="G147" i="1"/>
  <c r="G60" i="2" s="1"/>
  <c r="G156" i="1"/>
  <c r="G62" i="2" s="1"/>
  <c r="G160" i="1"/>
  <c r="G63" i="2" s="1"/>
  <c r="G183" i="1"/>
  <c r="G186" i="1"/>
  <c r="G193" i="1"/>
  <c r="G198" i="1"/>
  <c r="G201" i="1"/>
  <c r="G206" i="1"/>
  <c r="G212" i="1"/>
  <c r="G72" i="2" s="1"/>
  <c r="G215" i="1"/>
  <c r="G75" i="2" s="1"/>
  <c r="G218" i="1"/>
  <c r="G76" i="2" s="1"/>
  <c r="G226" i="1"/>
  <c r="G77" i="2" s="1"/>
  <c r="G242" i="1"/>
  <c r="G78" i="2" s="1"/>
  <c r="G249" i="1"/>
  <c r="G79" i="2" s="1"/>
  <c r="G258" i="1"/>
  <c r="G81" i="2" s="1"/>
  <c r="G294" i="1"/>
  <c r="G82" i="2" s="1"/>
  <c r="G303" i="1"/>
  <c r="G83" i="2" s="1"/>
  <c r="G305" i="1"/>
  <c r="G84" i="2" s="1"/>
  <c r="G310" i="1"/>
  <c r="G89" i="2" s="1"/>
  <c r="G312" i="1"/>
  <c r="G91" i="2" s="1"/>
  <c r="G315" i="1"/>
  <c r="G94" i="2" s="1"/>
  <c r="G323" i="1"/>
  <c r="G357" i="1"/>
  <c r="G106" i="2" s="1"/>
  <c r="G362" i="1"/>
  <c r="G111" i="2" s="1"/>
  <c r="G366" i="1"/>
  <c r="G373" i="1"/>
  <c r="G370" i="1" s="1"/>
  <c r="G384" i="1"/>
  <c r="G409" i="1"/>
  <c r="G420" i="1"/>
  <c r="G431" i="1"/>
  <c r="G428" i="1" s="1"/>
  <c r="G475" i="1"/>
  <c r="G484" i="1"/>
  <c r="G481" i="1" s="1"/>
  <c r="G519" i="1"/>
  <c r="G521" i="1"/>
  <c r="G525" i="1"/>
  <c r="G541" i="1"/>
  <c r="G540" i="1" s="1"/>
  <c r="G552" i="1"/>
  <c r="G549" i="1" s="1"/>
  <c r="G598" i="1"/>
  <c r="G613" i="1"/>
  <c r="G611" i="1" s="1"/>
  <c r="G617" i="1"/>
  <c r="G622" i="1"/>
  <c r="G628" i="1"/>
  <c r="G632" i="1"/>
  <c r="G636" i="1"/>
  <c r="G640" i="1"/>
  <c r="G644" i="1"/>
  <c r="G651" i="1"/>
  <c r="G650" i="1" s="1"/>
  <c r="G661" i="1"/>
  <c r="G660" i="1" s="1"/>
  <c r="G882" i="1" s="1"/>
  <c r="G672" i="1"/>
  <c r="G681" i="1"/>
  <c r="G685" i="1"/>
  <c r="G698" i="1"/>
  <c r="G704" i="1"/>
  <c r="G710" i="1"/>
  <c r="G715" i="1"/>
  <c r="G733" i="1"/>
  <c r="G735" i="1"/>
  <c r="G767" i="1"/>
  <c r="G769" i="1"/>
  <c r="G775" i="1"/>
  <c r="G795" i="1"/>
  <c r="G818" i="1"/>
  <c r="G823" i="1"/>
  <c r="G830" i="1"/>
  <c r="G838" i="1"/>
  <c r="G844" i="1"/>
  <c r="G847" i="1"/>
  <c r="G854" i="1"/>
  <c r="G863" i="1"/>
  <c r="G880" i="1" s="1"/>
  <c r="G876" i="1"/>
  <c r="G671" i="1" l="1"/>
  <c r="G873" i="1" s="1"/>
  <c r="G879" i="1"/>
  <c r="G64" i="2"/>
  <c r="G320" i="1"/>
  <c r="G99" i="2" s="1"/>
  <c r="G102" i="2"/>
  <c r="G126" i="1"/>
  <c r="G881" i="1" s="1"/>
  <c r="G883" i="1" s="1"/>
  <c r="G610" i="1"/>
  <c r="G817" i="1"/>
  <c r="G829" i="1"/>
  <c r="G356" i="1"/>
  <c r="G105" i="2" s="1"/>
  <c r="G185" i="1"/>
  <c r="G155" i="1"/>
  <c r="G872" i="1" s="1"/>
  <c r="G211" i="1"/>
  <c r="G71" i="2" s="1"/>
  <c r="G774" i="1"/>
  <c r="G772" i="1"/>
  <c r="G30" i="1"/>
  <c r="G18" i="1"/>
  <c r="G523" i="1"/>
  <c r="G875" i="1" l="1"/>
  <c r="G66" i="2"/>
  <c r="G6" i="1"/>
  <c r="G5" i="1" s="1"/>
  <c r="G869" i="1" s="1"/>
  <c r="G9" i="2"/>
  <c r="G773" i="1"/>
  <c r="G771" i="1" s="1"/>
  <c r="G877" i="1" s="1"/>
  <c r="G874" i="1"/>
  <c r="G210" i="1"/>
  <c r="G870" i="1" l="1"/>
  <c r="G871" i="1" s="1"/>
  <c r="G878" i="1" s="1"/>
  <c r="G70" i="2"/>
  <c r="G886" i="1"/>
  <c r="F876" i="1"/>
  <c r="F863" i="1"/>
  <c r="F880" i="1" s="1"/>
  <c r="F854" i="1"/>
  <c r="F847" i="1"/>
  <c r="F844" i="1"/>
  <c r="F838" i="1"/>
  <c r="F830" i="1"/>
  <c r="F823" i="1"/>
  <c r="F818" i="1"/>
  <c r="F800" i="1"/>
  <c r="F795" i="1"/>
  <c r="F780" i="1"/>
  <c r="F775" i="1"/>
  <c r="F769" i="1"/>
  <c r="F767" i="1"/>
  <c r="F735" i="1"/>
  <c r="F733" i="1"/>
  <c r="F715" i="1"/>
  <c r="F710" i="1"/>
  <c r="F704" i="1"/>
  <c r="F698" i="1"/>
  <c r="F685" i="1"/>
  <c r="F681" i="1"/>
  <c r="F672" i="1"/>
  <c r="F661" i="1"/>
  <c r="F660" i="1" s="1"/>
  <c r="F882" i="1" s="1"/>
  <c r="F651" i="1"/>
  <c r="F650" i="1" s="1"/>
  <c r="F644" i="1"/>
  <c r="F640" i="1"/>
  <c r="F636" i="1"/>
  <c r="F632" i="1"/>
  <c r="F628" i="1"/>
  <c r="F622" i="1"/>
  <c r="F617" i="1"/>
  <c r="F613" i="1"/>
  <c r="F611" i="1" s="1"/>
  <c r="F598" i="1"/>
  <c r="F552" i="1"/>
  <c r="F549" i="1" s="1"/>
  <c r="F541" i="1"/>
  <c r="F540" i="1" s="1"/>
  <c r="F525" i="1"/>
  <c r="F521" i="1"/>
  <c r="F519" i="1"/>
  <c r="F484" i="1"/>
  <c r="F481" i="1" s="1"/>
  <c r="F475" i="1"/>
  <c r="F431" i="1"/>
  <c r="F428" i="1" s="1"/>
  <c r="F420" i="1"/>
  <c r="F409" i="1"/>
  <c r="F384" i="1"/>
  <c r="F373" i="1"/>
  <c r="F370" i="1" s="1"/>
  <c r="F366" i="1"/>
  <c r="F362" i="1"/>
  <c r="F111" i="2" s="1"/>
  <c r="F357" i="1"/>
  <c r="F106" i="2" s="1"/>
  <c r="F323" i="1"/>
  <c r="F315" i="1"/>
  <c r="F94" i="2" s="1"/>
  <c r="F312" i="1"/>
  <c r="F91" i="2" s="1"/>
  <c r="F310" i="1"/>
  <c r="F89" i="2" s="1"/>
  <c r="F305" i="1"/>
  <c r="F84" i="2" s="1"/>
  <c r="F303" i="1"/>
  <c r="F83" i="2" s="1"/>
  <c r="F294" i="1"/>
  <c r="F82" i="2" s="1"/>
  <c r="F258" i="1"/>
  <c r="F81" i="2" s="1"/>
  <c r="F249" i="1"/>
  <c r="F79" i="2" s="1"/>
  <c r="F242" i="1"/>
  <c r="F78" i="2" s="1"/>
  <c r="F226" i="1"/>
  <c r="F77" i="2" s="1"/>
  <c r="F218" i="1"/>
  <c r="F76" i="2" s="1"/>
  <c r="F215" i="1"/>
  <c r="F75" i="2" s="1"/>
  <c r="F212" i="1"/>
  <c r="F72" i="2" s="1"/>
  <c r="F206" i="1"/>
  <c r="F201" i="1"/>
  <c r="F198" i="1"/>
  <c r="F193" i="1"/>
  <c r="F186" i="1"/>
  <c r="F183" i="1"/>
  <c r="F160" i="1"/>
  <c r="F63" i="2" s="1"/>
  <c r="F156" i="1"/>
  <c r="F62" i="2" s="1"/>
  <c r="F147" i="1"/>
  <c r="F60" i="2" s="1"/>
  <c r="F127" i="1"/>
  <c r="F59" i="2" s="1"/>
  <c r="F85" i="1"/>
  <c r="F17" i="2" s="1"/>
  <c r="F77" i="1"/>
  <c r="F76" i="1" s="1"/>
  <c r="F16" i="2" s="1"/>
  <c r="F74" i="1"/>
  <c r="F15" i="2" s="1"/>
  <c r="F49" i="1"/>
  <c r="F14" i="2" s="1"/>
  <c r="F47" i="1"/>
  <c r="F13" i="2" s="1"/>
  <c r="F42" i="1"/>
  <c r="F12" i="2" s="1"/>
  <c r="F31" i="1"/>
  <c r="F11" i="2" s="1"/>
  <c r="F28" i="1"/>
  <c r="F19" i="1"/>
  <c r="F10" i="1"/>
  <c r="F8" i="2" s="1"/>
  <c r="F8" i="1"/>
  <c r="F7" i="2" s="1"/>
  <c r="G887" i="1" l="1"/>
  <c r="G888" i="1" s="1"/>
  <c r="F320" i="1"/>
  <c r="F99" i="2" s="1"/>
  <c r="F102" i="2"/>
  <c r="F879" i="1"/>
  <c r="F64" i="2"/>
  <c r="F126" i="1"/>
  <c r="F881" i="1" s="1"/>
  <c r="F883" i="1" s="1"/>
  <c r="F774" i="1"/>
  <c r="F18" i="1"/>
  <c r="F9" i="2" s="1"/>
  <c r="F817" i="1"/>
  <c r="F829" i="1"/>
  <c r="F30" i="1"/>
  <c r="F610" i="1"/>
  <c r="F155" i="1"/>
  <c r="F872" i="1" s="1"/>
  <c r="F185" i="1"/>
  <c r="F211" i="1"/>
  <c r="F71" i="2" s="1"/>
  <c r="F356" i="1"/>
  <c r="F105" i="2" s="1"/>
  <c r="F772" i="1"/>
  <c r="F523" i="1"/>
  <c r="F875" i="1" l="1"/>
  <c r="F66" i="2"/>
  <c r="F6" i="1"/>
  <c r="F5" i="1" s="1"/>
  <c r="F869" i="1" s="1"/>
  <c r="F773" i="1"/>
  <c r="F771" i="1" s="1"/>
  <c r="F877" i="1" s="1"/>
  <c r="F210" i="1"/>
  <c r="K331" i="2"/>
  <c r="L331" i="2"/>
  <c r="F331" i="2"/>
  <c r="G331" i="2"/>
  <c r="I331" i="2"/>
  <c r="J331" i="2"/>
  <c r="F870" i="1" l="1"/>
  <c r="F871" i="1" s="1"/>
  <c r="F70" i="2"/>
  <c r="F886" i="1"/>
  <c r="G389" i="2" l="1"/>
  <c r="I389" i="2"/>
  <c r="J389" i="2"/>
  <c r="K389" i="2"/>
  <c r="L389" i="2"/>
  <c r="F389" i="2"/>
  <c r="G374" i="2" l="1"/>
  <c r="I374" i="2"/>
  <c r="J374" i="2"/>
  <c r="K374" i="2"/>
  <c r="L374" i="2"/>
  <c r="F374" i="2"/>
  <c r="G351" i="2" l="1"/>
  <c r="I351" i="2"/>
  <c r="J351" i="2"/>
  <c r="K351" i="2"/>
  <c r="L351" i="2"/>
  <c r="F351" i="2"/>
  <c r="G354" i="2"/>
  <c r="I354" i="2"/>
  <c r="J354" i="2"/>
  <c r="K354" i="2"/>
  <c r="L354" i="2"/>
  <c r="F354" i="2"/>
  <c r="G353" i="2"/>
  <c r="I353" i="2"/>
  <c r="J353" i="2"/>
  <c r="K353" i="2"/>
  <c r="L353" i="2"/>
  <c r="F353" i="2"/>
  <c r="G352" i="2"/>
  <c r="I352" i="2"/>
  <c r="J352" i="2"/>
  <c r="K352" i="2"/>
  <c r="L352" i="2"/>
  <c r="G350" i="2"/>
  <c r="I350" i="2"/>
  <c r="J350" i="2"/>
  <c r="K350" i="2"/>
  <c r="L350" i="2"/>
  <c r="F350" i="2"/>
  <c r="G283" i="2" l="1"/>
  <c r="I283" i="2"/>
  <c r="J283" i="2"/>
  <c r="K283" i="2"/>
  <c r="L283" i="2"/>
  <c r="F283" i="2"/>
  <c r="J66" i="2" l="1"/>
  <c r="G237" i="2"/>
  <c r="I237" i="2"/>
  <c r="J237" i="2"/>
  <c r="K237" i="2"/>
  <c r="L237" i="2"/>
  <c r="F237" i="2"/>
  <c r="G395" i="2" l="1"/>
  <c r="I395" i="2"/>
  <c r="J395" i="2"/>
  <c r="K395" i="2"/>
  <c r="L395" i="2"/>
  <c r="F395" i="2"/>
  <c r="I66" i="2"/>
  <c r="G235" i="2" l="1"/>
  <c r="I235" i="2"/>
  <c r="J235" i="2"/>
  <c r="K235" i="2"/>
  <c r="L235" i="2"/>
  <c r="F235" i="2"/>
  <c r="G307" i="2"/>
  <c r="I307" i="2"/>
  <c r="J307" i="2"/>
  <c r="K307" i="2"/>
  <c r="L307" i="2"/>
  <c r="F307" i="2"/>
  <c r="G388" i="2" l="1"/>
  <c r="I388" i="2"/>
  <c r="J388" i="2"/>
  <c r="K388" i="2"/>
  <c r="L388" i="2"/>
  <c r="F388" i="2"/>
  <c r="K341" i="2" l="1"/>
  <c r="L341" i="2"/>
  <c r="K342" i="2"/>
  <c r="L342" i="2"/>
  <c r="K343" i="2"/>
  <c r="L343" i="2"/>
  <c r="K344" i="2"/>
  <c r="L344" i="2"/>
  <c r="K345" i="2"/>
  <c r="L345" i="2"/>
  <c r="K346" i="2"/>
  <c r="L346" i="2"/>
  <c r="K347" i="2"/>
  <c r="L347" i="2"/>
  <c r="K348" i="2"/>
  <c r="L348" i="2"/>
  <c r="K349" i="2"/>
  <c r="L349" i="2"/>
  <c r="J342" i="2"/>
  <c r="J343" i="2"/>
  <c r="J344" i="2"/>
  <c r="J345" i="2"/>
  <c r="J346" i="2"/>
  <c r="J347" i="2"/>
  <c r="J348" i="2"/>
  <c r="J349" i="2"/>
  <c r="J341" i="2"/>
  <c r="J321" i="2"/>
  <c r="K206" i="2" l="1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J203" i="2"/>
  <c r="J202" i="2"/>
  <c r="J201" i="2"/>
  <c r="J200" i="2"/>
  <c r="J199" i="2"/>
  <c r="J198" i="2"/>
  <c r="K197" i="2"/>
  <c r="L197" i="2"/>
  <c r="J197" i="2"/>
  <c r="K196" i="2"/>
  <c r="L196" i="2"/>
  <c r="J196" i="2"/>
  <c r="K163" i="2"/>
  <c r="L163" i="2"/>
  <c r="K164" i="2"/>
  <c r="L164" i="2"/>
  <c r="K165" i="2"/>
  <c r="L165" i="2"/>
  <c r="K166" i="2"/>
  <c r="L166" i="2"/>
  <c r="J164" i="2"/>
  <c r="J165" i="2"/>
  <c r="J166" i="2"/>
  <c r="K159" i="2"/>
  <c r="L159" i="2"/>
  <c r="K160" i="2"/>
  <c r="L160" i="2"/>
  <c r="K161" i="2"/>
  <c r="L161" i="2"/>
  <c r="J161" i="2"/>
  <c r="J160" i="2"/>
  <c r="J159" i="2"/>
  <c r="K154" i="2"/>
  <c r="L154" i="2"/>
  <c r="K155" i="2"/>
  <c r="L155" i="2"/>
  <c r="J155" i="2"/>
  <c r="J154" i="2"/>
  <c r="J151" i="2"/>
  <c r="J150" i="2"/>
  <c r="K144" i="2"/>
  <c r="L144" i="2"/>
  <c r="K138" i="2"/>
  <c r="L138" i="2"/>
  <c r="K139" i="2"/>
  <c r="L139" i="2"/>
  <c r="J139" i="2"/>
  <c r="J138" i="2"/>
  <c r="K136" i="2"/>
  <c r="L136" i="2"/>
  <c r="K132" i="2"/>
  <c r="L132" i="2"/>
  <c r="K133" i="2"/>
  <c r="L133" i="2"/>
  <c r="J133" i="2"/>
  <c r="J132" i="2"/>
  <c r="K130" i="2"/>
  <c r="L130" i="2"/>
  <c r="K126" i="2"/>
  <c r="L126" i="2"/>
  <c r="K116" i="2"/>
  <c r="L116" i="2"/>
  <c r="K117" i="2"/>
  <c r="L117" i="2"/>
  <c r="K118" i="2"/>
  <c r="L118" i="2"/>
  <c r="J117" i="2"/>
  <c r="J118" i="2"/>
  <c r="J116" i="2"/>
  <c r="K112" i="2"/>
  <c r="L112" i="2"/>
  <c r="K113" i="2"/>
  <c r="L113" i="2"/>
  <c r="K114" i="2"/>
  <c r="L114" i="2"/>
  <c r="J113" i="2"/>
  <c r="J114" i="2"/>
  <c r="J112" i="2"/>
  <c r="K107" i="2"/>
  <c r="L107" i="2"/>
  <c r="K108" i="2"/>
  <c r="L108" i="2"/>
  <c r="K109" i="2"/>
  <c r="L109" i="2"/>
  <c r="K110" i="2"/>
  <c r="L110" i="2"/>
  <c r="K100" i="2"/>
  <c r="L100" i="2"/>
  <c r="K101" i="2"/>
  <c r="L101" i="2"/>
  <c r="J101" i="2"/>
  <c r="J100" i="2"/>
  <c r="K95" i="2"/>
  <c r="L95" i="2"/>
  <c r="K96" i="2"/>
  <c r="L96" i="2"/>
  <c r="K97" i="2"/>
  <c r="L97" i="2"/>
  <c r="K98" i="2"/>
  <c r="L98" i="2"/>
  <c r="J96" i="2"/>
  <c r="J97" i="2"/>
  <c r="J98" i="2"/>
  <c r="J95" i="2"/>
  <c r="K92" i="2"/>
  <c r="L92" i="2"/>
  <c r="K93" i="2"/>
  <c r="L93" i="2"/>
  <c r="K90" i="2"/>
  <c r="L90" i="2"/>
  <c r="K85" i="2"/>
  <c r="L85" i="2"/>
  <c r="K86" i="2"/>
  <c r="L86" i="2"/>
  <c r="K87" i="2"/>
  <c r="L87" i="2"/>
  <c r="K88" i="2"/>
  <c r="L88" i="2"/>
  <c r="J86" i="2"/>
  <c r="J87" i="2"/>
  <c r="J88" i="2"/>
  <c r="J85" i="2"/>
  <c r="G163" i="2" l="1"/>
  <c r="I163" i="2"/>
  <c r="J163" i="2"/>
  <c r="F163" i="2"/>
  <c r="G162" i="2"/>
  <c r="I162" i="2"/>
  <c r="K162" i="2"/>
  <c r="L162" i="2"/>
  <c r="F162" i="2"/>
  <c r="J162" i="2" l="1"/>
  <c r="H33" i="2"/>
  <c r="G161" i="2" l="1"/>
  <c r="I161" i="2"/>
  <c r="F161" i="2"/>
  <c r="G160" i="2"/>
  <c r="I160" i="2"/>
  <c r="F160" i="2"/>
  <c r="G159" i="2"/>
  <c r="I159" i="2"/>
  <c r="F159" i="2"/>
  <c r="G157" i="2"/>
  <c r="I158" i="2"/>
  <c r="K157" i="2"/>
  <c r="L158" i="2"/>
  <c r="F158" i="2"/>
  <c r="J158" i="2" l="1"/>
  <c r="J157" i="2"/>
  <c r="L157" i="2"/>
  <c r="I157" i="2"/>
  <c r="K158" i="2"/>
  <c r="F157" i="2"/>
  <c r="G158" i="2"/>
  <c r="K194" i="2" l="1"/>
  <c r="K195" i="2"/>
  <c r="L194" i="2"/>
  <c r="L195" i="2"/>
  <c r="J195" i="2"/>
  <c r="F409" i="2" l="1"/>
  <c r="G409" i="2"/>
  <c r="I409" i="2"/>
  <c r="K409" i="2"/>
  <c r="J409" i="2" l="1"/>
  <c r="L409" i="2"/>
  <c r="K64" i="2"/>
  <c r="L64" i="2"/>
  <c r="K368" i="2" l="1"/>
  <c r="L368" i="2"/>
  <c r="G376" i="2"/>
  <c r="I376" i="2"/>
  <c r="J376" i="2"/>
  <c r="K376" i="2"/>
  <c r="F376" i="2"/>
  <c r="J368" i="2"/>
  <c r="F368" i="2" l="1"/>
  <c r="I368" i="2"/>
  <c r="G368" i="2"/>
  <c r="L376" i="2"/>
  <c r="G375" i="2"/>
  <c r="I375" i="2"/>
  <c r="J375" i="2"/>
  <c r="K375" i="2"/>
  <c r="L375" i="2"/>
  <c r="F375" i="2"/>
  <c r="G339" i="2"/>
  <c r="I339" i="2"/>
  <c r="J339" i="2"/>
  <c r="K339" i="2"/>
  <c r="L339" i="2"/>
  <c r="F339" i="2"/>
  <c r="F352" i="2"/>
  <c r="G334" i="2"/>
  <c r="I334" i="2"/>
  <c r="J334" i="2"/>
  <c r="K334" i="2"/>
  <c r="L334" i="2"/>
  <c r="F334" i="2"/>
  <c r="G330" i="2"/>
  <c r="I330" i="2"/>
  <c r="J330" i="2"/>
  <c r="K330" i="2"/>
  <c r="L330" i="2"/>
  <c r="F330" i="2"/>
  <c r="G165" i="2"/>
  <c r="I165" i="2"/>
  <c r="G166" i="2"/>
  <c r="I166" i="2"/>
  <c r="F166" i="2"/>
  <c r="F165" i="2"/>
  <c r="H32" i="2" l="1"/>
  <c r="L224" i="2"/>
  <c r="K224" i="2"/>
  <c r="J224" i="2"/>
  <c r="I224" i="2"/>
  <c r="G224" i="2"/>
  <c r="F224" i="2"/>
  <c r="F413" i="2" l="1"/>
  <c r="G391" i="2"/>
  <c r="I391" i="2"/>
  <c r="J391" i="2"/>
  <c r="K391" i="2"/>
  <c r="L391" i="2"/>
  <c r="G392" i="2"/>
  <c r="I392" i="2"/>
  <c r="J392" i="2"/>
  <c r="K392" i="2"/>
  <c r="L392" i="2"/>
  <c r="G393" i="2"/>
  <c r="I393" i="2"/>
  <c r="J393" i="2"/>
  <c r="K393" i="2"/>
  <c r="L393" i="2"/>
  <c r="G394" i="2"/>
  <c r="I394" i="2"/>
  <c r="J394" i="2"/>
  <c r="K394" i="2"/>
  <c r="L394" i="2"/>
  <c r="G396" i="2"/>
  <c r="I396" i="2"/>
  <c r="J396" i="2"/>
  <c r="K396" i="2"/>
  <c r="L396" i="2"/>
  <c r="G397" i="2"/>
  <c r="I397" i="2"/>
  <c r="J397" i="2"/>
  <c r="K397" i="2"/>
  <c r="L397" i="2"/>
  <c r="G398" i="2"/>
  <c r="I398" i="2"/>
  <c r="J398" i="2"/>
  <c r="K398" i="2"/>
  <c r="L398" i="2"/>
  <c r="F392" i="2"/>
  <c r="F393" i="2"/>
  <c r="F394" i="2"/>
  <c r="F396" i="2"/>
  <c r="F397" i="2"/>
  <c r="F398" i="2"/>
  <c r="F391" i="2"/>
  <c r="G384" i="2"/>
  <c r="I384" i="2"/>
  <c r="J384" i="2"/>
  <c r="K384" i="2"/>
  <c r="L384" i="2"/>
  <c r="G385" i="2"/>
  <c r="I385" i="2"/>
  <c r="J385" i="2"/>
  <c r="K385" i="2"/>
  <c r="L385" i="2"/>
  <c r="G386" i="2"/>
  <c r="I386" i="2"/>
  <c r="J386" i="2"/>
  <c r="K386" i="2"/>
  <c r="L386" i="2"/>
  <c r="G387" i="2"/>
  <c r="I387" i="2"/>
  <c r="J387" i="2"/>
  <c r="K387" i="2"/>
  <c r="L387" i="2"/>
  <c r="F385" i="2"/>
  <c r="F386" i="2"/>
  <c r="F387" i="2"/>
  <c r="F384" i="2"/>
  <c r="G377" i="2"/>
  <c r="I377" i="2"/>
  <c r="J377" i="2"/>
  <c r="K377" i="2"/>
  <c r="L377" i="2"/>
  <c r="G378" i="2"/>
  <c r="I378" i="2"/>
  <c r="J378" i="2"/>
  <c r="K378" i="2"/>
  <c r="L378" i="2"/>
  <c r="G379" i="2"/>
  <c r="I379" i="2"/>
  <c r="J379" i="2"/>
  <c r="K379" i="2"/>
  <c r="L379" i="2"/>
  <c r="G380" i="2"/>
  <c r="I380" i="2"/>
  <c r="J380" i="2"/>
  <c r="K380" i="2"/>
  <c r="L380" i="2"/>
  <c r="G381" i="2"/>
  <c r="I381" i="2"/>
  <c r="J381" i="2"/>
  <c r="K381" i="2"/>
  <c r="L381" i="2"/>
  <c r="F378" i="2"/>
  <c r="F379" i="2"/>
  <c r="F380" i="2"/>
  <c r="F381" i="2"/>
  <c r="F377" i="2"/>
  <c r="G369" i="2"/>
  <c r="I369" i="2"/>
  <c r="J369" i="2"/>
  <c r="K369" i="2"/>
  <c r="L369" i="2"/>
  <c r="G370" i="2"/>
  <c r="I370" i="2"/>
  <c r="J370" i="2"/>
  <c r="K370" i="2"/>
  <c r="L370" i="2"/>
  <c r="G371" i="2"/>
  <c r="I371" i="2"/>
  <c r="J371" i="2"/>
  <c r="K371" i="2"/>
  <c r="L371" i="2"/>
  <c r="G372" i="2"/>
  <c r="I372" i="2"/>
  <c r="J372" i="2"/>
  <c r="K372" i="2"/>
  <c r="L372" i="2"/>
  <c r="G373" i="2"/>
  <c r="I373" i="2"/>
  <c r="J373" i="2"/>
  <c r="K373" i="2"/>
  <c r="L373" i="2"/>
  <c r="F370" i="2"/>
  <c r="F371" i="2"/>
  <c r="F372" i="2"/>
  <c r="F373" i="2"/>
  <c r="F369" i="2"/>
  <c r="K355" i="2" l="1"/>
  <c r="G361" i="2"/>
  <c r="I361" i="2"/>
  <c r="J361" i="2"/>
  <c r="K361" i="2"/>
  <c r="L361" i="2"/>
  <c r="G362" i="2"/>
  <c r="I362" i="2"/>
  <c r="J362" i="2"/>
  <c r="K362" i="2"/>
  <c r="L362" i="2"/>
  <c r="G363" i="2"/>
  <c r="I363" i="2"/>
  <c r="J363" i="2"/>
  <c r="K363" i="2"/>
  <c r="L363" i="2"/>
  <c r="G364" i="2"/>
  <c r="I364" i="2"/>
  <c r="J364" i="2"/>
  <c r="K364" i="2"/>
  <c r="L364" i="2"/>
  <c r="G365" i="2"/>
  <c r="I365" i="2"/>
  <c r="J365" i="2"/>
  <c r="K365" i="2"/>
  <c r="L365" i="2"/>
  <c r="G366" i="2"/>
  <c r="I366" i="2"/>
  <c r="J366" i="2"/>
  <c r="K366" i="2"/>
  <c r="L366" i="2"/>
  <c r="F363" i="2"/>
  <c r="F364" i="2"/>
  <c r="F365" i="2"/>
  <c r="F366" i="2"/>
  <c r="F362" i="2"/>
  <c r="G357" i="2"/>
  <c r="I357" i="2"/>
  <c r="J357" i="2"/>
  <c r="K357" i="2"/>
  <c r="L357" i="2"/>
  <c r="G358" i="2"/>
  <c r="I358" i="2"/>
  <c r="J358" i="2"/>
  <c r="K358" i="2"/>
  <c r="L358" i="2"/>
  <c r="G359" i="2"/>
  <c r="I359" i="2"/>
  <c r="J359" i="2"/>
  <c r="K359" i="2"/>
  <c r="L359" i="2"/>
  <c r="G360" i="2"/>
  <c r="I360" i="2"/>
  <c r="J360" i="2"/>
  <c r="K360" i="2"/>
  <c r="L360" i="2"/>
  <c r="F358" i="2"/>
  <c r="F359" i="2"/>
  <c r="F360" i="2"/>
  <c r="G356" i="2"/>
  <c r="I356" i="2"/>
  <c r="J356" i="2"/>
  <c r="K356" i="2"/>
  <c r="L356" i="2"/>
  <c r="F357" i="2"/>
  <c r="G341" i="2"/>
  <c r="I341" i="2"/>
  <c r="G342" i="2"/>
  <c r="I342" i="2"/>
  <c r="G343" i="2"/>
  <c r="I343" i="2"/>
  <c r="G349" i="2"/>
  <c r="I349" i="2"/>
  <c r="G344" i="2"/>
  <c r="I344" i="2"/>
  <c r="G345" i="2"/>
  <c r="I345" i="2"/>
  <c r="G346" i="2"/>
  <c r="I346" i="2"/>
  <c r="G347" i="2"/>
  <c r="I347" i="2"/>
  <c r="G348" i="2"/>
  <c r="I348" i="2"/>
  <c r="F342" i="2"/>
  <c r="F343" i="2"/>
  <c r="F349" i="2"/>
  <c r="F344" i="2"/>
  <c r="F345" i="2"/>
  <c r="F346" i="2"/>
  <c r="F347" i="2"/>
  <c r="F348" i="2"/>
  <c r="F341" i="2"/>
  <c r="G336" i="2"/>
  <c r="I336" i="2"/>
  <c r="J336" i="2"/>
  <c r="K336" i="2"/>
  <c r="L336" i="2"/>
  <c r="G337" i="2"/>
  <c r="I337" i="2"/>
  <c r="J337" i="2"/>
  <c r="K337" i="2"/>
  <c r="L337" i="2"/>
  <c r="G338" i="2"/>
  <c r="I338" i="2"/>
  <c r="J338" i="2"/>
  <c r="K338" i="2"/>
  <c r="L338" i="2"/>
  <c r="F337" i="2"/>
  <c r="F338" i="2"/>
  <c r="F336" i="2"/>
  <c r="G321" i="2"/>
  <c r="I321" i="2"/>
  <c r="K321" i="2"/>
  <c r="L321" i="2"/>
  <c r="G322" i="2"/>
  <c r="I322" i="2"/>
  <c r="J322" i="2"/>
  <c r="K322" i="2"/>
  <c r="L322" i="2"/>
  <c r="G323" i="2"/>
  <c r="I323" i="2"/>
  <c r="J323" i="2"/>
  <c r="K323" i="2"/>
  <c r="L323" i="2"/>
  <c r="G329" i="2"/>
  <c r="I329" i="2"/>
  <c r="J329" i="2"/>
  <c r="K329" i="2"/>
  <c r="L329" i="2"/>
  <c r="G332" i="2"/>
  <c r="I332" i="2"/>
  <c r="J332" i="2"/>
  <c r="K332" i="2"/>
  <c r="L332" i="2"/>
  <c r="G333" i="2"/>
  <c r="I333" i="2"/>
  <c r="J333" i="2"/>
  <c r="K333" i="2"/>
  <c r="L333" i="2"/>
  <c r="G324" i="2"/>
  <c r="I324" i="2"/>
  <c r="J324" i="2"/>
  <c r="K324" i="2"/>
  <c r="L324" i="2"/>
  <c r="G325" i="2"/>
  <c r="I325" i="2"/>
  <c r="J325" i="2"/>
  <c r="K325" i="2"/>
  <c r="L325" i="2"/>
  <c r="G326" i="2"/>
  <c r="I326" i="2"/>
  <c r="J326" i="2"/>
  <c r="K326" i="2"/>
  <c r="L326" i="2"/>
  <c r="G327" i="2"/>
  <c r="I327" i="2"/>
  <c r="J327" i="2"/>
  <c r="K327" i="2"/>
  <c r="L327" i="2"/>
  <c r="G328" i="2"/>
  <c r="I328" i="2"/>
  <c r="J328" i="2"/>
  <c r="K328" i="2"/>
  <c r="L328" i="2"/>
  <c r="F321" i="2"/>
  <c r="F322" i="2"/>
  <c r="F323" i="2"/>
  <c r="F329" i="2"/>
  <c r="F332" i="2"/>
  <c r="F333" i="2"/>
  <c r="F324" i="2"/>
  <c r="F325" i="2"/>
  <c r="F326" i="2"/>
  <c r="F327" i="2"/>
  <c r="F328" i="2"/>
  <c r="G316" i="2"/>
  <c r="I316" i="2"/>
  <c r="J316" i="2"/>
  <c r="K316" i="2"/>
  <c r="L316" i="2"/>
  <c r="G317" i="2"/>
  <c r="I317" i="2"/>
  <c r="J317" i="2"/>
  <c r="K317" i="2"/>
  <c r="L317" i="2"/>
  <c r="G318" i="2"/>
  <c r="I318" i="2"/>
  <c r="J318" i="2"/>
  <c r="K318" i="2"/>
  <c r="L318" i="2"/>
  <c r="G319" i="2"/>
  <c r="I319" i="2"/>
  <c r="J319" i="2"/>
  <c r="K319" i="2"/>
  <c r="L319" i="2"/>
  <c r="F317" i="2"/>
  <c r="F318" i="2"/>
  <c r="F319" i="2"/>
  <c r="L355" i="2" l="1"/>
  <c r="I355" i="2"/>
  <c r="J355" i="2"/>
  <c r="F316" i="2"/>
  <c r="G312" i="2"/>
  <c r="I312" i="2"/>
  <c r="J312" i="2"/>
  <c r="K312" i="2"/>
  <c r="L312" i="2"/>
  <c r="G310" i="2"/>
  <c r="I310" i="2"/>
  <c r="J310" i="2"/>
  <c r="K310" i="2"/>
  <c r="L310" i="2"/>
  <c r="G296" i="2"/>
  <c r="I296" i="2"/>
  <c r="J296" i="2"/>
  <c r="K296" i="2"/>
  <c r="L296" i="2"/>
  <c r="G297" i="2"/>
  <c r="I297" i="2"/>
  <c r="J297" i="2"/>
  <c r="K297" i="2"/>
  <c r="L297" i="2"/>
  <c r="G298" i="2"/>
  <c r="I298" i="2"/>
  <c r="J298" i="2"/>
  <c r="K298" i="2"/>
  <c r="L298" i="2"/>
  <c r="G299" i="2"/>
  <c r="I299" i="2"/>
  <c r="J299" i="2"/>
  <c r="K299" i="2"/>
  <c r="L299" i="2"/>
  <c r="G300" i="2"/>
  <c r="I300" i="2"/>
  <c r="J300" i="2"/>
  <c r="K300" i="2"/>
  <c r="L300" i="2"/>
  <c r="G301" i="2"/>
  <c r="I301" i="2"/>
  <c r="J301" i="2"/>
  <c r="K301" i="2"/>
  <c r="L301" i="2"/>
  <c r="G302" i="2"/>
  <c r="I302" i="2"/>
  <c r="J302" i="2"/>
  <c r="K302" i="2"/>
  <c r="L302" i="2"/>
  <c r="G303" i="2"/>
  <c r="I303" i="2"/>
  <c r="J303" i="2"/>
  <c r="K303" i="2"/>
  <c r="L303" i="2"/>
  <c r="G304" i="2"/>
  <c r="I304" i="2"/>
  <c r="J304" i="2"/>
  <c r="K304" i="2"/>
  <c r="L304" i="2"/>
  <c r="G305" i="2"/>
  <c r="I305" i="2"/>
  <c r="J305" i="2"/>
  <c r="K305" i="2"/>
  <c r="L305" i="2"/>
  <c r="G306" i="2"/>
  <c r="I306" i="2"/>
  <c r="J306" i="2"/>
  <c r="K306" i="2"/>
  <c r="L306" i="2"/>
  <c r="G308" i="2"/>
  <c r="I308" i="2"/>
  <c r="J308" i="2"/>
  <c r="K308" i="2"/>
  <c r="L308" i="2"/>
  <c r="F297" i="2"/>
  <c r="F298" i="2"/>
  <c r="F299" i="2"/>
  <c r="F300" i="2"/>
  <c r="F301" i="2"/>
  <c r="F302" i="2"/>
  <c r="F303" i="2"/>
  <c r="F304" i="2"/>
  <c r="F305" i="2"/>
  <c r="F306" i="2"/>
  <c r="F308" i="2"/>
  <c r="G290" i="2"/>
  <c r="I290" i="2"/>
  <c r="J290" i="2"/>
  <c r="K290" i="2"/>
  <c r="L290" i="2"/>
  <c r="G291" i="2"/>
  <c r="I291" i="2"/>
  <c r="J291" i="2"/>
  <c r="K291" i="2"/>
  <c r="L291" i="2"/>
  <c r="F291" i="2"/>
  <c r="G279" i="2"/>
  <c r="I279" i="2"/>
  <c r="J279" i="2"/>
  <c r="K279" i="2"/>
  <c r="L279" i="2"/>
  <c r="G280" i="2"/>
  <c r="I280" i="2"/>
  <c r="J280" i="2"/>
  <c r="K280" i="2"/>
  <c r="L280" i="2"/>
  <c r="G281" i="2"/>
  <c r="I281" i="2"/>
  <c r="J281" i="2"/>
  <c r="K281" i="2"/>
  <c r="L281" i="2"/>
  <c r="G282" i="2"/>
  <c r="I282" i="2"/>
  <c r="J282" i="2"/>
  <c r="K282" i="2"/>
  <c r="L282" i="2"/>
  <c r="G284" i="2"/>
  <c r="I284" i="2"/>
  <c r="J284" i="2"/>
  <c r="K284" i="2"/>
  <c r="L284" i="2"/>
  <c r="G285" i="2"/>
  <c r="I285" i="2"/>
  <c r="J285" i="2"/>
  <c r="K285" i="2"/>
  <c r="L285" i="2"/>
  <c r="G286" i="2"/>
  <c r="I286" i="2"/>
  <c r="J286" i="2"/>
  <c r="K286" i="2"/>
  <c r="L286" i="2"/>
  <c r="G287" i="2"/>
  <c r="I287" i="2"/>
  <c r="J287" i="2"/>
  <c r="K287" i="2"/>
  <c r="L287" i="2"/>
  <c r="G288" i="2"/>
  <c r="I288" i="2"/>
  <c r="J288" i="2"/>
  <c r="K288" i="2"/>
  <c r="L288" i="2"/>
  <c r="F280" i="2"/>
  <c r="F281" i="2"/>
  <c r="F282" i="2"/>
  <c r="F284" i="2"/>
  <c r="F285" i="2"/>
  <c r="F286" i="2"/>
  <c r="F287" i="2"/>
  <c r="F288" i="2"/>
  <c r="G277" i="2"/>
  <c r="I277" i="2"/>
  <c r="J277" i="2"/>
  <c r="K277" i="2"/>
  <c r="L277" i="2"/>
  <c r="G276" i="2"/>
  <c r="I276" i="2"/>
  <c r="K276" i="2"/>
  <c r="L276" i="2"/>
  <c r="F276" i="2"/>
  <c r="G258" i="2"/>
  <c r="I258" i="2"/>
  <c r="J258" i="2"/>
  <c r="K258" i="2"/>
  <c r="L258" i="2"/>
  <c r="G259" i="2"/>
  <c r="I259" i="2"/>
  <c r="J259" i="2"/>
  <c r="K259" i="2"/>
  <c r="L259" i="2"/>
  <c r="G260" i="2"/>
  <c r="I260" i="2"/>
  <c r="J260" i="2"/>
  <c r="K260" i="2"/>
  <c r="L260" i="2"/>
  <c r="G261" i="2"/>
  <c r="I261" i="2"/>
  <c r="J261" i="2"/>
  <c r="K261" i="2"/>
  <c r="L261" i="2"/>
  <c r="G262" i="2"/>
  <c r="I262" i="2"/>
  <c r="J262" i="2"/>
  <c r="K262" i="2"/>
  <c r="L262" i="2"/>
  <c r="G263" i="2"/>
  <c r="I263" i="2"/>
  <c r="J263" i="2"/>
  <c r="K263" i="2"/>
  <c r="L263" i="2"/>
  <c r="G264" i="2"/>
  <c r="I264" i="2"/>
  <c r="J264" i="2"/>
  <c r="K264" i="2"/>
  <c r="L264" i="2"/>
  <c r="G265" i="2"/>
  <c r="I265" i="2"/>
  <c r="J265" i="2"/>
  <c r="K265" i="2"/>
  <c r="L265" i="2"/>
  <c r="G266" i="2"/>
  <c r="I266" i="2"/>
  <c r="J266" i="2"/>
  <c r="K266" i="2"/>
  <c r="L266" i="2"/>
  <c r="G267" i="2"/>
  <c r="I267" i="2"/>
  <c r="J267" i="2"/>
  <c r="K267" i="2"/>
  <c r="L267" i="2"/>
  <c r="G268" i="2"/>
  <c r="I268" i="2"/>
  <c r="J268" i="2"/>
  <c r="K268" i="2"/>
  <c r="L268" i="2"/>
  <c r="G269" i="2"/>
  <c r="I269" i="2"/>
  <c r="J269" i="2"/>
  <c r="K269" i="2"/>
  <c r="L269" i="2"/>
  <c r="G270" i="2"/>
  <c r="I270" i="2"/>
  <c r="J270" i="2"/>
  <c r="K270" i="2"/>
  <c r="L270" i="2"/>
  <c r="G271" i="2"/>
  <c r="I271" i="2"/>
  <c r="J271" i="2"/>
  <c r="K271" i="2"/>
  <c r="L271" i="2"/>
  <c r="G272" i="2"/>
  <c r="I272" i="2"/>
  <c r="J272" i="2"/>
  <c r="K272" i="2"/>
  <c r="L272" i="2"/>
  <c r="G273" i="2"/>
  <c r="I273" i="2"/>
  <c r="J273" i="2"/>
  <c r="K273" i="2"/>
  <c r="L273" i="2"/>
  <c r="G274" i="2"/>
  <c r="I274" i="2"/>
  <c r="J274" i="2"/>
  <c r="K274" i="2"/>
  <c r="L274" i="2"/>
  <c r="G275" i="2"/>
  <c r="I275" i="2"/>
  <c r="J275" i="2"/>
  <c r="K275" i="2"/>
  <c r="L275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G253" i="2"/>
  <c r="I253" i="2"/>
  <c r="J253" i="2"/>
  <c r="K253" i="2"/>
  <c r="L253" i="2"/>
  <c r="G254" i="2"/>
  <c r="I254" i="2"/>
  <c r="J254" i="2"/>
  <c r="K254" i="2"/>
  <c r="L254" i="2"/>
  <c r="G255" i="2"/>
  <c r="I255" i="2"/>
  <c r="J255" i="2"/>
  <c r="K255" i="2"/>
  <c r="L255" i="2"/>
  <c r="G256" i="2"/>
  <c r="I256" i="2"/>
  <c r="J256" i="2"/>
  <c r="K256" i="2"/>
  <c r="L256" i="2"/>
  <c r="F254" i="2"/>
  <c r="F255" i="2"/>
  <c r="F256" i="2"/>
  <c r="G249" i="2"/>
  <c r="I249" i="2"/>
  <c r="J249" i="2"/>
  <c r="K249" i="2"/>
  <c r="L249" i="2"/>
  <c r="G250" i="2"/>
  <c r="I250" i="2"/>
  <c r="J250" i="2"/>
  <c r="K250" i="2"/>
  <c r="L250" i="2"/>
  <c r="G251" i="2"/>
  <c r="I251" i="2"/>
  <c r="J251" i="2"/>
  <c r="K251" i="2"/>
  <c r="L251" i="2"/>
  <c r="F253" i="2"/>
  <c r="F258" i="2"/>
  <c r="F277" i="2"/>
  <c r="F279" i="2"/>
  <c r="F290" i="2"/>
  <c r="F296" i="2"/>
  <c r="F310" i="2"/>
  <c r="F312" i="2"/>
  <c r="F250" i="2"/>
  <c r="F251" i="2"/>
  <c r="G243" i="2"/>
  <c r="I243" i="2"/>
  <c r="J243" i="2"/>
  <c r="K243" i="2"/>
  <c r="L243" i="2"/>
  <c r="G244" i="2"/>
  <c r="I244" i="2"/>
  <c r="J244" i="2"/>
  <c r="K244" i="2"/>
  <c r="L244" i="2"/>
  <c r="G245" i="2"/>
  <c r="I245" i="2"/>
  <c r="J245" i="2"/>
  <c r="K245" i="2"/>
  <c r="L245" i="2"/>
  <c r="G246" i="2"/>
  <c r="I246" i="2"/>
  <c r="J246" i="2"/>
  <c r="K246" i="2"/>
  <c r="L246" i="2"/>
  <c r="G247" i="2"/>
  <c r="I247" i="2"/>
  <c r="J247" i="2"/>
  <c r="K247" i="2"/>
  <c r="L247" i="2"/>
  <c r="F244" i="2"/>
  <c r="F245" i="2"/>
  <c r="F246" i="2"/>
  <c r="F247" i="2"/>
  <c r="G230" i="2"/>
  <c r="I230" i="2"/>
  <c r="J230" i="2"/>
  <c r="K230" i="2"/>
  <c r="L230" i="2"/>
  <c r="G231" i="2"/>
  <c r="I231" i="2"/>
  <c r="J231" i="2"/>
  <c r="K231" i="2"/>
  <c r="L231" i="2"/>
  <c r="G232" i="2"/>
  <c r="I232" i="2"/>
  <c r="J232" i="2"/>
  <c r="K232" i="2"/>
  <c r="L232" i="2"/>
  <c r="G233" i="2"/>
  <c r="I233" i="2"/>
  <c r="J233" i="2"/>
  <c r="K233" i="2"/>
  <c r="L233" i="2"/>
  <c r="G234" i="2"/>
  <c r="I234" i="2"/>
  <c r="J234" i="2"/>
  <c r="K234" i="2"/>
  <c r="L234" i="2"/>
  <c r="G236" i="2"/>
  <c r="I236" i="2"/>
  <c r="J236" i="2"/>
  <c r="K236" i="2"/>
  <c r="L236" i="2"/>
  <c r="G238" i="2"/>
  <c r="I238" i="2"/>
  <c r="J238" i="2"/>
  <c r="K238" i="2"/>
  <c r="L238" i="2"/>
  <c r="G239" i="2"/>
  <c r="I239" i="2"/>
  <c r="J239" i="2"/>
  <c r="K239" i="2"/>
  <c r="L239" i="2"/>
  <c r="G240" i="2"/>
  <c r="I240" i="2"/>
  <c r="J240" i="2"/>
  <c r="K240" i="2"/>
  <c r="L240" i="2"/>
  <c r="G241" i="2"/>
  <c r="I241" i="2"/>
  <c r="J241" i="2"/>
  <c r="K241" i="2"/>
  <c r="L241" i="2"/>
  <c r="F231" i="2"/>
  <c r="F232" i="2"/>
  <c r="F233" i="2"/>
  <c r="F234" i="2"/>
  <c r="F236" i="2"/>
  <c r="F238" i="2"/>
  <c r="F239" i="2"/>
  <c r="F240" i="2"/>
  <c r="F241" i="2"/>
  <c r="G228" i="2"/>
  <c r="I228" i="2"/>
  <c r="J228" i="2"/>
  <c r="K228" i="2"/>
  <c r="L228" i="2"/>
  <c r="G227" i="2"/>
  <c r="G226" i="2"/>
  <c r="I226" i="2"/>
  <c r="J226" i="2"/>
  <c r="K226" i="2"/>
  <c r="L226" i="2"/>
  <c r="F228" i="2"/>
  <c r="G217" i="2"/>
  <c r="I217" i="2"/>
  <c r="J217" i="2"/>
  <c r="K217" i="2"/>
  <c r="L217" i="2"/>
  <c r="G218" i="2"/>
  <c r="I218" i="2"/>
  <c r="J218" i="2"/>
  <c r="K218" i="2"/>
  <c r="L218" i="2"/>
  <c r="G219" i="2"/>
  <c r="I219" i="2"/>
  <c r="J219" i="2"/>
  <c r="K219" i="2"/>
  <c r="L219" i="2"/>
  <c r="G220" i="2"/>
  <c r="I220" i="2"/>
  <c r="J220" i="2"/>
  <c r="K220" i="2"/>
  <c r="L220" i="2"/>
  <c r="G221" i="2"/>
  <c r="I221" i="2"/>
  <c r="J221" i="2"/>
  <c r="K221" i="2"/>
  <c r="L221" i="2"/>
  <c r="G222" i="2"/>
  <c r="I222" i="2"/>
  <c r="J222" i="2"/>
  <c r="K222" i="2"/>
  <c r="L222" i="2"/>
  <c r="G223" i="2"/>
  <c r="I223" i="2"/>
  <c r="J223" i="2"/>
  <c r="K223" i="2"/>
  <c r="L223" i="2"/>
  <c r="F218" i="2"/>
  <c r="F219" i="2"/>
  <c r="F220" i="2"/>
  <c r="F221" i="2"/>
  <c r="F222" i="2"/>
  <c r="F223" i="2"/>
  <c r="J276" i="2" l="1"/>
  <c r="G206" i="2"/>
  <c r="I206" i="2"/>
  <c r="J206" i="2"/>
  <c r="G207" i="2"/>
  <c r="I207" i="2"/>
  <c r="J207" i="2"/>
  <c r="G208" i="2"/>
  <c r="I208" i="2"/>
  <c r="J208" i="2"/>
  <c r="G209" i="2"/>
  <c r="I209" i="2"/>
  <c r="J209" i="2"/>
  <c r="G210" i="2"/>
  <c r="I210" i="2"/>
  <c r="J210" i="2"/>
  <c r="G211" i="2"/>
  <c r="I211" i="2"/>
  <c r="J211" i="2"/>
  <c r="G212" i="2"/>
  <c r="I212" i="2"/>
  <c r="J212" i="2"/>
  <c r="G213" i="2"/>
  <c r="I213" i="2"/>
  <c r="J213" i="2"/>
  <c r="G214" i="2"/>
  <c r="I214" i="2"/>
  <c r="J214" i="2"/>
  <c r="F207" i="2"/>
  <c r="F208" i="2"/>
  <c r="F209" i="2"/>
  <c r="F210" i="2"/>
  <c r="F211" i="2"/>
  <c r="F212" i="2"/>
  <c r="F213" i="2"/>
  <c r="F214" i="2"/>
  <c r="G196" i="2"/>
  <c r="I196" i="2"/>
  <c r="G197" i="2"/>
  <c r="I197" i="2"/>
  <c r="G198" i="2"/>
  <c r="I198" i="2"/>
  <c r="K198" i="2"/>
  <c r="L198" i="2"/>
  <c r="G199" i="2"/>
  <c r="I199" i="2"/>
  <c r="K199" i="2"/>
  <c r="L199" i="2"/>
  <c r="G200" i="2"/>
  <c r="I200" i="2"/>
  <c r="K200" i="2"/>
  <c r="L200" i="2"/>
  <c r="G201" i="2"/>
  <c r="I201" i="2"/>
  <c r="K201" i="2"/>
  <c r="L201" i="2"/>
  <c r="G202" i="2"/>
  <c r="I202" i="2"/>
  <c r="K202" i="2"/>
  <c r="L202" i="2"/>
  <c r="G203" i="2"/>
  <c r="I203" i="2"/>
  <c r="K203" i="2"/>
  <c r="L203" i="2"/>
  <c r="F197" i="2"/>
  <c r="F198" i="2"/>
  <c r="F199" i="2"/>
  <c r="F200" i="2"/>
  <c r="F201" i="2"/>
  <c r="F202" i="2"/>
  <c r="F203" i="2"/>
  <c r="G190" i="2"/>
  <c r="I190" i="2"/>
  <c r="J190" i="2"/>
  <c r="K190" i="2"/>
  <c r="L190" i="2"/>
  <c r="G191" i="2"/>
  <c r="I191" i="2"/>
  <c r="J191" i="2"/>
  <c r="K191" i="2"/>
  <c r="L191" i="2"/>
  <c r="G192" i="2"/>
  <c r="I192" i="2"/>
  <c r="J192" i="2"/>
  <c r="K192" i="2"/>
  <c r="L192" i="2"/>
  <c r="G193" i="2"/>
  <c r="I193" i="2"/>
  <c r="J193" i="2"/>
  <c r="K193" i="2"/>
  <c r="L193" i="2"/>
  <c r="F191" i="2"/>
  <c r="F192" i="2"/>
  <c r="F193" i="2"/>
  <c r="G186" i="2"/>
  <c r="I186" i="2"/>
  <c r="J186" i="2"/>
  <c r="K186" i="2"/>
  <c r="L186" i="2"/>
  <c r="G187" i="2"/>
  <c r="I187" i="2"/>
  <c r="J187" i="2"/>
  <c r="K187" i="2"/>
  <c r="L187" i="2"/>
  <c r="G188" i="2"/>
  <c r="I188" i="2"/>
  <c r="J188" i="2"/>
  <c r="K188" i="2"/>
  <c r="L188" i="2"/>
  <c r="F187" i="2"/>
  <c r="F188" i="2"/>
  <c r="G182" i="2"/>
  <c r="I182" i="2"/>
  <c r="J182" i="2"/>
  <c r="K182" i="2"/>
  <c r="L182" i="2"/>
  <c r="G183" i="2"/>
  <c r="I183" i="2"/>
  <c r="J183" i="2"/>
  <c r="K183" i="2"/>
  <c r="L183" i="2"/>
  <c r="G184" i="2"/>
  <c r="I184" i="2"/>
  <c r="J184" i="2"/>
  <c r="K184" i="2"/>
  <c r="L184" i="2"/>
  <c r="F183" i="2"/>
  <c r="F184" i="2"/>
  <c r="G178" i="2"/>
  <c r="I178" i="2"/>
  <c r="J178" i="2"/>
  <c r="K178" i="2"/>
  <c r="L178" i="2"/>
  <c r="G179" i="2"/>
  <c r="I179" i="2"/>
  <c r="J179" i="2"/>
  <c r="K179" i="2"/>
  <c r="L179" i="2"/>
  <c r="G180" i="2"/>
  <c r="I180" i="2"/>
  <c r="J180" i="2"/>
  <c r="K180" i="2"/>
  <c r="L180" i="2"/>
  <c r="F179" i="2"/>
  <c r="F180" i="2"/>
  <c r="G174" i="2"/>
  <c r="I174" i="2"/>
  <c r="J174" i="2"/>
  <c r="K174" i="2"/>
  <c r="L174" i="2"/>
  <c r="G175" i="2"/>
  <c r="I175" i="2"/>
  <c r="J175" i="2"/>
  <c r="K175" i="2"/>
  <c r="L175" i="2"/>
  <c r="G176" i="2"/>
  <c r="I176" i="2"/>
  <c r="J176" i="2"/>
  <c r="K176" i="2"/>
  <c r="L176" i="2"/>
  <c r="F175" i="2"/>
  <c r="F176" i="2"/>
  <c r="F174" i="2"/>
  <c r="G168" i="2"/>
  <c r="I168" i="2"/>
  <c r="J168" i="2"/>
  <c r="K168" i="2"/>
  <c r="L168" i="2"/>
  <c r="G169" i="2"/>
  <c r="I169" i="2"/>
  <c r="J169" i="2"/>
  <c r="K169" i="2"/>
  <c r="L169" i="2"/>
  <c r="G170" i="2"/>
  <c r="I170" i="2"/>
  <c r="J170" i="2"/>
  <c r="K170" i="2"/>
  <c r="L170" i="2"/>
  <c r="G171" i="2"/>
  <c r="I171" i="2"/>
  <c r="J171" i="2"/>
  <c r="K171" i="2"/>
  <c r="L171" i="2"/>
  <c r="G172" i="2"/>
  <c r="I172" i="2"/>
  <c r="J172" i="2"/>
  <c r="K172" i="2"/>
  <c r="L172" i="2"/>
  <c r="F169" i="2"/>
  <c r="F170" i="2"/>
  <c r="F171" i="2"/>
  <c r="F172" i="2"/>
  <c r="G164" i="2"/>
  <c r="I164" i="2"/>
  <c r="F164" i="2"/>
  <c r="G155" i="2"/>
  <c r="G154" i="2"/>
  <c r="G150" i="2"/>
  <c r="I150" i="2"/>
  <c r="K150" i="2"/>
  <c r="L150" i="2"/>
  <c r="G151" i="2"/>
  <c r="I151" i="2"/>
  <c r="K151" i="2"/>
  <c r="L151" i="2"/>
  <c r="F151" i="2"/>
  <c r="G139" i="2"/>
  <c r="I139" i="2"/>
  <c r="G138" i="2"/>
  <c r="I138" i="2"/>
  <c r="G136" i="2"/>
  <c r="I136" i="2"/>
  <c r="J136" i="2"/>
  <c r="F136" i="2"/>
  <c r="G132" i="2"/>
  <c r="I132" i="2"/>
  <c r="G133" i="2"/>
  <c r="I133" i="2"/>
  <c r="F133" i="2"/>
  <c r="G130" i="2"/>
  <c r="I130" i="2"/>
  <c r="J130" i="2"/>
  <c r="F130" i="2"/>
  <c r="G126" i="2"/>
  <c r="I126" i="2"/>
  <c r="J126" i="2"/>
  <c r="F126" i="2"/>
  <c r="G122" i="2"/>
  <c r="I122" i="2"/>
  <c r="J122" i="2"/>
  <c r="K122" i="2"/>
  <c r="L122" i="2"/>
  <c r="G123" i="2"/>
  <c r="I123" i="2"/>
  <c r="J123" i="2"/>
  <c r="K123" i="2"/>
  <c r="L123" i="2"/>
  <c r="G124" i="2"/>
  <c r="I124" i="2"/>
  <c r="J124" i="2"/>
  <c r="K124" i="2"/>
  <c r="L124" i="2"/>
  <c r="F124" i="2"/>
  <c r="F123" i="2"/>
  <c r="G116" i="2"/>
  <c r="I116" i="2"/>
  <c r="G117" i="2"/>
  <c r="I117" i="2"/>
  <c r="G118" i="2"/>
  <c r="I118" i="2"/>
  <c r="F117" i="2"/>
  <c r="F118" i="2"/>
  <c r="I112" i="2"/>
  <c r="I113" i="2"/>
  <c r="I114" i="2"/>
  <c r="J106" i="2"/>
  <c r="K106" i="2"/>
  <c r="L106" i="2"/>
  <c r="I107" i="2"/>
  <c r="J107" i="2"/>
  <c r="I108" i="2"/>
  <c r="J108" i="2"/>
  <c r="I109" i="2"/>
  <c r="J109" i="2"/>
  <c r="I110" i="2"/>
  <c r="J110" i="2"/>
  <c r="I100" i="2"/>
  <c r="I101" i="2"/>
  <c r="I95" i="2"/>
  <c r="I96" i="2"/>
  <c r="I97" i="2"/>
  <c r="I98" i="2"/>
  <c r="I93" i="2"/>
  <c r="J93" i="2"/>
  <c r="I92" i="2"/>
  <c r="J92" i="2"/>
  <c r="G90" i="2"/>
  <c r="I90" i="2"/>
  <c r="J90" i="2"/>
  <c r="I85" i="2"/>
  <c r="I86" i="2"/>
  <c r="I87" i="2"/>
  <c r="I88" i="2"/>
  <c r="J73" i="2"/>
  <c r="K73" i="2"/>
  <c r="L73" i="2"/>
  <c r="J74" i="2"/>
  <c r="K74" i="2"/>
  <c r="L74" i="2"/>
  <c r="H65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J59" i="2" l="1"/>
  <c r="K8" i="2" l="1"/>
  <c r="J390" i="2"/>
  <c r="K390" i="2"/>
  <c r="L390" i="2"/>
  <c r="J383" i="2"/>
  <c r="K383" i="2"/>
  <c r="L383" i="2"/>
  <c r="J382" i="2"/>
  <c r="K382" i="2"/>
  <c r="L382" i="2"/>
  <c r="J367" i="2"/>
  <c r="K367" i="2"/>
  <c r="L367" i="2"/>
  <c r="J340" i="2"/>
  <c r="K340" i="2"/>
  <c r="L340" i="2"/>
  <c r="J335" i="2"/>
  <c r="K335" i="2"/>
  <c r="L335" i="2"/>
  <c r="J320" i="2"/>
  <c r="K320" i="2"/>
  <c r="L320" i="2"/>
  <c r="J315" i="2"/>
  <c r="K315" i="2"/>
  <c r="L315" i="2"/>
  <c r="J311" i="2"/>
  <c r="K311" i="2"/>
  <c r="L311" i="2"/>
  <c r="J309" i="2"/>
  <c r="K309" i="2"/>
  <c r="L309" i="2"/>
  <c r="J295" i="2"/>
  <c r="K295" i="2"/>
  <c r="L295" i="2"/>
  <c r="J289" i="2"/>
  <c r="K289" i="2"/>
  <c r="L289" i="2"/>
  <c r="J278" i="2"/>
  <c r="K278" i="2"/>
  <c r="L278" i="2"/>
  <c r="K257" i="2"/>
  <c r="L257" i="2"/>
  <c r="J252" i="2"/>
  <c r="K252" i="2"/>
  <c r="L252" i="2"/>
  <c r="J248" i="2"/>
  <c r="K248" i="2"/>
  <c r="L248" i="2"/>
  <c r="J242" i="2"/>
  <c r="J229" i="2"/>
  <c r="K229" i="2"/>
  <c r="L229" i="2"/>
  <c r="J227" i="2"/>
  <c r="K227" i="2"/>
  <c r="L227" i="2"/>
  <c r="J225" i="2"/>
  <c r="I225" i="2"/>
  <c r="I227" i="2"/>
  <c r="I242" i="2"/>
  <c r="I248" i="2"/>
  <c r="I252" i="2"/>
  <c r="I257" i="2"/>
  <c r="I278" i="2"/>
  <c r="I289" i="2"/>
  <c r="I295" i="2"/>
  <c r="I309" i="2"/>
  <c r="I311" i="2"/>
  <c r="I315" i="2"/>
  <c r="I335" i="2"/>
  <c r="I340" i="2"/>
  <c r="I367" i="2"/>
  <c r="J205" i="2"/>
  <c r="K205" i="2"/>
  <c r="L205" i="2"/>
  <c r="J189" i="2"/>
  <c r="K189" i="2"/>
  <c r="L189" i="2"/>
  <c r="J185" i="2"/>
  <c r="K185" i="2"/>
  <c r="L185" i="2"/>
  <c r="J181" i="2"/>
  <c r="K181" i="2"/>
  <c r="L181" i="2"/>
  <c r="J177" i="2"/>
  <c r="K177" i="2"/>
  <c r="L177" i="2"/>
  <c r="J173" i="2"/>
  <c r="K173" i="2"/>
  <c r="L173" i="2"/>
  <c r="J167" i="2"/>
  <c r="J153" i="2"/>
  <c r="K153" i="2"/>
  <c r="L153" i="2"/>
  <c r="J152" i="2"/>
  <c r="K147" i="2"/>
  <c r="L147" i="2"/>
  <c r="J146" i="2"/>
  <c r="K146" i="2"/>
  <c r="L146" i="2"/>
  <c r="J143" i="2"/>
  <c r="K143" i="2"/>
  <c r="L143" i="2"/>
  <c r="J142" i="2"/>
  <c r="K142" i="2"/>
  <c r="L142" i="2"/>
  <c r="J140" i="2"/>
  <c r="K140" i="2"/>
  <c r="L140" i="2"/>
  <c r="J135" i="2"/>
  <c r="K135" i="2"/>
  <c r="L135" i="2"/>
  <c r="J134" i="2"/>
  <c r="K134" i="2"/>
  <c r="L134" i="2"/>
  <c r="J129" i="2"/>
  <c r="K129" i="2"/>
  <c r="L129" i="2"/>
  <c r="J125" i="2"/>
  <c r="K125" i="2"/>
  <c r="L125" i="2"/>
  <c r="J121" i="2"/>
  <c r="K121" i="2"/>
  <c r="L121" i="2"/>
  <c r="J115" i="2"/>
  <c r="K115" i="2"/>
  <c r="L115" i="2"/>
  <c r="J111" i="2"/>
  <c r="K111" i="2"/>
  <c r="L111" i="2"/>
  <c r="J102" i="2"/>
  <c r="K102" i="2"/>
  <c r="L102" i="2"/>
  <c r="J94" i="2"/>
  <c r="K94" i="2"/>
  <c r="L94" i="2"/>
  <c r="J91" i="2"/>
  <c r="K91" i="2"/>
  <c r="L91" i="2"/>
  <c r="J89" i="2"/>
  <c r="K89" i="2"/>
  <c r="L89" i="2"/>
  <c r="J84" i="2"/>
  <c r="K84" i="2"/>
  <c r="L84" i="2"/>
  <c r="J83" i="2"/>
  <c r="K83" i="2"/>
  <c r="L83" i="2"/>
  <c r="J82" i="2"/>
  <c r="K82" i="2"/>
  <c r="L82" i="2"/>
  <c r="J81" i="2"/>
  <c r="K81" i="2"/>
  <c r="L81" i="2"/>
  <c r="J79" i="2"/>
  <c r="K79" i="2"/>
  <c r="L79" i="2"/>
  <c r="J78" i="2"/>
  <c r="K78" i="2"/>
  <c r="L78" i="2"/>
  <c r="J77" i="2"/>
  <c r="K77" i="2"/>
  <c r="L77" i="2"/>
  <c r="J76" i="2"/>
  <c r="K76" i="2"/>
  <c r="L76" i="2"/>
  <c r="J75" i="2"/>
  <c r="K75" i="2"/>
  <c r="L75" i="2"/>
  <c r="J72" i="2"/>
  <c r="K72" i="2"/>
  <c r="L72" i="2"/>
  <c r="J63" i="2"/>
  <c r="J62" i="2"/>
  <c r="J17" i="2"/>
  <c r="J16" i="2"/>
  <c r="J15" i="2"/>
  <c r="J14" i="2"/>
  <c r="J13" i="2"/>
  <c r="J12" i="2"/>
  <c r="J11" i="2"/>
  <c r="J8" i="2"/>
  <c r="L8" i="2"/>
  <c r="J7" i="2"/>
  <c r="K7" i="2"/>
  <c r="L7" i="2"/>
  <c r="J58" i="2" l="1"/>
  <c r="J60" i="2"/>
  <c r="K9" i="2"/>
  <c r="K119" i="2"/>
  <c r="K120" i="2"/>
  <c r="J9" i="2"/>
  <c r="J120" i="2"/>
  <c r="J119" i="2"/>
  <c r="L9" i="2"/>
  <c r="L120" i="2"/>
  <c r="L119" i="2"/>
  <c r="J147" i="2"/>
  <c r="J148" i="2"/>
  <c r="L167" i="2"/>
  <c r="L156" i="2"/>
  <c r="K167" i="2"/>
  <c r="K156" i="2"/>
  <c r="J156" i="2"/>
  <c r="J257" i="2"/>
  <c r="J407" i="2"/>
  <c r="L242" i="2"/>
  <c r="L215" i="2"/>
  <c r="K242" i="2"/>
  <c r="K215" i="2"/>
  <c r="K225" i="2"/>
  <c r="J413" i="2"/>
  <c r="J400" i="2"/>
  <c r="K413" i="2"/>
  <c r="K400" i="2"/>
  <c r="L225" i="2"/>
  <c r="L413" i="2"/>
  <c r="L400" i="2"/>
  <c r="I320" i="2"/>
  <c r="I229" i="2"/>
  <c r="I215" i="2"/>
  <c r="L99" i="2"/>
  <c r="J105" i="2"/>
  <c r="L131" i="2"/>
  <c r="J137" i="2"/>
  <c r="K99" i="2"/>
  <c r="K131" i="2"/>
  <c r="L149" i="2"/>
  <c r="L152" i="2"/>
  <c r="K204" i="2"/>
  <c r="J216" i="2"/>
  <c r="L412" i="2"/>
  <c r="J99" i="2"/>
  <c r="L105" i="2"/>
  <c r="J131" i="2"/>
  <c r="L137" i="2"/>
  <c r="K149" i="2"/>
  <c r="K152" i="2"/>
  <c r="J204" i="2"/>
  <c r="I216" i="2"/>
  <c r="J412" i="2"/>
  <c r="J64" i="2"/>
  <c r="K412" i="2"/>
  <c r="K105" i="2"/>
  <c r="K137" i="2"/>
  <c r="J149" i="2"/>
  <c r="J194" i="2"/>
  <c r="L216" i="2"/>
  <c r="L204" i="2"/>
  <c r="K216" i="2"/>
  <c r="J71" i="2"/>
  <c r="J61" i="2"/>
  <c r="L314" i="2"/>
  <c r="K314" i="2"/>
  <c r="L71" i="2"/>
  <c r="K71" i="2"/>
  <c r="J10" i="2"/>
  <c r="I390" i="2"/>
  <c r="I383" i="2"/>
  <c r="I189" i="2"/>
  <c r="I177" i="2"/>
  <c r="I173" i="2"/>
  <c r="I147" i="2"/>
  <c r="I146" i="2"/>
  <c r="I143" i="2"/>
  <c r="I142" i="2"/>
  <c r="I111" i="2"/>
  <c r="I106" i="2"/>
  <c r="I63" i="2"/>
  <c r="I62" i="2"/>
  <c r="I60" i="2"/>
  <c r="I59" i="2"/>
  <c r="I17" i="2"/>
  <c r="I16" i="2"/>
  <c r="I15" i="2"/>
  <c r="I14" i="2"/>
  <c r="I13" i="2"/>
  <c r="I12" i="2"/>
  <c r="I11" i="2"/>
  <c r="I9" i="2"/>
  <c r="I8" i="2"/>
  <c r="I7" i="2"/>
  <c r="I185" i="2" l="1"/>
  <c r="I154" i="2"/>
  <c r="I181" i="2"/>
  <c r="I153" i="2"/>
  <c r="I58" i="2"/>
  <c r="I167" i="2"/>
  <c r="I156" i="2"/>
  <c r="J215" i="2"/>
  <c r="J145" i="2"/>
  <c r="L145" i="2"/>
  <c r="K145" i="2"/>
  <c r="I413" i="2"/>
  <c r="I400" i="2"/>
  <c r="I314" i="2"/>
  <c r="I382" i="2"/>
  <c r="I120" i="2"/>
  <c r="I134" i="2"/>
  <c r="I194" i="2"/>
  <c r="I195" i="2"/>
  <c r="L406" i="2"/>
  <c r="J414" i="2"/>
  <c r="K415" i="2"/>
  <c r="L414" i="2"/>
  <c r="I412" i="2"/>
  <c r="I64" i="2"/>
  <c r="I205" i="2"/>
  <c r="I140" i="2"/>
  <c r="K407" i="2"/>
  <c r="J314" i="2"/>
  <c r="I102" i="2"/>
  <c r="I149" i="2"/>
  <c r="I152" i="2"/>
  <c r="L415" i="2"/>
  <c r="J415" i="2"/>
  <c r="K406" i="2"/>
  <c r="L403" i="2"/>
  <c r="I61" i="2"/>
  <c r="I71" i="2"/>
  <c r="I10" i="2"/>
  <c r="J419" i="2" l="1"/>
  <c r="K403" i="2"/>
  <c r="K419" i="2"/>
  <c r="J404" i="2"/>
  <c r="L407" i="2"/>
  <c r="L408" i="2"/>
  <c r="L404" i="2"/>
  <c r="K70" i="2"/>
  <c r="J408" i="2"/>
  <c r="J406" i="2"/>
  <c r="I313" i="2"/>
  <c r="J403" i="2"/>
  <c r="K416" i="2"/>
  <c r="K414" i="2"/>
  <c r="I145" i="2"/>
  <c r="K408" i="2"/>
  <c r="I415" i="2"/>
  <c r="I204" i="2"/>
  <c r="L416" i="2"/>
  <c r="L410" i="2"/>
  <c r="L313" i="2"/>
  <c r="I414" i="2"/>
  <c r="K410" i="2"/>
  <c r="K313" i="2"/>
  <c r="J410" i="2"/>
  <c r="J313" i="2"/>
  <c r="I406" i="2"/>
  <c r="J416" i="2"/>
  <c r="L419" i="2"/>
  <c r="I403" i="2" l="1"/>
  <c r="I419" i="2"/>
  <c r="J70" i="2"/>
  <c r="L70" i="2"/>
  <c r="I416" i="2"/>
  <c r="H17" i="2"/>
  <c r="H16" i="2"/>
  <c r="H15" i="2"/>
  <c r="H14" i="2"/>
  <c r="H13" i="2"/>
  <c r="H12" i="2"/>
  <c r="H11" i="2"/>
  <c r="H9" i="2"/>
  <c r="H8" i="2"/>
  <c r="H7" i="2"/>
  <c r="K405" i="2" l="1"/>
  <c r="I70" i="2"/>
  <c r="K420" i="2"/>
  <c r="K404" i="2"/>
  <c r="H400" i="2"/>
  <c r="L411" i="2"/>
  <c r="L405" i="2"/>
  <c r="I405" i="2"/>
  <c r="I404" i="2"/>
  <c r="J411" i="2"/>
  <c r="J405" i="2"/>
  <c r="J421" i="2"/>
  <c r="J420" i="2"/>
  <c r="L421" i="2"/>
  <c r="L420" i="2"/>
  <c r="H10" i="2"/>
  <c r="K411" i="2" l="1"/>
  <c r="K421" i="2"/>
  <c r="G400" i="2" l="1"/>
  <c r="G413" i="2" l="1"/>
  <c r="G390" i="2"/>
  <c r="G383" i="2"/>
  <c r="G382" i="2"/>
  <c r="G367" i="2"/>
  <c r="G355" i="2"/>
  <c r="G340" i="2"/>
  <c r="G335" i="2"/>
  <c r="G320" i="2"/>
  <c r="G315" i="2"/>
  <c r="G311" i="2"/>
  <c r="G309" i="2"/>
  <c r="G295" i="2"/>
  <c r="G289" i="2"/>
  <c r="G278" i="2"/>
  <c r="G257" i="2"/>
  <c r="G252" i="2"/>
  <c r="G248" i="2"/>
  <c r="G242" i="2"/>
  <c r="G229" i="2"/>
  <c r="G189" i="2"/>
  <c r="G185" i="2"/>
  <c r="G181" i="2"/>
  <c r="G177" i="2"/>
  <c r="G173" i="2"/>
  <c r="G153" i="2"/>
  <c r="G147" i="2"/>
  <c r="G146" i="2"/>
  <c r="G143" i="2"/>
  <c r="G142" i="2"/>
  <c r="G135" i="2"/>
  <c r="G129" i="2"/>
  <c r="G125" i="2"/>
  <c r="G121" i="2"/>
  <c r="G115" i="2"/>
  <c r="G167" i="2" l="1"/>
  <c r="G156" i="2"/>
  <c r="G225" i="2"/>
  <c r="G407" i="2"/>
  <c r="G149" i="2"/>
  <c r="G152" i="2"/>
  <c r="G120" i="2"/>
  <c r="G119" i="2"/>
  <c r="G131" i="2"/>
  <c r="G134" i="2"/>
  <c r="G412" i="2"/>
  <c r="G205" i="2"/>
  <c r="G194" i="2"/>
  <c r="G195" i="2"/>
  <c r="G137" i="2"/>
  <c r="G140" i="2"/>
  <c r="G216" i="2"/>
  <c r="G10" i="2"/>
  <c r="G314" i="2"/>
  <c r="G215" i="2" l="1"/>
  <c r="G406" i="2"/>
  <c r="G61" i="2"/>
  <c r="G415" i="2"/>
  <c r="G204" i="2"/>
  <c r="G145" i="2"/>
  <c r="G58" i="2"/>
  <c r="G403" i="2" l="1"/>
  <c r="G419" i="2"/>
  <c r="G408" i="2"/>
  <c r="G416" i="2"/>
  <c r="G414" i="2"/>
  <c r="G313" i="2"/>
  <c r="F400" i="2"/>
  <c r="F390" i="2"/>
  <c r="F383" i="2"/>
  <c r="F382" i="2"/>
  <c r="F367" i="2"/>
  <c r="F361" i="2"/>
  <c r="F356" i="2"/>
  <c r="F340" i="2"/>
  <c r="F335" i="2"/>
  <c r="F320" i="2"/>
  <c r="F315" i="2"/>
  <c r="F311" i="2"/>
  <c r="F309" i="2"/>
  <c r="F295" i="2"/>
  <c r="F278" i="2"/>
  <c r="F257" i="2"/>
  <c r="F252" i="2"/>
  <c r="F227" i="2"/>
  <c r="F415" i="2"/>
  <c r="F167" i="2"/>
  <c r="G405" i="2" l="1"/>
  <c r="G410" i="2"/>
  <c r="F152" i="2"/>
  <c r="F140" i="2"/>
  <c r="F134" i="2"/>
  <c r="F156" i="2"/>
  <c r="F355" i="2"/>
  <c r="F6" i="2"/>
  <c r="F406" i="2"/>
  <c r="G420" i="2" l="1"/>
  <c r="G404" i="2"/>
  <c r="G411" i="2"/>
  <c r="F416" i="2"/>
  <c r="F414" i="2"/>
  <c r="F314" i="2"/>
  <c r="G421" i="2" l="1"/>
  <c r="F404" i="2"/>
  <c r="F410" i="2"/>
  <c r="F313" i="2"/>
  <c r="F405" i="2" l="1"/>
  <c r="G144" i="2"/>
  <c r="H6" i="2" l="1"/>
  <c r="H5" i="2" l="1"/>
  <c r="K148" i="2" l="1"/>
  <c r="K6" i="2"/>
  <c r="F226" i="2" l="1"/>
  <c r="F225" i="2"/>
  <c r="K5" i="2" l="1"/>
  <c r="F182" i="2"/>
  <c r="F181" i="2" l="1"/>
  <c r="F178" i="2" l="1"/>
  <c r="F177" i="2"/>
  <c r="F173" i="2" l="1"/>
  <c r="F230" i="2" l="1"/>
  <c r="G148" i="2" l="1"/>
  <c r="G6" i="2"/>
  <c r="G5" i="2" l="1"/>
  <c r="J144" i="2"/>
  <c r="F186" i="2" l="1"/>
  <c r="F185" i="2"/>
  <c r="I144" i="2" l="1"/>
  <c r="I148" i="2" l="1"/>
  <c r="I5" i="2" l="1"/>
  <c r="I6" i="2"/>
  <c r="F206" i="2" l="1"/>
  <c r="F249" i="2" l="1"/>
  <c r="F243" i="2" l="1"/>
  <c r="F217" i="2" l="1"/>
  <c r="F168" i="2" l="1"/>
  <c r="F196" i="2" l="1"/>
  <c r="F190" i="2"/>
  <c r="F154" i="2"/>
  <c r="F155" i="2"/>
  <c r="F150" i="2"/>
  <c r="F144" i="2"/>
  <c r="F138" i="2"/>
  <c r="F139" i="2"/>
  <c r="F132" i="2"/>
  <c r="F122" i="2"/>
  <c r="F116" i="2"/>
  <c r="F90" i="2"/>
  <c r="F248" i="2"/>
  <c r="F242" i="2"/>
  <c r="F229" i="2"/>
  <c r="F205" i="2"/>
  <c r="F189" i="2"/>
  <c r="F153" i="2"/>
  <c r="F149" i="2"/>
  <c r="F147" i="2"/>
  <c r="F146" i="2"/>
  <c r="F142" i="2"/>
  <c r="F143" i="2"/>
  <c r="F137" i="2"/>
  <c r="F131" i="2"/>
  <c r="F121" i="2"/>
  <c r="F120" i="2"/>
  <c r="F115" i="2"/>
  <c r="F195" i="2" l="1"/>
  <c r="F194" i="2"/>
  <c r="F145" i="2"/>
  <c r="F119" i="2"/>
  <c r="F125" i="2"/>
  <c r="F129" i="2"/>
  <c r="F135" i="2"/>
  <c r="F148" i="2"/>
  <c r="F216" i="2"/>
  <c r="F204" i="2" l="1"/>
  <c r="F412" i="2" l="1"/>
  <c r="L148" i="2"/>
  <c r="E71" i="2"/>
  <c r="F10" i="2" l="1"/>
  <c r="F61" i="2"/>
  <c r="F58" i="2"/>
  <c r="L6" i="2"/>
  <c r="F5" i="2" l="1"/>
  <c r="L5" i="2"/>
  <c r="E84" i="2"/>
  <c r="E89" i="2"/>
  <c r="E91" i="2"/>
  <c r="E94" i="2"/>
  <c r="E99" i="2"/>
  <c r="E103" i="2"/>
  <c r="E105" i="2"/>
  <c r="E115" i="2"/>
  <c r="E121" i="2"/>
  <c r="E125" i="2"/>
  <c r="E129" i="2"/>
  <c r="E131" i="2"/>
  <c r="E135" i="2"/>
  <c r="E147" i="2"/>
  <c r="E149" i="2"/>
  <c r="E153" i="2"/>
  <c r="E189" i="2"/>
  <c r="E194" i="2"/>
  <c r="E216" i="2"/>
  <c r="E229" i="2"/>
  <c r="E242" i="2"/>
  <c r="E248" i="2"/>
  <c r="E252" i="2"/>
  <c r="F403" i="2" l="1"/>
  <c r="J6" i="2"/>
  <c r="F419" i="2" l="1"/>
  <c r="J5" i="2" l="1"/>
  <c r="D23" i="6" l="1"/>
  <c r="E23" i="6"/>
  <c r="C23" i="6"/>
  <c r="F16" i="6"/>
  <c r="F18" i="6"/>
  <c r="F20" i="6"/>
  <c r="F14" i="6"/>
  <c r="F23" i="6" l="1"/>
  <c r="E617" i="5"/>
  <c r="M604" i="5"/>
  <c r="M618" i="5" s="1"/>
  <c r="L604" i="5"/>
  <c r="L618" i="5" s="1"/>
  <c r="K604" i="5"/>
  <c r="K618" i="5" s="1"/>
  <c r="J604" i="5"/>
  <c r="J618" i="5" s="1"/>
  <c r="I604" i="5"/>
  <c r="I618" i="5" s="1"/>
  <c r="H604" i="5"/>
  <c r="H618" i="5" s="1"/>
  <c r="G604" i="5"/>
  <c r="G618" i="5" s="1"/>
  <c r="F604" i="5"/>
  <c r="F618" i="5" s="1"/>
  <c r="E604" i="5"/>
  <c r="E618" i="5" s="1"/>
  <c r="M600" i="5"/>
  <c r="L600" i="5"/>
  <c r="K600" i="5"/>
  <c r="J600" i="5"/>
  <c r="I600" i="5"/>
  <c r="H600" i="5"/>
  <c r="G600" i="5"/>
  <c r="F600" i="5"/>
  <c r="E600" i="5"/>
  <c r="M597" i="5"/>
  <c r="L597" i="5"/>
  <c r="K597" i="5"/>
  <c r="J597" i="5"/>
  <c r="I597" i="5"/>
  <c r="H597" i="5"/>
  <c r="G597" i="5"/>
  <c r="F597" i="5"/>
  <c r="E597" i="5"/>
  <c r="M594" i="5"/>
  <c r="L594" i="5"/>
  <c r="K594" i="5"/>
  <c r="J594" i="5"/>
  <c r="I594" i="5"/>
  <c r="H594" i="5"/>
  <c r="G594" i="5"/>
  <c r="F594" i="5"/>
  <c r="E594" i="5"/>
  <c r="M590" i="5"/>
  <c r="L590" i="5"/>
  <c r="K590" i="5"/>
  <c r="J590" i="5"/>
  <c r="I590" i="5"/>
  <c r="H590" i="5"/>
  <c r="G590" i="5"/>
  <c r="F590" i="5"/>
  <c r="E590" i="5"/>
  <c r="M586" i="5"/>
  <c r="L586" i="5"/>
  <c r="K586" i="5"/>
  <c r="J586" i="5"/>
  <c r="I586" i="5"/>
  <c r="H586" i="5"/>
  <c r="G586" i="5"/>
  <c r="F586" i="5"/>
  <c r="E586" i="5"/>
  <c r="M581" i="5"/>
  <c r="L581" i="5"/>
  <c r="K581" i="5"/>
  <c r="J581" i="5"/>
  <c r="J565" i="5" s="1"/>
  <c r="J616" i="5" s="1"/>
  <c r="I581" i="5"/>
  <c r="H581" i="5"/>
  <c r="G581" i="5"/>
  <c r="F581" i="5"/>
  <c r="E581" i="5"/>
  <c r="M577" i="5"/>
  <c r="L577" i="5"/>
  <c r="K577" i="5"/>
  <c r="J577" i="5"/>
  <c r="I577" i="5"/>
  <c r="H577" i="5"/>
  <c r="G577" i="5"/>
  <c r="F577" i="5"/>
  <c r="E577" i="5"/>
  <c r="M572" i="5"/>
  <c r="M567" i="5" s="1"/>
  <c r="L572" i="5"/>
  <c r="L567" i="5" s="1"/>
  <c r="K572" i="5"/>
  <c r="J572" i="5"/>
  <c r="I572" i="5"/>
  <c r="I567" i="5" s="1"/>
  <c r="H572" i="5"/>
  <c r="H567" i="5" s="1"/>
  <c r="G572" i="5"/>
  <c r="F572" i="5"/>
  <c r="E572" i="5"/>
  <c r="E567" i="5" s="1"/>
  <c r="M568" i="5"/>
  <c r="M566" i="5" s="1"/>
  <c r="L568" i="5"/>
  <c r="K568" i="5"/>
  <c r="J568" i="5"/>
  <c r="J566" i="5" s="1"/>
  <c r="I568" i="5"/>
  <c r="I566" i="5" s="1"/>
  <c r="H568" i="5"/>
  <c r="G568" i="5"/>
  <c r="F568" i="5"/>
  <c r="F566" i="5" s="1"/>
  <c r="E568" i="5"/>
  <c r="E566" i="5" s="1"/>
  <c r="K567" i="5"/>
  <c r="J567" i="5"/>
  <c r="G567" i="5"/>
  <c r="F567" i="5"/>
  <c r="L566" i="5"/>
  <c r="K566" i="5"/>
  <c r="H566" i="5"/>
  <c r="G566" i="5"/>
  <c r="M563" i="5"/>
  <c r="L563" i="5"/>
  <c r="K563" i="5"/>
  <c r="J563" i="5"/>
  <c r="I563" i="5"/>
  <c r="H563" i="5"/>
  <c r="G563" i="5"/>
  <c r="F563" i="5"/>
  <c r="E563" i="5"/>
  <c r="M558" i="5"/>
  <c r="L558" i="5"/>
  <c r="K558" i="5"/>
  <c r="J558" i="5"/>
  <c r="I558" i="5"/>
  <c r="H558" i="5"/>
  <c r="G558" i="5"/>
  <c r="F558" i="5"/>
  <c r="E558" i="5"/>
  <c r="M550" i="5"/>
  <c r="L550" i="5"/>
  <c r="K550" i="5"/>
  <c r="J550" i="5"/>
  <c r="I550" i="5"/>
  <c r="H550" i="5"/>
  <c r="G550" i="5"/>
  <c r="F550" i="5"/>
  <c r="E550" i="5"/>
  <c r="M548" i="5"/>
  <c r="L548" i="5"/>
  <c r="K548" i="5"/>
  <c r="J548" i="5"/>
  <c r="I548" i="5"/>
  <c r="H548" i="5"/>
  <c r="G548" i="5"/>
  <c r="F548" i="5"/>
  <c r="E548" i="5"/>
  <c r="M544" i="5"/>
  <c r="L544" i="5"/>
  <c r="K544" i="5"/>
  <c r="J544" i="5"/>
  <c r="I544" i="5"/>
  <c r="H544" i="5"/>
  <c r="G544" i="5"/>
  <c r="F544" i="5"/>
  <c r="E544" i="5"/>
  <c r="M534" i="5"/>
  <c r="L534" i="5"/>
  <c r="K534" i="5"/>
  <c r="J534" i="5"/>
  <c r="I534" i="5"/>
  <c r="H534" i="5"/>
  <c r="G534" i="5"/>
  <c r="F534" i="5"/>
  <c r="E534" i="5"/>
  <c r="M526" i="5"/>
  <c r="L526" i="5"/>
  <c r="K526" i="5"/>
  <c r="J526" i="5"/>
  <c r="I526" i="5"/>
  <c r="H526" i="5"/>
  <c r="G526" i="5"/>
  <c r="F526" i="5"/>
  <c r="E526" i="5"/>
  <c r="M520" i="5"/>
  <c r="L520" i="5"/>
  <c r="K520" i="5"/>
  <c r="J520" i="5"/>
  <c r="I520" i="5"/>
  <c r="H520" i="5"/>
  <c r="G520" i="5"/>
  <c r="F520" i="5"/>
  <c r="E520" i="5"/>
  <c r="M518" i="5"/>
  <c r="L518" i="5"/>
  <c r="K518" i="5"/>
  <c r="J518" i="5"/>
  <c r="I518" i="5"/>
  <c r="H518" i="5"/>
  <c r="G518" i="5"/>
  <c r="F518" i="5"/>
  <c r="E518" i="5"/>
  <c r="M511" i="5"/>
  <c r="L511" i="5"/>
  <c r="K511" i="5"/>
  <c r="J511" i="5"/>
  <c r="I511" i="5"/>
  <c r="H511" i="5"/>
  <c r="G511" i="5"/>
  <c r="F511" i="5"/>
  <c r="E511" i="5"/>
  <c r="M509" i="5"/>
  <c r="L509" i="5"/>
  <c r="K509" i="5"/>
  <c r="J509" i="5"/>
  <c r="I509" i="5"/>
  <c r="H509" i="5"/>
  <c r="G509" i="5"/>
  <c r="F509" i="5"/>
  <c r="E509" i="5"/>
  <c r="M503" i="5"/>
  <c r="L503" i="5"/>
  <c r="K503" i="5"/>
  <c r="J503" i="5"/>
  <c r="I503" i="5"/>
  <c r="H503" i="5"/>
  <c r="G503" i="5"/>
  <c r="F503" i="5"/>
  <c r="E503" i="5"/>
  <c r="M496" i="5"/>
  <c r="M495" i="5" s="1"/>
  <c r="M614" i="5" s="1"/>
  <c r="L496" i="5"/>
  <c r="L495" i="5" s="1"/>
  <c r="L614" i="5" s="1"/>
  <c r="K496" i="5"/>
  <c r="K495" i="5" s="1"/>
  <c r="K614" i="5" s="1"/>
  <c r="J496" i="5"/>
  <c r="J495" i="5" s="1"/>
  <c r="J614" i="5" s="1"/>
  <c r="I496" i="5"/>
  <c r="I495" i="5" s="1"/>
  <c r="I614" i="5" s="1"/>
  <c r="H496" i="5"/>
  <c r="H495" i="5" s="1"/>
  <c r="H614" i="5" s="1"/>
  <c r="G496" i="5"/>
  <c r="F496" i="5"/>
  <c r="F495" i="5" s="1"/>
  <c r="F614" i="5" s="1"/>
  <c r="E496" i="5"/>
  <c r="E495" i="5" s="1"/>
  <c r="E614" i="5" s="1"/>
  <c r="G495" i="5"/>
  <c r="G614" i="5" s="1"/>
  <c r="M486" i="5"/>
  <c r="L486" i="5"/>
  <c r="K486" i="5"/>
  <c r="J486" i="5"/>
  <c r="I486" i="5"/>
  <c r="H486" i="5"/>
  <c r="G486" i="5"/>
  <c r="F486" i="5"/>
  <c r="E486" i="5"/>
  <c r="M481" i="5"/>
  <c r="L481" i="5"/>
  <c r="K481" i="5"/>
  <c r="J481" i="5"/>
  <c r="I481" i="5"/>
  <c r="H481" i="5"/>
  <c r="G481" i="5"/>
  <c r="F481" i="5"/>
  <c r="E481" i="5"/>
  <c r="M477" i="5"/>
  <c r="L477" i="5"/>
  <c r="K477" i="5"/>
  <c r="J477" i="5"/>
  <c r="I477" i="5"/>
  <c r="H477" i="5"/>
  <c r="G477" i="5"/>
  <c r="F477" i="5"/>
  <c r="E477" i="5"/>
  <c r="M473" i="5"/>
  <c r="L473" i="5"/>
  <c r="K473" i="5"/>
  <c r="J473" i="5"/>
  <c r="I473" i="5"/>
  <c r="H473" i="5"/>
  <c r="G473" i="5"/>
  <c r="F473" i="5"/>
  <c r="E473" i="5"/>
  <c r="M468" i="5"/>
  <c r="L468" i="5"/>
  <c r="K468" i="5"/>
  <c r="J468" i="5"/>
  <c r="I468" i="5"/>
  <c r="H468" i="5"/>
  <c r="G468" i="5"/>
  <c r="F468" i="5"/>
  <c r="E468" i="5"/>
  <c r="M463" i="5"/>
  <c r="L463" i="5"/>
  <c r="K463" i="5"/>
  <c r="J463" i="5"/>
  <c r="I463" i="5"/>
  <c r="H463" i="5"/>
  <c r="G463" i="5"/>
  <c r="F463" i="5"/>
  <c r="E463" i="5"/>
  <c r="M450" i="5"/>
  <c r="L450" i="5"/>
  <c r="K450" i="5"/>
  <c r="J450" i="5"/>
  <c r="I450" i="5"/>
  <c r="H450" i="5"/>
  <c r="G450" i="5"/>
  <c r="F450" i="5"/>
  <c r="E450" i="5"/>
  <c r="M441" i="5"/>
  <c r="L441" i="5"/>
  <c r="K441" i="5"/>
  <c r="J441" i="5"/>
  <c r="I441" i="5"/>
  <c r="H441" i="5"/>
  <c r="G441" i="5"/>
  <c r="F441" i="5"/>
  <c r="E441" i="5"/>
  <c r="M407" i="5"/>
  <c r="M404" i="5" s="1"/>
  <c r="L407" i="5"/>
  <c r="K407" i="5"/>
  <c r="K404" i="5" s="1"/>
  <c r="J407" i="5"/>
  <c r="J404" i="5" s="1"/>
  <c r="I407" i="5"/>
  <c r="I404" i="5" s="1"/>
  <c r="H407" i="5"/>
  <c r="H404" i="5" s="1"/>
  <c r="G407" i="5"/>
  <c r="G404" i="5" s="1"/>
  <c r="F407" i="5"/>
  <c r="F404" i="5" s="1"/>
  <c r="E407" i="5"/>
  <c r="E404" i="5" s="1"/>
  <c r="L404" i="5"/>
  <c r="M392" i="5"/>
  <c r="M388" i="5" s="1"/>
  <c r="L392" i="5"/>
  <c r="K392" i="5"/>
  <c r="K388" i="5" s="1"/>
  <c r="J392" i="5"/>
  <c r="J388" i="5" s="1"/>
  <c r="I392" i="5"/>
  <c r="I388" i="5" s="1"/>
  <c r="H392" i="5"/>
  <c r="H388" i="5" s="1"/>
  <c r="G392" i="5"/>
  <c r="G388" i="5" s="1"/>
  <c r="F392" i="5"/>
  <c r="F388" i="5" s="1"/>
  <c r="E392" i="5"/>
  <c r="E388" i="5" s="1"/>
  <c r="L388" i="5"/>
  <c r="M376" i="5"/>
  <c r="L376" i="5"/>
  <c r="K376" i="5"/>
  <c r="J376" i="5"/>
  <c r="I376" i="5"/>
  <c r="H376" i="5"/>
  <c r="G376" i="5"/>
  <c r="F376" i="5"/>
  <c r="E376" i="5"/>
  <c r="M359" i="5"/>
  <c r="L359" i="5"/>
  <c r="L356" i="5" s="1"/>
  <c r="K359" i="5"/>
  <c r="J359" i="5"/>
  <c r="M356" i="5"/>
  <c r="K356" i="5"/>
  <c r="J356" i="5"/>
  <c r="I356" i="5"/>
  <c r="E356" i="5"/>
  <c r="M350" i="5"/>
  <c r="L350" i="5"/>
  <c r="K350" i="5"/>
  <c r="J350" i="5"/>
  <c r="I350" i="5"/>
  <c r="H350" i="5"/>
  <c r="G350" i="5"/>
  <c r="F350" i="5"/>
  <c r="E350" i="5"/>
  <c r="M313" i="5"/>
  <c r="L313" i="5"/>
  <c r="L310" i="5" s="1"/>
  <c r="K313" i="5"/>
  <c r="K310" i="5" s="1"/>
  <c r="J313" i="5"/>
  <c r="I313" i="5"/>
  <c r="E313" i="5"/>
  <c r="E310" i="5" s="1"/>
  <c r="M310" i="5"/>
  <c r="J310" i="5"/>
  <c r="I310" i="5"/>
  <c r="H310" i="5"/>
  <c r="G310" i="5"/>
  <c r="F310" i="5"/>
  <c r="M302" i="5"/>
  <c r="L302" i="5"/>
  <c r="K302" i="5"/>
  <c r="J302" i="5"/>
  <c r="I302" i="5"/>
  <c r="H302" i="5"/>
  <c r="G302" i="5"/>
  <c r="F302" i="5"/>
  <c r="E302" i="5"/>
  <c r="M293" i="5"/>
  <c r="L293" i="5"/>
  <c r="K293" i="5"/>
  <c r="J293" i="5"/>
  <c r="I293" i="5"/>
  <c r="H293" i="5"/>
  <c r="G293" i="5"/>
  <c r="F293" i="5"/>
  <c r="E293" i="5"/>
  <c r="M284" i="5"/>
  <c r="L284" i="5"/>
  <c r="K284" i="5"/>
  <c r="J284" i="5"/>
  <c r="I284" i="5"/>
  <c r="H284" i="5"/>
  <c r="G284" i="5"/>
  <c r="F284" i="5"/>
  <c r="E284" i="5"/>
  <c r="M275" i="5"/>
  <c r="L275" i="5"/>
  <c r="K275" i="5"/>
  <c r="J275" i="5"/>
  <c r="I275" i="5"/>
  <c r="H275" i="5"/>
  <c r="G275" i="5"/>
  <c r="F275" i="5"/>
  <c r="E275" i="5"/>
  <c r="M271" i="5"/>
  <c r="L271" i="5"/>
  <c r="K271" i="5"/>
  <c r="J271" i="5"/>
  <c r="I271" i="5"/>
  <c r="H271" i="5"/>
  <c r="G271" i="5"/>
  <c r="F271" i="5"/>
  <c r="E271" i="5"/>
  <c r="M267" i="5"/>
  <c r="L267" i="5"/>
  <c r="K267" i="5"/>
  <c r="J267" i="5"/>
  <c r="I267" i="5"/>
  <c r="H267" i="5"/>
  <c r="G267" i="5"/>
  <c r="F267" i="5"/>
  <c r="E267" i="5"/>
  <c r="M264" i="5"/>
  <c r="L264" i="5"/>
  <c r="K264" i="5"/>
  <c r="J264" i="5"/>
  <c r="I264" i="5"/>
  <c r="H264" i="5"/>
  <c r="G264" i="5"/>
  <c r="F264" i="5"/>
  <c r="E264" i="5"/>
  <c r="M259" i="5"/>
  <c r="L259" i="5"/>
  <c r="K259" i="5"/>
  <c r="J259" i="5"/>
  <c r="I259" i="5"/>
  <c r="H259" i="5"/>
  <c r="G259" i="5"/>
  <c r="F259" i="5"/>
  <c r="E259" i="5"/>
  <c r="M256" i="5"/>
  <c r="L256" i="5"/>
  <c r="K256" i="5"/>
  <c r="J256" i="5"/>
  <c r="I256" i="5"/>
  <c r="H256" i="5"/>
  <c r="G256" i="5"/>
  <c r="F256" i="5"/>
  <c r="E256" i="5"/>
  <c r="M235" i="5"/>
  <c r="L235" i="5"/>
  <c r="K235" i="5"/>
  <c r="K232" i="5" s="1"/>
  <c r="J235" i="5"/>
  <c r="J232" i="5" s="1"/>
  <c r="I235" i="5"/>
  <c r="E235" i="5"/>
  <c r="E232" i="5" s="1"/>
  <c r="M232" i="5"/>
  <c r="L232" i="5"/>
  <c r="I232" i="5"/>
  <c r="H232" i="5"/>
  <c r="G232" i="5"/>
  <c r="F232" i="5"/>
  <c r="M228" i="5"/>
  <c r="L228" i="5"/>
  <c r="K228" i="5"/>
  <c r="J228" i="5"/>
  <c r="I228" i="5"/>
  <c r="H228" i="5"/>
  <c r="G228" i="5"/>
  <c r="F228" i="5"/>
  <c r="E228" i="5"/>
  <c r="M225" i="5"/>
  <c r="L225" i="5"/>
  <c r="K225" i="5"/>
  <c r="J225" i="5"/>
  <c r="I225" i="5"/>
  <c r="H225" i="5"/>
  <c r="G225" i="5"/>
  <c r="F225" i="5"/>
  <c r="E225" i="5"/>
  <c r="M223" i="5"/>
  <c r="L223" i="5"/>
  <c r="K223" i="5"/>
  <c r="J223" i="5"/>
  <c r="I223" i="5"/>
  <c r="H223" i="5"/>
  <c r="G223" i="5"/>
  <c r="F223" i="5"/>
  <c r="E223" i="5"/>
  <c r="M218" i="5"/>
  <c r="L218" i="5"/>
  <c r="K218" i="5"/>
  <c r="J218" i="5"/>
  <c r="I218" i="5"/>
  <c r="H218" i="5"/>
  <c r="G218" i="5"/>
  <c r="F218" i="5"/>
  <c r="E218" i="5"/>
  <c r="M209" i="5"/>
  <c r="L209" i="5"/>
  <c r="K209" i="5"/>
  <c r="J209" i="5"/>
  <c r="I209" i="5"/>
  <c r="H209" i="5"/>
  <c r="G209" i="5"/>
  <c r="F209" i="5"/>
  <c r="E209" i="5"/>
  <c r="M181" i="5"/>
  <c r="L181" i="5"/>
  <c r="K181" i="5"/>
  <c r="J181" i="5"/>
  <c r="I181" i="5"/>
  <c r="H181" i="5"/>
  <c r="G181" i="5"/>
  <c r="F181" i="5"/>
  <c r="E181" i="5"/>
  <c r="M174" i="5"/>
  <c r="L174" i="5"/>
  <c r="K174" i="5"/>
  <c r="J174" i="5"/>
  <c r="I174" i="5"/>
  <c r="H174" i="5"/>
  <c r="G174" i="5"/>
  <c r="F174" i="5"/>
  <c r="E174" i="5"/>
  <c r="M167" i="5"/>
  <c r="L167" i="5"/>
  <c r="K167" i="5"/>
  <c r="J167" i="5"/>
  <c r="I167" i="5"/>
  <c r="H167" i="5"/>
  <c r="G167" i="5"/>
  <c r="F167" i="5"/>
  <c r="E167" i="5"/>
  <c r="M153" i="5"/>
  <c r="L153" i="5"/>
  <c r="K153" i="5"/>
  <c r="J153" i="5"/>
  <c r="I153" i="5"/>
  <c r="H153" i="5"/>
  <c r="G153" i="5"/>
  <c r="F153" i="5"/>
  <c r="E153" i="5"/>
  <c r="M145" i="5"/>
  <c r="L145" i="5"/>
  <c r="K145" i="5"/>
  <c r="J145" i="5"/>
  <c r="I145" i="5"/>
  <c r="H145" i="5"/>
  <c r="G145" i="5"/>
  <c r="F145" i="5"/>
  <c r="E145" i="5"/>
  <c r="M142" i="5"/>
  <c r="L142" i="5"/>
  <c r="K142" i="5"/>
  <c r="J142" i="5"/>
  <c r="I142" i="5"/>
  <c r="H142" i="5"/>
  <c r="G142" i="5"/>
  <c r="F142" i="5"/>
  <c r="E142" i="5"/>
  <c r="M139" i="5"/>
  <c r="L139" i="5"/>
  <c r="K139" i="5"/>
  <c r="J139" i="5"/>
  <c r="I139" i="5"/>
  <c r="H139" i="5"/>
  <c r="G139" i="5"/>
  <c r="F139" i="5"/>
  <c r="E139" i="5"/>
  <c r="M134" i="5"/>
  <c r="M617" i="5" s="1"/>
  <c r="L134" i="5"/>
  <c r="L617" i="5" s="1"/>
  <c r="K134" i="5"/>
  <c r="K617" i="5" s="1"/>
  <c r="J134" i="5"/>
  <c r="J617" i="5" s="1"/>
  <c r="I134" i="5"/>
  <c r="I617" i="5" s="1"/>
  <c r="H134" i="5"/>
  <c r="H617" i="5" s="1"/>
  <c r="G134" i="5"/>
  <c r="G617" i="5" s="1"/>
  <c r="F134" i="5"/>
  <c r="F617" i="5" s="1"/>
  <c r="M125" i="5"/>
  <c r="L125" i="5"/>
  <c r="K125" i="5"/>
  <c r="J125" i="5"/>
  <c r="I125" i="5"/>
  <c r="H125" i="5"/>
  <c r="G125" i="5"/>
  <c r="F125" i="5"/>
  <c r="E125" i="5"/>
  <c r="M122" i="5"/>
  <c r="L122" i="5"/>
  <c r="K122" i="5"/>
  <c r="J122" i="5"/>
  <c r="I122" i="5"/>
  <c r="H122" i="5"/>
  <c r="G122" i="5"/>
  <c r="F122" i="5"/>
  <c r="E122" i="5"/>
  <c r="M117" i="5"/>
  <c r="L117" i="5"/>
  <c r="K117" i="5"/>
  <c r="J117" i="5"/>
  <c r="I117" i="5"/>
  <c r="H117" i="5"/>
  <c r="G117" i="5"/>
  <c r="F117" i="5"/>
  <c r="E117" i="5"/>
  <c r="M112" i="5"/>
  <c r="L112" i="5"/>
  <c r="K112" i="5"/>
  <c r="J112" i="5"/>
  <c r="I112" i="5"/>
  <c r="H112" i="5"/>
  <c r="G112" i="5"/>
  <c r="F112" i="5"/>
  <c r="E112" i="5"/>
  <c r="M78" i="5"/>
  <c r="L78" i="5"/>
  <c r="K78" i="5"/>
  <c r="J78" i="5"/>
  <c r="I78" i="5"/>
  <c r="H78" i="5"/>
  <c r="G78" i="5"/>
  <c r="F78" i="5"/>
  <c r="E78" i="5"/>
  <c r="M71" i="5"/>
  <c r="M70" i="5" s="1"/>
  <c r="L71" i="5"/>
  <c r="K71" i="5"/>
  <c r="K70" i="5" s="1"/>
  <c r="J71" i="5"/>
  <c r="J70" i="5" s="1"/>
  <c r="I71" i="5"/>
  <c r="I70" i="5" s="1"/>
  <c r="H71" i="5"/>
  <c r="H70" i="5" s="1"/>
  <c r="G71" i="5"/>
  <c r="G70" i="5" s="1"/>
  <c r="F71" i="5"/>
  <c r="F70" i="5" s="1"/>
  <c r="E71" i="5"/>
  <c r="E70" i="5" s="1"/>
  <c r="L70" i="5"/>
  <c r="M68" i="5"/>
  <c r="L68" i="5"/>
  <c r="K68" i="5"/>
  <c r="J68" i="5"/>
  <c r="I68" i="5"/>
  <c r="H68" i="5"/>
  <c r="G68" i="5"/>
  <c r="F68" i="5"/>
  <c r="E68" i="5"/>
  <c r="M46" i="5"/>
  <c r="L46" i="5"/>
  <c r="K46" i="5"/>
  <c r="J46" i="5"/>
  <c r="I46" i="5"/>
  <c r="H46" i="5"/>
  <c r="G46" i="5"/>
  <c r="F46" i="5"/>
  <c r="E46" i="5"/>
  <c r="M44" i="5"/>
  <c r="L44" i="5"/>
  <c r="K44" i="5"/>
  <c r="J44" i="5"/>
  <c r="I44" i="5"/>
  <c r="H44" i="5"/>
  <c r="G44" i="5"/>
  <c r="F44" i="5"/>
  <c r="E44" i="5"/>
  <c r="M38" i="5"/>
  <c r="L38" i="5"/>
  <c r="K38" i="5"/>
  <c r="J38" i="5"/>
  <c r="I38" i="5"/>
  <c r="H38" i="5"/>
  <c r="G38" i="5"/>
  <c r="F38" i="5"/>
  <c r="E38" i="5"/>
  <c r="M28" i="5"/>
  <c r="L28" i="5"/>
  <c r="K28" i="5"/>
  <c r="J28" i="5"/>
  <c r="I28" i="5"/>
  <c r="H28" i="5"/>
  <c r="G28" i="5"/>
  <c r="F28" i="5"/>
  <c r="E28" i="5"/>
  <c r="M19" i="5"/>
  <c r="M18" i="5" s="1"/>
  <c r="L19" i="5"/>
  <c r="L18" i="5" s="1"/>
  <c r="K19" i="5"/>
  <c r="K18" i="5" s="1"/>
  <c r="J19" i="5"/>
  <c r="J18" i="5" s="1"/>
  <c r="I19" i="5"/>
  <c r="I18" i="5" s="1"/>
  <c r="H19" i="5"/>
  <c r="H18" i="5" s="1"/>
  <c r="G19" i="5"/>
  <c r="G18" i="5" s="1"/>
  <c r="F19" i="5"/>
  <c r="F18" i="5" s="1"/>
  <c r="E19" i="5"/>
  <c r="E18" i="5" s="1"/>
  <c r="M10" i="5"/>
  <c r="L10" i="5"/>
  <c r="K10" i="5"/>
  <c r="J10" i="5"/>
  <c r="I10" i="5"/>
  <c r="H10" i="5"/>
  <c r="G10" i="5"/>
  <c r="F10" i="5"/>
  <c r="E10" i="5"/>
  <c r="M8" i="5"/>
  <c r="L8" i="5"/>
  <c r="K8" i="5"/>
  <c r="J8" i="5"/>
  <c r="I8" i="5"/>
  <c r="H8" i="5"/>
  <c r="G8" i="5"/>
  <c r="F8" i="5"/>
  <c r="E8" i="5"/>
  <c r="G502" i="5" l="1"/>
  <c r="G611" i="5" s="1"/>
  <c r="F565" i="5"/>
  <c r="F616" i="5" s="1"/>
  <c r="G111" i="5"/>
  <c r="G613" i="5" s="1"/>
  <c r="G615" i="5" s="1"/>
  <c r="J121" i="5"/>
  <c r="J610" i="5" s="1"/>
  <c r="E258" i="5"/>
  <c r="I258" i="5"/>
  <c r="M258" i="5"/>
  <c r="M111" i="5"/>
  <c r="M613" i="5" s="1"/>
  <c r="M615" i="5" s="1"/>
  <c r="F121" i="5"/>
  <c r="F610" i="5" s="1"/>
  <c r="L375" i="5"/>
  <c r="G449" i="5"/>
  <c r="H6" i="5"/>
  <c r="L6" i="5"/>
  <c r="E27" i="5"/>
  <c r="G27" i="5"/>
  <c r="I27" i="5"/>
  <c r="K27" i="5"/>
  <c r="M27" i="5"/>
  <c r="H27" i="5"/>
  <c r="L27" i="5"/>
  <c r="F27" i="5"/>
  <c r="J27" i="5"/>
  <c r="F111" i="5"/>
  <c r="F613" i="5" s="1"/>
  <c r="H111" i="5"/>
  <c r="H613" i="5" s="1"/>
  <c r="J111" i="5"/>
  <c r="J613" i="5" s="1"/>
  <c r="E111" i="5"/>
  <c r="E613" i="5" s="1"/>
  <c r="I111" i="5"/>
  <c r="I613" i="5" s="1"/>
  <c r="K111" i="5"/>
  <c r="K613" i="5" s="1"/>
  <c r="K615" i="5" s="1"/>
  <c r="E138" i="5"/>
  <c r="G138" i="5"/>
  <c r="F138" i="5"/>
  <c r="F258" i="5"/>
  <c r="H258" i="5"/>
  <c r="J258" i="5"/>
  <c r="L258" i="5"/>
  <c r="G258" i="5"/>
  <c r="K258" i="5"/>
  <c r="H375" i="5"/>
  <c r="F375" i="5"/>
  <c r="E502" i="5"/>
  <c r="E611" i="5" s="1"/>
  <c r="M502" i="5"/>
  <c r="M611" i="5" s="1"/>
  <c r="H565" i="5"/>
  <c r="H616" i="5" s="1"/>
  <c r="L565" i="5"/>
  <c r="L616" i="5" s="1"/>
  <c r="G6" i="5"/>
  <c r="K6" i="5"/>
  <c r="M6" i="5"/>
  <c r="M5" i="5" s="1"/>
  <c r="M607" i="5" s="1"/>
  <c r="E121" i="5"/>
  <c r="E610" i="5" s="1"/>
  <c r="G121" i="5"/>
  <c r="G610" i="5" s="1"/>
  <c r="G612" i="5" s="1"/>
  <c r="I121" i="5"/>
  <c r="I610" i="5" s="1"/>
  <c r="K121" i="5"/>
  <c r="K610" i="5" s="1"/>
  <c r="M121" i="5"/>
  <c r="M610" i="5" s="1"/>
  <c r="H121" i="5"/>
  <c r="H610" i="5" s="1"/>
  <c r="L121" i="5"/>
  <c r="L610" i="5" s="1"/>
  <c r="E375" i="5"/>
  <c r="E137" i="5" s="1"/>
  <c r="E608" i="5" s="1"/>
  <c r="G375" i="5"/>
  <c r="I375" i="5"/>
  <c r="K375" i="5"/>
  <c r="M375" i="5"/>
  <c r="F449" i="5"/>
  <c r="H449" i="5"/>
  <c r="J449" i="5"/>
  <c r="L449" i="5"/>
  <c r="F502" i="5"/>
  <c r="F611" i="5" s="1"/>
  <c r="H502" i="5"/>
  <c r="H611" i="5" s="1"/>
  <c r="L502" i="5"/>
  <c r="L611" i="5" s="1"/>
  <c r="I502" i="5"/>
  <c r="I611" i="5" s="1"/>
  <c r="I612" i="5" s="1"/>
  <c r="K502" i="5"/>
  <c r="K611" i="5" s="1"/>
  <c r="F6" i="5"/>
  <c r="H5" i="5"/>
  <c r="H607" i="5" s="1"/>
  <c r="J6" i="5"/>
  <c r="L5" i="5"/>
  <c r="L607" i="5" s="1"/>
  <c r="H138" i="5"/>
  <c r="J375" i="5"/>
  <c r="E449" i="5"/>
  <c r="I449" i="5"/>
  <c r="K449" i="5"/>
  <c r="M449" i="5"/>
  <c r="I138" i="5"/>
  <c r="J502" i="5"/>
  <c r="J611" i="5" s="1"/>
  <c r="L138" i="5"/>
  <c r="J138" i="5"/>
  <c r="I6" i="5"/>
  <c r="E6" i="5"/>
  <c r="L111" i="5"/>
  <c r="L613" i="5" s="1"/>
  <c r="L615" i="5" s="1"/>
  <c r="M138" i="5"/>
  <c r="K138" i="5"/>
  <c r="K137" i="5" s="1"/>
  <c r="K608" i="5" s="1"/>
  <c r="E565" i="5"/>
  <c r="E616" i="5" s="1"/>
  <c r="G565" i="5"/>
  <c r="G616" i="5" s="1"/>
  <c r="I565" i="5"/>
  <c r="I616" i="5" s="1"/>
  <c r="K565" i="5"/>
  <c r="K616" i="5" s="1"/>
  <c r="M565" i="5"/>
  <c r="M616" i="5" s="1"/>
  <c r="K5" i="5"/>
  <c r="K607" i="5" s="1"/>
  <c r="E615" i="5"/>
  <c r="I615" i="5"/>
  <c r="F615" i="5"/>
  <c r="H615" i="5"/>
  <c r="J615" i="5"/>
  <c r="H612" i="5"/>
  <c r="L612" i="5"/>
  <c r="F5" i="5" l="1"/>
  <c r="F607" i="5" s="1"/>
  <c r="J612" i="5"/>
  <c r="M612" i="5"/>
  <c r="F137" i="5"/>
  <c r="F608" i="5" s="1"/>
  <c r="F609" i="5" s="1"/>
  <c r="I5" i="5"/>
  <c r="I607" i="5" s="1"/>
  <c r="L137" i="5"/>
  <c r="L608" i="5" s="1"/>
  <c r="L609" i="5" s="1"/>
  <c r="L619" i="5" s="1"/>
  <c r="I137" i="5"/>
  <c r="I608" i="5" s="1"/>
  <c r="H137" i="5"/>
  <c r="H608" i="5" s="1"/>
  <c r="H609" i="5" s="1"/>
  <c r="H619" i="5" s="1"/>
  <c r="K612" i="5"/>
  <c r="G5" i="5"/>
  <c r="G607" i="5" s="1"/>
  <c r="J137" i="5"/>
  <c r="J608" i="5" s="1"/>
  <c r="G137" i="5"/>
  <c r="G608" i="5" s="1"/>
  <c r="M137" i="5"/>
  <c r="M608" i="5" s="1"/>
  <c r="M609" i="5" s="1"/>
  <c r="M619" i="5" s="1"/>
  <c r="E5" i="5"/>
  <c r="E607" i="5" s="1"/>
  <c r="J5" i="5"/>
  <c r="J607" i="5" s="1"/>
  <c r="F612" i="5"/>
  <c r="E612" i="5"/>
  <c r="K609" i="5"/>
  <c r="K619" i="5" s="1"/>
  <c r="E609" i="5"/>
  <c r="I609" i="5"/>
  <c r="I619" i="5" s="1"/>
  <c r="J609" i="5" l="1"/>
  <c r="J619" i="5" s="1"/>
  <c r="E619" i="5"/>
  <c r="G609" i="5"/>
  <c r="G619" i="5" s="1"/>
  <c r="F619" i="5"/>
  <c r="I410" i="2"/>
  <c r="I407" i="2" l="1"/>
  <c r="I411" i="2" l="1"/>
  <c r="I408" i="2"/>
  <c r="I421" i="2"/>
  <c r="I420" i="2"/>
  <c r="H870" i="1"/>
  <c r="H404" i="2" s="1"/>
  <c r="H887" i="1" l="1"/>
  <c r="H420" i="2" s="1"/>
  <c r="H871" i="1"/>
  <c r="H405" i="2" l="1"/>
  <c r="H878" i="1"/>
  <c r="H411" i="2" s="1"/>
  <c r="H888" i="1"/>
  <c r="H421" i="2" s="1"/>
  <c r="F747" i="1"/>
  <c r="F671" i="1" s="1"/>
  <c r="F215" i="2" l="1"/>
  <c r="F873" i="1"/>
  <c r="F289" i="2"/>
  <c r="F887" i="1" l="1"/>
  <c r="F407" i="2"/>
  <c r="F874" i="1"/>
  <c r="F878" i="1" s="1"/>
  <c r="F408" i="2" l="1"/>
  <c r="F411" i="2"/>
  <c r="F420" i="2"/>
  <c r="F888" i="1"/>
  <c r="F421" i="2" s="1"/>
</calcChain>
</file>

<file path=xl/sharedStrings.xml><?xml version="1.0" encoding="utf-8"?>
<sst xmlns="http://schemas.openxmlformats.org/spreadsheetml/2006/main" count="3117" uniqueCount="1262">
  <si>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</si>
  <si>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</si>
  <si>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</si>
  <si>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</si>
  <si>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</si>
  <si>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</si>
  <si>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</si>
  <si>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</si>
  <si>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</si>
  <si>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</si>
  <si>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</si>
  <si>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</si>
  <si>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</si>
  <si>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</si>
  <si>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</si>
  <si>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</si>
  <si>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</si>
  <si>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</si>
  <si>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</si>
  <si>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</si>
  <si>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</si>
  <si>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</si>
  <si>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</si>
  <si>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</si>
  <si>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</si>
  <si>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</si>
  <si>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</si>
  <si>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</si>
  <si>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</si>
  <si>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</si>
  <si>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</si>
  <si>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</si>
  <si>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</si>
  <si>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</si>
  <si>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</si>
  <si>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</si>
  <si>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</si>
  <si>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</si>
  <si>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</si>
  <si>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</si>
  <si>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</si>
  <si>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</si>
  <si>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</si>
  <si>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</si>
  <si>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</si>
  <si>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</si>
  <si>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</si>
  <si>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</si>
  <si>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</si>
  <si>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</si>
  <si>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</si>
  <si>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</si>
  <si>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</si>
  <si>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</si>
  <si>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</si>
  <si>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</si>
  <si>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</si>
  <si>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</si>
  <si>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</si>
  <si>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</si>
  <si>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</si>
  <si>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</si>
  <si>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</si>
  <si>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</si>
  <si>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</si>
  <si>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</si>
  <si>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</si>
  <si>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</si>
  <si>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</si>
  <si>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</si>
  <si>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</si>
  <si>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</si>
  <si>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</si>
  <si>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</si>
  <si>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</si>
  <si>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</si>
  <si>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</si>
  <si>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</si>
  <si>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</si>
  <si>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</si>
  <si>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</si>
  <si>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</si>
  <si>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</si>
  <si>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</si>
  <si>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</si>
  <si>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</si>
  <si>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</si>
  <si>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</si>
  <si>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</si>
  <si>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</si>
  <si>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</si>
  <si>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</si>
  <si>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</si>
  <si>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</si>
  <si>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</si>
  <si>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</si>
  <si>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</si>
  <si>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</si>
  <si>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</si>
  <si>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</si>
  <si>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</si>
  <si>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</si>
  <si>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</si>
  <si>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</si>
  <si>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</si>
  <si>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</si>
  <si>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</si>
  <si>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</si>
  <si>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</si>
  <si>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</si>
  <si>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</si>
  <si>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</si>
  <si>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</si>
  <si>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</si>
  <si>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</si>
  <si>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</si>
  <si>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</si>
  <si>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</si>
  <si>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</si>
  <si>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</si>
  <si>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</si>
  <si>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</si>
  <si>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</si>
  <si>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</si>
  <si>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</si>
  <si>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</si>
  <si>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</si>
  <si>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</si>
  <si>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</si>
  <si>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</si>
  <si>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</si>
  <si>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</si>
  <si>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</si>
  <si>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</si>
  <si>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</si>
  <si>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</si>
  <si>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</si>
  <si>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</si>
  <si>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</si>
  <si>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</si>
  <si>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</si>
  <si>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</si>
  <si>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</si>
  <si>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</si>
  <si>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</si>
  <si>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</si>
  <si>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</si>
  <si>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</si>
  <si>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</si>
  <si>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</si>
  <si>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</si>
  <si>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</si>
  <si>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</si>
  <si>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</si>
  <si>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</si>
  <si>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</si>
  <si>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</si>
  <si>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</si>
  <si>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</si>
  <si>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</si>
  <si>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</si>
  <si>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</si>
  <si>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</si>
  <si>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</si>
  <si>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</si>
  <si>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</si>
  <si>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</si>
  <si>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</si>
  <si>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</si>
  <si>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</si>
  <si>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</si>
  <si>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</si>
  <si>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</si>
  <si>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</si>
  <si>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</si>
  <si>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</si>
  <si>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</si>
  <si>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</si>
  <si>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</si>
  <si>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</si>
  <si>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</si>
  <si>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</si>
  <si>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</si>
  <si>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</si>
  <si>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</si>
  <si>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</si>
  <si>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</si>
  <si>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</si>
  <si>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</si>
  <si>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</si>
  <si>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</si>
  <si>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</si>
  <si>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</si>
  <si>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</si>
  <si>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</si>
  <si>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</si>
  <si>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</si>
  <si>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</si>
  <si>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</si>
  <si>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</si>
  <si>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</si>
  <si>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</si>
  <si>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</si>
  <si>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</si>
  <si>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</si>
  <si>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</si>
  <si>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</si>
  <si>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</si>
  <si>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</si>
  <si>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</si>
  <si>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</si>
  <si>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</si>
  <si>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</si>
  <si>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</si>
  <si>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</si>
  <si>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</si>
  <si>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</si>
  <si>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</si>
  <si>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</si>
  <si>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</si>
  <si>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</si>
  <si>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</si>
  <si>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</si>
  <si>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</si>
  <si>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</si>
  <si>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</si>
  <si>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</si>
  <si>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</si>
  <si>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</si>
  <si>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</si>
  <si>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</si>
  <si>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</si>
  <si>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</si>
  <si>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</si>
  <si>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</si>
  <si>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</si>
  <si>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</si>
  <si>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</si>
  <si>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</si>
  <si>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</si>
  <si>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</si>
  <si>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</si>
  <si>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</si>
  <si>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</si>
  <si>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</si>
  <si>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</si>
  <si>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</si>
  <si>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</si>
  <si>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</si>
  <si>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</si>
  <si>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</si>
  <si>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</si>
  <si>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</si>
  <si>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</si>
  <si>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</si>
  <si>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</si>
  <si>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</si>
  <si>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</si>
  <si>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</si>
  <si>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</si>
  <si>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</si>
  <si>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</si>
  <si>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</si>
  <si>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</si>
  <si>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</si>
  <si>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</si>
  <si>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</si>
  <si>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</si>
  <si>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</si>
  <si>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</si>
  <si>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</si>
  <si>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</si>
  <si>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</si>
  <si>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</si>
  <si>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</si>
  <si>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</si>
  <si>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</si>
  <si>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</si>
  <si>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</si>
  <si>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</si>
  <si>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</si>
  <si>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</si>
  <si>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</si>
  <si>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</si>
  <si>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</si>
  <si>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</si>
  <si>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</si>
  <si>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</si>
  <si>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</si>
  <si>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</si>
  <si>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</si>
  <si>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</si>
  <si>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</si>
  <si>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</si>
  <si>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</si>
  <si>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</si>
  <si>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</si>
  <si>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</si>
  <si>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</si>
  <si>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</si>
  <si>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</si>
  <si>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</si>
  <si>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</si>
  <si>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</si>
  <si>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</si>
  <si>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</si>
  <si>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</si>
  <si>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</si>
  <si>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</si>
  <si>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</si>
  <si>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</si>
  <si>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</si>
  <si>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</si>
  <si>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</si>
  <si>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</si>
  <si>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</si>
  <si>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</si>
  <si>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</si>
  <si>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</si>
  <si>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</si>
  <si>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</si>
  <si>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</si>
  <si>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</si>
  <si>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</si>
  <si>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</si>
  <si>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</si>
  <si>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</si>
  <si>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</si>
  <si>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</si>
  <si>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</si>
  <si>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</si>
  <si>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</si>
  <si>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</si>
  <si>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</si>
  <si>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</si>
  <si>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</si>
  <si>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</si>
  <si>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</si>
  <si>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</si>
  <si>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</si>
  <si>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</si>
  <si>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</si>
  <si>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</si>
  <si>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</si>
  <si>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</si>
  <si>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</si>
  <si>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</si>
  <si>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</si>
  <si>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</si>
  <si>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</si>
  <si>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</si>
  <si>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</si>
  <si>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</si>
  <si>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</si>
  <si>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</si>
  <si>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</si>
  <si>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</si>
  <si>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</si>
  <si>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</si>
  <si>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</si>
  <si>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</si>
  <si>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</si>
  <si>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</si>
  <si>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</si>
  <si>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</si>
  <si>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</si>
  <si>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</si>
  <si>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</si>
  <si>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</si>
  <si>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</si>
  <si>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</si>
  <si>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</si>
  <si>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</si>
  <si>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</si>
  <si>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</si>
  <si>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</si>
  <si>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</si>
  <si>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</si>
  <si>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</si>
  <si>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</si>
  <si>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</si>
  <si>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</si>
  <si>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</si>
  <si>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</si>
  <si>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</si>
  <si>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</si>
  <si>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</si>
  <si>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</si>
  <si>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</si>
  <si>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</si>
  <si>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</si>
  <si>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</si>
  <si>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</si>
  <si>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</si>
  <si>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</si>
  <si>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</si>
  <si>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</si>
  <si>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</si>
  <si>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</si>
  <si>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</si>
  <si>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</si>
  <si>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</si>
  <si>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</si>
  <si>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</si>
  <si>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</si>
  <si>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</si>
  <si>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</si>
  <si>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</si>
  <si>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</si>
  <si>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</si>
  <si>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</si>
  <si>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</si>
  <si>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</si>
  <si>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</si>
  <si>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</si>
  <si>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</si>
  <si>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</si>
  <si>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</si>
  <si>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</si>
  <si>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</si>
  <si>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</si>
  <si>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</si>
  <si>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</si>
  <si>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</si>
  <si>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</si>
  <si>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</si>
  <si>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</si>
  <si>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</si>
  <si>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</si>
  <si>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</si>
  <si>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</si>
  <si>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</si>
  <si>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</si>
  <si>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</si>
  <si>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</si>
  <si>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</si>
  <si>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</si>
  <si>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</si>
  <si>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</si>
  <si>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</si>
  <si>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</si>
  <si>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</si>
  <si>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</si>
  <si>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</si>
  <si>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</si>
  <si>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</si>
  <si>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</si>
  <si>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</si>
  <si>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</si>
  <si>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</si>
  <si>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</si>
  <si>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</si>
  <si>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</si>
  <si>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</si>
  <si>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</si>
  <si>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</si>
  <si>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</si>
  <si>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</si>
  <si>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</si>
  <si>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</si>
  <si>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</si>
  <si>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</si>
  <si>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</si>
  <si>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</si>
  <si>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</si>
  <si>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</si>
  <si>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</si>
  <si>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</si>
  <si>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</si>
  <si>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</si>
  <si>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</si>
  <si>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</si>
  <si>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</si>
  <si>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</si>
  <si>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</si>
  <si>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</si>
  <si>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</si>
  <si>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</si>
  <si>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</si>
  <si>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</si>
  <si>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</si>
  <si>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</si>
  <si>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</si>
  <si>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</si>
  <si>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</si>
  <si>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</si>
  <si>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</si>
  <si>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</si>
  <si>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</si>
  <si>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</si>
  <si>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</si>
  <si>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</si>
  <si>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</si>
  <si>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</si>
  <si>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</si>
  <si>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</si>
  <si>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</si>
  <si>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</si>
  <si>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</si>
  <si>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</si>
  <si>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</si>
  <si>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</si>
  <si>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</si>
  <si>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</si>
  <si>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</si>
  <si>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</si>
  <si>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</si>
  <si>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</si>
  <si>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</si>
  <si>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</si>
  <si>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</si>
  <si>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</si>
  <si>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</si>
  <si>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</si>
  <si>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</si>
  <si>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</si>
  <si>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</si>
  <si>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</si>
  <si>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</si>
  <si>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</si>
  <si>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</si>
  <si>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</si>
  <si>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</si>
  <si>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</si>
  <si>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</si>
  <si>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</si>
  <si>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</si>
  <si>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</si>
  <si>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</si>
  <si>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</si>
  <si>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</si>
  <si>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</si>
  <si>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</si>
  <si>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</si>
  <si>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</si>
  <si>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</si>
  <si>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</si>
  <si>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</si>
  <si>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</si>
  <si>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</si>
  <si>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</si>
  <si>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</si>
  <si>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</si>
  <si>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</si>
  <si>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</si>
  <si>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harmonogram zberu odpadu</t>
  </si>
  <si>
    <t>prenájom strojov a zariadení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</si>
  <si>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</si>
  <si>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</si>
  <si>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</si>
  <si>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</si>
  <si>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</si>
  <si>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</si>
  <si>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</si>
  <si>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</si>
  <si>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</si>
  <si>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</si>
  <si>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</si>
  <si>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</si>
  <si>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</si>
  <si>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</si>
  <si>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</si>
  <si>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</si>
  <si>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</si>
  <si>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</si>
  <si>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</si>
  <si>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</si>
  <si>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</si>
  <si>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</si>
  <si>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</si>
  <si>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</si>
  <si>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</si>
  <si>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</si>
  <si>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3120012-1</t>
  </si>
  <si>
    <t>3120012-3</t>
  </si>
  <si>
    <t>3120011-4</t>
  </si>
  <si>
    <t>3120011-2</t>
  </si>
  <si>
    <t>331002-1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</si>
  <si>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</si>
  <si>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</si>
  <si>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</si>
  <si>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</si>
  <si>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</si>
  <si>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</si>
  <si>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</si>
  <si>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</si>
  <si>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</si>
  <si>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</si>
  <si>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</si>
  <si>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</si>
  <si>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</si>
  <si>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</si>
  <si>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prenájom bytu na ul.Hlavnej</t>
  </si>
  <si>
    <t xml:space="preserve">náhrada príjmu - nemoc </t>
  </si>
  <si>
    <t>ÚDRŽBA CINTORÍNOV, PODPORA CIRKVI</t>
  </si>
  <si>
    <t>10.7.0.</t>
  </si>
  <si>
    <t>10.7.0.1</t>
  </si>
  <si>
    <t>10.7.0.4</t>
  </si>
  <si>
    <t>7170011-3</t>
  </si>
  <si>
    <t>7170011-4</t>
  </si>
  <si>
    <t>223002-4</t>
  </si>
  <si>
    <t>príjem za školné - MŠ - RO</t>
  </si>
  <si>
    <t>nájom zariadení</t>
  </si>
  <si>
    <t>dohody o vykonaní práce</t>
  </si>
  <si>
    <t>údržba a oprava budov</t>
  </si>
  <si>
    <t>na kultúru - zahraničné MKF</t>
  </si>
  <si>
    <t>miestneho rozhlasu</t>
  </si>
  <si>
    <t>príspevok na výchovu a vzdelávanie  MŠ/vzd.p.</t>
  </si>
  <si>
    <t>náhrada príjmu za nemoc</t>
  </si>
  <si>
    <t>náhrada za nemoc</t>
  </si>
  <si>
    <t>školské potreby - z dotácie UPSVaR</t>
  </si>
  <si>
    <t>nájomné za nebytové priestory OBS</t>
  </si>
  <si>
    <t>vojnové hroby</t>
  </si>
  <si>
    <t>zák. a hav. poistenie</t>
  </si>
  <si>
    <t>poplatky bankové, súdne, exekučné</t>
  </si>
  <si>
    <t>registračný poplatok</t>
  </si>
  <si>
    <t>nemoc</t>
  </si>
  <si>
    <t>prenájom za pôdu ref.cirkvi</t>
  </si>
  <si>
    <t>výdavky na správu školských budov</t>
  </si>
  <si>
    <t>mýto, diaľničné známky</t>
  </si>
  <si>
    <t>náhrada za lekárske prehliadky</t>
  </si>
  <si>
    <t>údržba programov - upgrade</t>
  </si>
  <si>
    <t>stroje a zariadenia</t>
  </si>
  <si>
    <t>prevod tvorby fondu opráv</t>
  </si>
  <si>
    <t>príjem za údržbarské práce</t>
  </si>
  <si>
    <t>príjem z refundácie(refakt.pre MŠ, KCMaP ai.)</t>
  </si>
  <si>
    <t>materiál ku kompostovisku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</si>
  <si>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</si>
  <si>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</si>
  <si>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</si>
  <si>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</si>
  <si>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</si>
  <si>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</si>
  <si>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</si>
  <si>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</si>
  <si>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</si>
  <si>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oprava zariadení</t>
  </si>
  <si>
    <t>na stravné ZŠ</t>
  </si>
  <si>
    <t>stravné deťom v hmotnej núdzi MŠ</t>
  </si>
  <si>
    <t>331002-2</t>
  </si>
  <si>
    <t>projekt.dokum.-dom smútku - rozšírenie cintorína</t>
  </si>
  <si>
    <t>splácanie preklen.úveru-projekt"Dialóg múzeí"</t>
  </si>
  <si>
    <t>projekt "Dialóg múzeí"</t>
  </si>
  <si>
    <t xml:space="preserve">na školské potreby ZŠ </t>
  </si>
  <si>
    <t xml:space="preserve">oprava a údržba budovy 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</si>
  <si>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</si>
  <si>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</si>
  <si>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</si>
  <si>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</si>
  <si>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transfer pre SOŠ KCH</t>
  </si>
  <si>
    <t>Splácanie úrokov v tuzemsku</t>
  </si>
  <si>
    <t>dohohy o vykonaní prác</t>
  </si>
  <si>
    <t>technické zhodnotenie kanalizácie</t>
  </si>
  <si>
    <t>propagácia, reklama</t>
  </si>
  <si>
    <t>FP na projekt "Vzdelávaním ped.zamestn."</t>
  </si>
  <si>
    <t>licencia - digitálna ortofotomapa</t>
  </si>
  <si>
    <t>prevod fin.prostr. z RF</t>
  </si>
  <si>
    <t>rekonštrukcia strechy ZUŠ</t>
  </si>
  <si>
    <t>717002-3</t>
  </si>
  <si>
    <t>oplotenie vstupu do budovy, mobilné domčeky</t>
  </si>
  <si>
    <t>454001-2</t>
  </si>
  <si>
    <t>454002-1</t>
  </si>
  <si>
    <t>454001-1</t>
  </si>
  <si>
    <t>na kultúru  - tuzemské - div.paleta</t>
  </si>
  <si>
    <t>na kultúru  - MKF</t>
  </si>
  <si>
    <t xml:space="preserve">na kultúru zahraničné 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</si>
  <si>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</si>
  <si>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</si>
  <si>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</si>
  <si>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</si>
  <si>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</si>
  <si>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</si>
  <si>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</si>
  <si>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</si>
  <si>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</si>
  <si>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03.2.0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</si>
  <si>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</si>
  <si>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</si>
  <si>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</si>
  <si>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</si>
  <si>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</si>
  <si>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</si>
  <si>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</si>
  <si>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</si>
  <si>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</si>
  <si>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</si>
  <si>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</si>
  <si>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</si>
  <si>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</si>
  <si>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</si>
  <si>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</si>
  <si>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</si>
  <si>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</si>
  <si>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</si>
  <si>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</si>
  <si>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</si>
  <si>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</si>
  <si>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</si>
  <si>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OPATROVATEĽSTVO - sociálne zabezpečnie</t>
  </si>
  <si>
    <t xml:space="preserve">Staroba </t>
  </si>
  <si>
    <t>Nenormatívne finančné prostriedky</t>
  </si>
  <si>
    <t>náhrada za nemoc, odstupné</t>
  </si>
  <si>
    <t>nákup pozemku Múzeum</t>
  </si>
  <si>
    <t>Súplácanie úrokov v tuzemsku</t>
  </si>
  <si>
    <t>rekonštrukcia verejného  osvetlenia - mesto</t>
  </si>
  <si>
    <t>správne poplatky Spoločný stav. úrad</t>
  </si>
  <si>
    <t>správne poplatky Matrika</t>
  </si>
  <si>
    <t>Príjem od FO na splátku ŠFRB BŠ</t>
  </si>
  <si>
    <t>Príjem od FO na splátku ŠFRB NŠ</t>
  </si>
  <si>
    <t>splátky úveru ŠFRB BŠ</t>
  </si>
  <si>
    <t>splátky úveru ŠFRB NŠ</t>
  </si>
  <si>
    <t>prevod fin.prostr. z Fondu opráv</t>
  </si>
  <si>
    <t>služby spoj.s nájmom-ročné vyúčt.-ost.poplatky</t>
  </si>
  <si>
    <t xml:space="preserve">tlač obecných novín </t>
  </si>
  <si>
    <t>čerpanie KK úveru</t>
  </si>
  <si>
    <t>Mzdy, zák. poistenie, tovary a služby</t>
  </si>
  <si>
    <t>NAKLADANIE S ODPADMI</t>
  </si>
  <si>
    <t>uloženie a likvidácia odpadu VKK</t>
  </si>
  <si>
    <t>05.1.0</t>
  </si>
  <si>
    <t>NAKLADANIE S ODPADOVÝMI VODAMI</t>
  </si>
  <si>
    <t>VŠEOBECNÁ LEKÁRSKA STAROSTLIVOSŤ</t>
  </si>
  <si>
    <t>VŠEOB. LEKÁRSKA STAROSTLIVOSŤ</t>
  </si>
  <si>
    <t>vývoz fekálií</t>
  </si>
  <si>
    <t xml:space="preserve">Múzeum </t>
  </si>
  <si>
    <t>08.2</t>
  </si>
  <si>
    <t>transfery cirkvi</t>
  </si>
  <si>
    <t>FINANČNÉ OPERÁCIE</t>
  </si>
  <si>
    <t>KAPITÁLOVÉ VÝDAVKY</t>
  </si>
  <si>
    <t xml:space="preserve">Školy s právnou subjektivitou </t>
  </si>
  <si>
    <t>ŠKOLY S PRÁVNOU SUBJEKTIVITOU</t>
  </si>
  <si>
    <t>Centrum voľného času</t>
  </si>
  <si>
    <t>Mzdy platy</t>
  </si>
  <si>
    <t>09.5.0.2</t>
  </si>
  <si>
    <t>INTERNÁT A UNIVERZITA</t>
  </si>
  <si>
    <t>Múzeum</t>
  </si>
  <si>
    <t>09</t>
  </si>
  <si>
    <t>10.5.0</t>
  </si>
  <si>
    <t>transfer na komunitné centrum</t>
  </si>
  <si>
    <t>3120012-6</t>
  </si>
  <si>
    <t>podpora  ÚPSVaR na vytváranie prac. miest</t>
  </si>
  <si>
    <t>dividendy Veolia</t>
  </si>
  <si>
    <t>nájom pozemkov</t>
  </si>
  <si>
    <t>vzdelávacie poukazy pre CVČ</t>
  </si>
  <si>
    <t>cestovné tuzemské</t>
  </si>
  <si>
    <t>3120015-3</t>
  </si>
  <si>
    <t>dotácia na likvidáciu čiernych skládok odpadov</t>
  </si>
  <si>
    <t>Dotácie z ÚPSVaR žiakom v hm.núdzi</t>
  </si>
  <si>
    <t>Rozpočet spolu:</t>
  </si>
  <si>
    <t>nákup HIM do MsKS, mobilné zastrešenie</t>
  </si>
  <si>
    <t>ROZPOČET SPOLU</t>
  </si>
  <si>
    <t>projektová dokumentácia-spoluúčasť</t>
  </si>
  <si>
    <t>oplotenie areálu ZŠ s VjM</t>
  </si>
  <si>
    <t>za predajné automaty</t>
  </si>
  <si>
    <t>nájomné za byty OBS + správa</t>
  </si>
  <si>
    <t>od ÚPSVaR za predchádzajúci rok</t>
  </si>
  <si>
    <t>normatívne finančné prostriedky pre ZŠ</t>
  </si>
  <si>
    <t xml:space="preserve">prísp. na výchovu a vzdel. detí v MŠ </t>
  </si>
  <si>
    <t>štipendium ÚPSV / vzdelávacie poukazy CVČ</t>
  </si>
  <si>
    <t>nenormatívne finančné prostriedky pre ZŠ</t>
  </si>
  <si>
    <t>predaj stavieb, bytov a nepotrebný HIM</t>
  </si>
  <si>
    <t>tlačivá,všeobecný tlačiarenský materiál</t>
  </si>
  <si>
    <t xml:space="preserve">trovy súdneho a exekúčneho konania </t>
  </si>
  <si>
    <t xml:space="preserve">špeciálne služby  </t>
  </si>
  <si>
    <t>DPH z obstarania</t>
  </si>
  <si>
    <t>daň z príjmov PO</t>
  </si>
  <si>
    <t>vratky</t>
  </si>
  <si>
    <t>úrok z omeškania - neuznaný súdny spor</t>
  </si>
  <si>
    <t>620-630</t>
  </si>
  <si>
    <t>výdavky na úhradu poštovných  poplatkov</t>
  </si>
  <si>
    <t>elektrická energia kanalizácia</t>
  </si>
  <si>
    <t>odvádzanie zrážk. a splaškových vôd</t>
  </si>
  <si>
    <t>elektrická energia-kanalizácia BNŠ</t>
  </si>
  <si>
    <t>všeobecný materiál BNŠ</t>
  </si>
  <si>
    <t>elektrická energia TS, Mierová</t>
  </si>
  <si>
    <t>plyn, TS, Mierová</t>
  </si>
  <si>
    <t>prehliadky, revízie, skúšky zariadení</t>
  </si>
  <si>
    <t>náhrada za lekárske posudky</t>
  </si>
  <si>
    <t>čistiace a hygienické potreby</t>
  </si>
  <si>
    <t>transfery na kultúru KCMaP</t>
  </si>
  <si>
    <t>elektrická energia, plyn</t>
  </si>
  <si>
    <t>10.1.2</t>
  </si>
  <si>
    <t>asistent - sociálne znevýhodnené prostredie</t>
  </si>
  <si>
    <t>asistent - zdravotný postih</t>
  </si>
  <si>
    <t>škola v prírode</t>
  </si>
  <si>
    <t>lyžiarsky kurz</t>
  </si>
  <si>
    <t>ŠKD Základná škola Kossutha</t>
  </si>
  <si>
    <t xml:space="preserve">Školské kluby detí pri ZŠ </t>
  </si>
  <si>
    <t>ŠJ Základná škola Kossutha</t>
  </si>
  <si>
    <t>Vzdelávacie poukazy pre CVČ</t>
  </si>
  <si>
    <t>Sponzor pre MsP</t>
  </si>
  <si>
    <t>Dobrovoľné  príspevky  od  darcov a sponzorov</t>
  </si>
  <si>
    <t>Stravné ÚPSV</t>
  </si>
  <si>
    <t>Školské potreby ÚPSV</t>
  </si>
  <si>
    <t>Bežné transféry ÚPSV na akt.činnosť</t>
  </si>
  <si>
    <t>Podpora ÚPSVaR na vytváranie prac. miest</t>
  </si>
  <si>
    <t>Sociálne transféry ÚPSV, osobitný príjemca</t>
  </si>
  <si>
    <t>Transfery na voľby</t>
  </si>
  <si>
    <t>Na kultúru MKF</t>
  </si>
  <si>
    <t>Na kultúru  - tuzemské</t>
  </si>
  <si>
    <t>Normatívne finančné prostriedky pre ZŠ</t>
  </si>
  <si>
    <t xml:space="preserve">Nenormatívne finančné prostriedky pre ZŠ </t>
  </si>
  <si>
    <t>Príspevok na vých.a vzdelávanie detí v MŠ</t>
  </si>
  <si>
    <t>Štipendium/vzdelávacie poukazy CVČ</t>
  </si>
  <si>
    <t>Na výkon agendy osob. príjemcu</t>
  </si>
  <si>
    <t>Na matričnú činnosť</t>
  </si>
  <si>
    <t>Register obyvateľov a hlásenie pobytu</t>
  </si>
  <si>
    <t>Vojnové hroby</t>
  </si>
  <si>
    <t>Starostlivosť o životné prostredie</t>
  </si>
  <si>
    <t>Špec.úrad pre miestné komunikácie</t>
  </si>
  <si>
    <t>Dotácia na likvidáciu čiernych skládok odp.</t>
  </si>
  <si>
    <t>Transfer na komunitné centrum</t>
  </si>
  <si>
    <t>Na kultúru - zahraničné MKF</t>
  </si>
  <si>
    <t>Na kultúru - zahraničné</t>
  </si>
  <si>
    <t>Prevod z fondov opráv mestských bytov</t>
  </si>
  <si>
    <t>Normatívne</t>
  </si>
  <si>
    <t>Nornatívne</t>
  </si>
  <si>
    <t>Základná škola Kossutha</t>
  </si>
  <si>
    <t>Náhrada príjmu za nemoc</t>
  </si>
  <si>
    <t>Nenormatívne</t>
  </si>
  <si>
    <t xml:space="preserve"> Základná škola Kossutha</t>
  </si>
  <si>
    <t>Vzdelávacie poukazy</t>
  </si>
  <si>
    <t>Asistent-zdravotný postih</t>
  </si>
  <si>
    <t>Projekt "Vzdelávanie pedad. zamestn."</t>
  </si>
  <si>
    <t>Odchodné</t>
  </si>
  <si>
    <t>Škola v prírode</t>
  </si>
  <si>
    <t>Lyžiarsky kurz</t>
  </si>
  <si>
    <t>Školské kluby detí pri ZŠ</t>
  </si>
  <si>
    <t>Školské jedálne pri ZŠ</t>
  </si>
  <si>
    <t>Základná umelecká škola</t>
  </si>
  <si>
    <t>Materská škola - Óvoda ul. Kossutha</t>
  </si>
  <si>
    <t>Stravné deťom v hmotnej núdzi MŠ</t>
  </si>
  <si>
    <t>Školské potreby MŠ - dotácia ÚPSVaR</t>
  </si>
  <si>
    <t>Príspevok na výchovu a vzdelávanie MŠ</t>
  </si>
  <si>
    <t>Transfery pre Regia TV</t>
  </si>
  <si>
    <t>Finančné  prostriedky na  činnosť KCH Invest</t>
  </si>
  <si>
    <t>Mzdy , platy</t>
  </si>
  <si>
    <t>Transfer cirkvi</t>
  </si>
  <si>
    <t>Výdavky na správu školskych budov</t>
  </si>
  <si>
    <t>Finančná pomoc - sociálna služba-DSS</t>
  </si>
  <si>
    <t>Finančná pomoc - sociálna kuratela</t>
  </si>
  <si>
    <t>Osobitný príjemca sociálnych dávok</t>
  </si>
  <si>
    <t>Splácanie dlhodobých úverov</t>
  </si>
  <si>
    <t>Splácanie preklen.úveru-projekt"Dialóg múzeí"</t>
  </si>
  <si>
    <t>Čerpanie kontokorentného úveru</t>
  </si>
  <si>
    <t>Splátky úveru ŠFRB - byty BŠ</t>
  </si>
  <si>
    <t>Splátky úveru ŠFRB - byty NŠ</t>
  </si>
  <si>
    <t>Asistent-soc. znevýhodnené prostredie</t>
  </si>
  <si>
    <t>prekleňovací úver na verejné osvetlenie</t>
  </si>
  <si>
    <t>odvoz TKO od MsÚ</t>
  </si>
  <si>
    <t>výpočtová technika, sieť</t>
  </si>
  <si>
    <r>
      <t>tovary a služby+</t>
    </r>
    <r>
      <rPr>
        <b/>
        <sz val="6.5"/>
        <rFont val="Cambria"/>
        <family val="1"/>
        <charset val="238"/>
      </rPr>
      <t>revízie</t>
    </r>
  </si>
  <si>
    <t>Softrvér a ortofotomapa</t>
  </si>
  <si>
    <t>Výpočtová technika, sieť</t>
  </si>
  <si>
    <t>Projektové dokumentácie- spoluúčasť</t>
  </si>
  <si>
    <t>Publikácia o meste-monografia</t>
  </si>
  <si>
    <t>publikácia o meste - monografia</t>
  </si>
  <si>
    <t>Zníženie energet. náročnosti AB</t>
  </si>
  <si>
    <t>Projekt-obnova ulice L.Mécsa</t>
  </si>
  <si>
    <t>Stroj na likvidáciu odpadu</t>
  </si>
  <si>
    <t>PD zberný dvor na separovaný odpad</t>
  </si>
  <si>
    <t>PD-Zberný dvor na separ. odpad</t>
  </si>
  <si>
    <t>Kanalizácia ul. L.Mécsa</t>
  </si>
  <si>
    <t>Technické zhodnotenie kanalizácie</t>
  </si>
  <si>
    <t>Projekt  štand. Byty</t>
  </si>
  <si>
    <t>Energetické posúdenie 6 b.j.</t>
  </si>
  <si>
    <t>Vložkovanie komínov NŠ II.etapa</t>
  </si>
  <si>
    <t>Licencia - digitálna ortofotomapa</t>
  </si>
  <si>
    <t>Nákup prevádzkových strojov</t>
  </si>
  <si>
    <t>Monitorovací systém</t>
  </si>
  <si>
    <t>Nákup synagógy</t>
  </si>
  <si>
    <t>Pamätná tabuľa k 800.výročiu mesta KCH</t>
  </si>
  <si>
    <t>Rekonštrukcia verejného osvetlenia</t>
  </si>
  <si>
    <t>Nákup HIM do MsKS, mobilné zastrešenie</t>
  </si>
  <si>
    <t>Múzeum - projekt "Dialóg múzeí"</t>
  </si>
  <si>
    <t>Nákup pozemku Múzeum</t>
  </si>
  <si>
    <t>Oplotenie vstupu do budovy, mobilné domčeky</t>
  </si>
  <si>
    <t>Projekt.dokum.-dom smútku - rozšírenie cintorína</t>
  </si>
  <si>
    <t>Rekonštrukcia domu smútku</t>
  </si>
  <si>
    <t>Parkovisko  - MŠ Kossutha</t>
  </si>
  <si>
    <t>Oplotenie areálu ZŠ s VjM</t>
  </si>
  <si>
    <t>Rekonštrukcia strechy ZUŠ</t>
  </si>
  <si>
    <t xml:space="preserve">Rekonštr.strechy telocvične ZŠS </t>
  </si>
  <si>
    <t>09.</t>
  </si>
  <si>
    <t>Príjmy</t>
  </si>
  <si>
    <t>Výdavky</t>
  </si>
  <si>
    <t>Finančná výpomoc</t>
  </si>
  <si>
    <t>príspevok na učebnice</t>
  </si>
  <si>
    <t>Príspevok na učebnice</t>
  </si>
  <si>
    <t>členské príspevky ZNOM, klub aikido</t>
  </si>
  <si>
    <t>09.5.0</t>
  </si>
  <si>
    <t>09.1</t>
  </si>
  <si>
    <t>dotácia na výkon opatrovateľskej služby</t>
  </si>
  <si>
    <t>úroky z omeškania</t>
  </si>
  <si>
    <t>nájomné za skládku odpadu</t>
  </si>
  <si>
    <t>Dotácia na výkon opatrovateľskej služby</t>
  </si>
  <si>
    <t>Rekonštr. hracej plochy telocv. ZŠ Kossutha</t>
  </si>
  <si>
    <t>rekonštr. hracej plochy telocvične ZŠ Kossutha</t>
  </si>
  <si>
    <t>prevod prostriedkov z predch. rokov-Detské ihrisko</t>
  </si>
  <si>
    <t>prevod prostriedkov z predch. rokov-Spol. úrad</t>
  </si>
  <si>
    <t>prevod prostriedkov z predch.rokov-Účet TKO</t>
  </si>
  <si>
    <t xml:space="preserve">prevod prostriedkov z rezervného fondu  HV </t>
  </si>
  <si>
    <t>Vrátenie finančnej zábezpeky</t>
  </si>
  <si>
    <t>dotácia na zateplenie obal.konštr. MŠ Kossutha</t>
  </si>
  <si>
    <t>zateplenie a obnova obal. konštr. MŠ Kossutha</t>
  </si>
  <si>
    <t>cestovné náhrady iným než vlastným zamest.</t>
  </si>
  <si>
    <t>Komunitné centrum</t>
  </si>
  <si>
    <t>Rekonštrukcia komunitného centra</t>
  </si>
  <si>
    <t>Rek. a rozšírenie kapacity MŠ Fábryho</t>
  </si>
  <si>
    <t>Zateplenie a obnova obal.konśtr.MŠ Kossutha</t>
  </si>
  <si>
    <t>Klasifikácia COFOG</t>
  </si>
  <si>
    <t>obnova budovy OPP</t>
  </si>
  <si>
    <t>Obnova budovy OPP</t>
  </si>
  <si>
    <t>stromčeky, náhradná výsadba</t>
  </si>
  <si>
    <t>Majetkoprávne vysporiadanie pozemkov - prístupová komunikácia ZD</t>
  </si>
  <si>
    <t>Výstavba Zberného dvora</t>
  </si>
  <si>
    <t>kompostovisko (BRKO)</t>
  </si>
  <si>
    <t>Majetkopávne vysporiadanie pozemkov areál TS</t>
  </si>
  <si>
    <t>Zateplenie  a obnova obalových konštrukcií MSKS</t>
  </si>
  <si>
    <t>Obnova amfiteátra - Spájajúca minulosť -Interreg</t>
  </si>
  <si>
    <t>Odstavná plocha(parkovisko)Ibrányiho</t>
  </si>
  <si>
    <t xml:space="preserve">z prenajatých budov a priestorov </t>
  </si>
  <si>
    <t>z prenajatých budov a priestorov MsKS</t>
  </si>
  <si>
    <t>letničky, kvety, kvetináče</t>
  </si>
  <si>
    <t>dotácie pr. osobám - primátor</t>
  </si>
  <si>
    <t>Dotácie pr. osobám-primátor</t>
  </si>
  <si>
    <t>09.8.0</t>
  </si>
  <si>
    <t>Spoločný školský úrad</t>
  </si>
  <si>
    <t>0.9.8.0</t>
  </si>
  <si>
    <t>na spoločný stavebný úrad - ŠR</t>
  </si>
  <si>
    <t>Na spoločný stavebný úrad - ŠR</t>
  </si>
  <si>
    <t>Na spoločný školský úrad - ŠR</t>
  </si>
  <si>
    <t>na spoločný školský úrad-ŠR</t>
  </si>
  <si>
    <t>rekonštrukcia a rozšír. kapacity MŠ Fábryho</t>
  </si>
  <si>
    <t>rekonštrukcia komunitného centra</t>
  </si>
  <si>
    <t>rozšírenie kapacity MŠ Fábry</t>
  </si>
  <si>
    <t>príjem z predaja umeleckého diela, maľba</t>
  </si>
  <si>
    <t>ústredné kúrenie v budove TS</t>
  </si>
  <si>
    <t>finančný leasing mot. vozidla MsP</t>
  </si>
  <si>
    <t>Finančný leasing mot. vozidla MsP</t>
  </si>
  <si>
    <t>splácanie úrokov z leasingu</t>
  </si>
  <si>
    <t>Odstavné plochy MsÚ č.2</t>
  </si>
  <si>
    <t>rek. bytov   - vložkovanie  komínov - NŠ II.</t>
  </si>
  <si>
    <t>Ústredné kúrenie v budove TS</t>
  </si>
  <si>
    <t>zateplenie MsKS strecha</t>
  </si>
  <si>
    <t>Zateplenie  MsKS- strecha</t>
  </si>
  <si>
    <t xml:space="preserve">kancelária I. kontaktu </t>
  </si>
  <si>
    <t>sobášna sieň</t>
  </si>
  <si>
    <t>Kancelária I.kontaktu</t>
  </si>
  <si>
    <t>Sobášna sieň</t>
  </si>
  <si>
    <t>Výstavba autobusovej stanice</t>
  </si>
  <si>
    <t>modernizácia technického vybavenia ZŠ Kossutha</t>
  </si>
  <si>
    <t>Modernizácia technického vybavenia ZŠ Kossutha</t>
  </si>
  <si>
    <t>transfery zväzom, združeniam  VFSz</t>
  </si>
  <si>
    <t>05.6.0</t>
  </si>
  <si>
    <t>majetkopávne vysporiadanie pozemkov areál TS</t>
  </si>
  <si>
    <t>výstavba detského ihriska Crossfit</t>
  </si>
  <si>
    <t>výstavba detského ihriska L. Kossutha</t>
  </si>
  <si>
    <t>Výstavba detského ihriska crossfit</t>
  </si>
  <si>
    <t>Výstavba detského ihriska L. Kossutha</t>
  </si>
  <si>
    <t>výstavba detského ihriska Fábryho</t>
  </si>
  <si>
    <t>Výstavba detského ihriska Fábryho</t>
  </si>
  <si>
    <t>zateplenie  a obnova obalových konštrukcií MSKS</t>
  </si>
  <si>
    <t>výstavba plážového volejbalového ihriska</t>
  </si>
  <si>
    <t>Výstavba plážového volejbalového ihriska</t>
  </si>
  <si>
    <t>Terénna sociálna práca</t>
  </si>
  <si>
    <t>dotácia va výkon terénnej sociálnej práce</t>
  </si>
  <si>
    <t>Dotácia na výkon terénnej sociálnej práce</t>
  </si>
  <si>
    <t>územný plán mesta</t>
  </si>
  <si>
    <t>Územný plán mesta</t>
  </si>
  <si>
    <t>dotácia na chránenú dielňu</t>
  </si>
  <si>
    <t>dotácia na výmenu okenných konštrukcií v ZŠ Kossutha</t>
  </si>
  <si>
    <t>Dotácia na výmenu okenných konštrukcií v ZŠ Kossutha</t>
  </si>
  <si>
    <t>dobrovoľné  príspevky  od  darcov a sponzorov MKF</t>
  </si>
  <si>
    <t>za užívanie verejného priestranstva vrátane MKF</t>
  </si>
  <si>
    <t>oslavy Mesta KCH - predaj kníh, služieb, kľúčenky</t>
  </si>
  <si>
    <t>poštovné</t>
  </si>
  <si>
    <t>nákup dopravných prostriedkov</t>
  </si>
  <si>
    <t>Nákup dopravných prostriedkov</t>
  </si>
  <si>
    <t>prevod prostriedkov na rek. cesty Fejséš</t>
  </si>
  <si>
    <t>prevod prostriedkov z predch. rokov-fin. zábezpeka OBS</t>
  </si>
  <si>
    <t>prevod prostriedkov z predch. rokov-fin. zábezpeka VO</t>
  </si>
  <si>
    <t>vrátenie finančnej zábezpeky OBS</t>
  </si>
  <si>
    <t>vrátenie finančnej zábezpeky VO</t>
  </si>
  <si>
    <t>projekt Škola otvorená všetkým ZŠ Kossutha</t>
  </si>
  <si>
    <t>Projekt škola otvorená všetkým ZŠ Kossutha</t>
  </si>
  <si>
    <t>Projekt "Škola otvorená všetkým"</t>
  </si>
  <si>
    <t>register adries</t>
  </si>
  <si>
    <t>Register adries</t>
  </si>
  <si>
    <t>Vrátenie finančnej zábezpeky VO</t>
  </si>
  <si>
    <t>10.9.0</t>
  </si>
  <si>
    <t>Sociálne zabezpečenie inde neklasifikované</t>
  </si>
  <si>
    <t>projekt CODE VDIC</t>
  </si>
  <si>
    <t>Sociálne zabezpečenie inde neklasif.</t>
  </si>
  <si>
    <t>Projekt CODE VDIC</t>
  </si>
  <si>
    <t>telekomunikačná technika</t>
  </si>
  <si>
    <t>Primárne a predprimárne vzdelávanie</t>
  </si>
  <si>
    <t>Miestne občianske poriadkové služby</t>
  </si>
  <si>
    <t>výpočtová technika-Interreg</t>
  </si>
  <si>
    <t>propagácia, reklama-interreg</t>
  </si>
  <si>
    <t>kancelárske potreby-interreg</t>
  </si>
  <si>
    <t>odmeny za ďalšie prace-interreg</t>
  </si>
  <si>
    <t>Vybavenie služobného motorového vozidla</t>
  </si>
  <si>
    <t>05.2.0</t>
  </si>
  <si>
    <t xml:space="preserve">oprava stavby  </t>
  </si>
  <si>
    <t>Návrh 2020</t>
  </si>
  <si>
    <t>výstavba autobusovej stanice</t>
  </si>
  <si>
    <t>vybavenie služobného motorového vozidla</t>
  </si>
  <si>
    <t>divadelná paleta</t>
  </si>
  <si>
    <t xml:space="preserve">kultúrne podujatia </t>
  </si>
  <si>
    <t>výd. na kultúrne akcie - správne odd.</t>
  </si>
  <si>
    <t>312012-4</t>
  </si>
  <si>
    <t>312012-5</t>
  </si>
  <si>
    <t>transfer na MOPS</t>
  </si>
  <si>
    <t>Transfer na MOPS</t>
  </si>
  <si>
    <t>FP na projekt "Zvyšovanie kvality vzdelávania "</t>
  </si>
  <si>
    <t>Projekt Zvyšovanie kvality vzdelávania v ZŠ</t>
  </si>
  <si>
    <t>rozšírenie kamerového systému</t>
  </si>
  <si>
    <t xml:space="preserve">príjem za stravné </t>
  </si>
  <si>
    <t>nákup klavíra ZUŠ</t>
  </si>
  <si>
    <t>Nákup klavíra ZUŠ</t>
  </si>
  <si>
    <t>finančná zábezpeka-verejné obstrávanie</t>
  </si>
  <si>
    <t>prijaté úvery</t>
  </si>
  <si>
    <t>Všeobecná pracovná oblasť</t>
  </si>
  <si>
    <t>Sociálny podnik- projektová dokumentácia</t>
  </si>
  <si>
    <t>z prenajatých budov a priestorov ZŠ Hunyadiho</t>
  </si>
  <si>
    <t>nákup potravín</t>
  </si>
  <si>
    <t>výdavky z vlastných príjmov</t>
  </si>
  <si>
    <t>Nákup potravín</t>
  </si>
  <si>
    <t>prekleňovací úver na rekonštr. amfiteátra</t>
  </si>
  <si>
    <t>rekonštrukcia  amfiteátra - Interreg</t>
  </si>
  <si>
    <t xml:space="preserve">z prenajatých budov a priestorov ZŠ Kossutha </t>
  </si>
  <si>
    <t>sponzor pre TJ Slavoj</t>
  </si>
  <si>
    <t>z prenaj.zariadení a techniky /Veolia/</t>
  </si>
  <si>
    <t>pr. prostr. z predch. rokov-pren. komp. šk.-normatív</t>
  </si>
  <si>
    <t>pr. prostr. z predch. rokov-pren. komp. šk.-dopravné</t>
  </si>
  <si>
    <t>pr. pr. z predch. rokov-pren. komp. šk.-prísp. na VV MŠ + Vzd.P.</t>
  </si>
  <si>
    <t>Sponzor pre TJ Slavoj</t>
  </si>
  <si>
    <t>špecialne prístroje</t>
  </si>
  <si>
    <t>Špeciálne prístroje</t>
  </si>
  <si>
    <t xml:space="preserve">nákup pozemkov </t>
  </si>
  <si>
    <t>Nákup pozemkov</t>
  </si>
  <si>
    <t>odstavná plocha Kossutha (pri polícii)</t>
  </si>
  <si>
    <t>Odatavná plocha Kossutha (pri polícii)</t>
  </si>
  <si>
    <t>tovary a služby +KPSS</t>
  </si>
  <si>
    <t>odstavná plocha pri Cross-fit</t>
  </si>
  <si>
    <t>Odstavná plocha pri Cross-fit</t>
  </si>
  <si>
    <t>dotácia na rekonštrukciu štadióna</t>
  </si>
  <si>
    <t>dotácia na vytvorené pracovné miesto</t>
  </si>
  <si>
    <t>dotácia na CT prístroj Nemocnica K.Chlmec, n.o.</t>
  </si>
  <si>
    <t>Dotácia na CT prístroj Nemocnica K.Chlmec</t>
  </si>
  <si>
    <t>dotácia na dom smútku od ÚV SR</t>
  </si>
  <si>
    <t>dotácia na zateplenie a obnovu obal. koštr. MsKS</t>
  </si>
  <si>
    <t>dotácia na záhradné kompostéry</t>
  </si>
  <si>
    <t>Dotácia na záhradné kompostéry</t>
  </si>
  <si>
    <t>záhradné kompostéry</t>
  </si>
  <si>
    <t>transfer na "Celodennú školu"</t>
  </si>
  <si>
    <t>Transfer na "Celodennú školu"</t>
  </si>
  <si>
    <t>rekonštrukcia ZUŠ-Envirofond</t>
  </si>
  <si>
    <t>Dotácia na vytvorené pracovné miesto</t>
  </si>
  <si>
    <t>dividendy VVS, Košice</t>
  </si>
  <si>
    <t xml:space="preserve">dotácia ÚV SR na rekonštr. odst. plochy pri polícii </t>
  </si>
  <si>
    <t>vrátka dotácie MK Fejséš</t>
  </si>
  <si>
    <t>Vrátka dotácie MK Fejséš</t>
  </si>
  <si>
    <t>453          99</t>
  </si>
  <si>
    <t>združené prostriedky na investície - VEOLIA</t>
  </si>
  <si>
    <t>prevod fin.prostr. zo spol.účtu s VEOLIOU</t>
  </si>
  <si>
    <t>Združené prostriedky na investície-VEOLIA</t>
  </si>
  <si>
    <t>transfer ÚPSVaR na vytv. pr. miesto ZŠ Kossutha</t>
  </si>
  <si>
    <t>Transfer ÚPSVaR na vytv. prac. miesto ZŠ Kossutha</t>
  </si>
  <si>
    <t>dotácia na elektromobil</t>
  </si>
  <si>
    <t>Návrh 2021</t>
  </si>
  <si>
    <t>Sankcie uložené v daňovom konaní</t>
  </si>
  <si>
    <t>DzN sankcie uložené v daňovom konaní</t>
  </si>
  <si>
    <t>bankový úver na splátku dlhu</t>
  </si>
  <si>
    <t>bankový úver poblikácia</t>
  </si>
  <si>
    <t>tlačiarenské služby</t>
  </si>
  <si>
    <t>geometrický plán k vecnému bremenu/kanaliz.</t>
  </si>
  <si>
    <t>štúdie, expertízy, posudky</t>
  </si>
  <si>
    <t>odvody z dohôd</t>
  </si>
  <si>
    <t>Skutočné plnenie 2017</t>
  </si>
  <si>
    <t>transfer na výstavbu telocvične ZŠ ul. Hunyadiho</t>
  </si>
  <si>
    <t>bankový úver - výstavba telocvične ZŠ M.Helmecziho</t>
  </si>
  <si>
    <t>pr.prostriedkov z predch.rokov na výstavbu telocvične ZŠ M.Helmecziho</t>
  </si>
  <si>
    <t>projekt telocvične ZŠ M.Helmecziho</t>
  </si>
  <si>
    <t xml:space="preserve">Odchodné </t>
  </si>
  <si>
    <t>projekt. dokumentácia obnovy ciest a chodníkov</t>
  </si>
  <si>
    <t>výstavba Zberného dvora</t>
  </si>
  <si>
    <t>majetkoprávne vysporiadanie pozemkov</t>
  </si>
  <si>
    <t>výstavba sociálnych bytov</t>
  </si>
  <si>
    <t>sociálny podnik</t>
  </si>
  <si>
    <t>odmeny za VO</t>
  </si>
  <si>
    <t xml:space="preserve">všeobecný materiál </t>
  </si>
  <si>
    <t>nákup viacúčelového zametacieho vozidla</t>
  </si>
  <si>
    <t>Nákup viacúčelového zametacieho vozidla</t>
  </si>
  <si>
    <t>modernizácia technického vybavenia ZŠ</t>
  </si>
  <si>
    <t>dotácia na rekonštrukciu amfiteátra-interreg</t>
  </si>
  <si>
    <t>výstavba zberného dvora</t>
  </si>
  <si>
    <t>projekt Code vidic</t>
  </si>
  <si>
    <t>splácanie úveru na rek. amfiteátra - interreg</t>
  </si>
  <si>
    <t>Splácanie úveru na rek. amfiteátra-interreg</t>
  </si>
  <si>
    <t>Plnenie 2017</t>
  </si>
  <si>
    <t>Stravovanie</t>
  </si>
  <si>
    <t>Výdavky z vlastných príjmov</t>
  </si>
  <si>
    <t>zbierka umeleckých diel</t>
  </si>
  <si>
    <t>Zbierka umeleckých diel</t>
  </si>
  <si>
    <t>na kultúru  - tuzemské - deň detí</t>
  </si>
  <si>
    <t>Na kultúru - tuzemské -deň detí</t>
  </si>
  <si>
    <t>oprava a údržba miestnosti kamerového systému</t>
  </si>
  <si>
    <t>správny poplatok</t>
  </si>
  <si>
    <t>Školenia a kurzy</t>
  </si>
  <si>
    <t>Správny poplatok</t>
  </si>
  <si>
    <t>dotácia ÚPSVaR na vytvorené pracovné miesto</t>
  </si>
  <si>
    <t>Dotácia ÚPSVaR na vytvorené pracovné miesto</t>
  </si>
  <si>
    <t>kamerový systém</t>
  </si>
  <si>
    <t>Kamerový systém</t>
  </si>
  <si>
    <t>vedenie krúžku CVČ</t>
  </si>
  <si>
    <t>transfer na zmenu názvu školy</t>
  </si>
  <si>
    <t>transfer na krúžok ľudových tancov</t>
  </si>
  <si>
    <t>vybavenie kuchyne</t>
  </si>
  <si>
    <t>Vybavenie kuchyne</t>
  </si>
  <si>
    <t>Podpora vytvárania prac.miest</t>
  </si>
  <si>
    <t>Podpora vytvárania prac. miest</t>
  </si>
  <si>
    <t>príjmy ZŠ Hunyadiho za stravné, nákup potravín</t>
  </si>
  <si>
    <t>príjmy ZŠ Kossutha za stravné, nákup potravín</t>
  </si>
  <si>
    <t>výstavba odstavnej plochy pri ZŠ M.Helmecziho</t>
  </si>
  <si>
    <t>projekt.dokumentácia areálu TS</t>
  </si>
  <si>
    <t>Vlastné príjmy škôl s právnou subjektivitou</t>
  </si>
  <si>
    <t>FP na projekt "Zvyšovanie kvality vzdelávania v ZŠ"</t>
  </si>
  <si>
    <t>poplatky za uloženie odpadu</t>
  </si>
  <si>
    <t>09.1.1.1</t>
  </si>
  <si>
    <t>Materská škola - projekt asistent učiteľa</t>
  </si>
  <si>
    <t>Materská škola-projekt asistent učiteľa</t>
  </si>
  <si>
    <t>dotácia na projekt Asistent učiteľa v MŠ</t>
  </si>
  <si>
    <t>Dotácia na projekt Asistent učiteľa v MŠ</t>
  </si>
  <si>
    <t>zariadenie kuchyne MŠ Fábry</t>
  </si>
  <si>
    <t>Materská škola Fábryho- vybavenie kuchyne</t>
  </si>
  <si>
    <t>Materská škola Fábryho-vybavenie kuchyne</t>
  </si>
  <si>
    <t>Zariadenie kuchyne MŠ Fábry</t>
  </si>
  <si>
    <t>Projektová dokumentácia- vodozádržné opatr.</t>
  </si>
  <si>
    <t>projekt ods. plochy pri telocvični ZŠ Helmecziho</t>
  </si>
  <si>
    <t>rekonštrukcia a rozšírenie kapacity ŠJ ZŠ Kossutha</t>
  </si>
  <si>
    <t>Dotácia ÚPSVaR - Cesta na trh práce</t>
  </si>
  <si>
    <t xml:space="preserve">Dotácia ÚPSVaR- Cesta na trh práce </t>
  </si>
  <si>
    <t>rekonštrukcia ZUŠ - projektová dokumentácia</t>
  </si>
  <si>
    <t>Rekonštrukcia ZUŠ-projektová dokumentácia</t>
  </si>
  <si>
    <t>Projekt odst.plochy pri telocvični ZŠ Helmeczyho</t>
  </si>
  <si>
    <t xml:space="preserve">Materská škola - Óvoda / RO </t>
  </si>
  <si>
    <t>Projekt Erasmus+</t>
  </si>
  <si>
    <t>projekt Erasmus+</t>
  </si>
  <si>
    <t>prevod prostriedkov z predch.roku-kamerový systém</t>
  </si>
  <si>
    <t>rekreačné poukazy</t>
  </si>
  <si>
    <t>Výstavba odstavnej plochy pri ZŠ Helmeczyho</t>
  </si>
  <si>
    <t>Projekt. Dok. Obnovy ciest a chodníkov</t>
  </si>
  <si>
    <t>PD areálu Technických služieb</t>
  </si>
  <si>
    <t>Rekonštrukcia cesty ul. Pri štadióne</t>
  </si>
  <si>
    <t>dotácia na rekonštrukciu cesty Fejséš</t>
  </si>
  <si>
    <t>rekonštrukcia štadióna</t>
  </si>
  <si>
    <t>vrátenie časti dotácie poskytnutej na rekonštrukciu štadióna</t>
  </si>
  <si>
    <t>Vrátenie časti dotácie rek. štadióna</t>
  </si>
  <si>
    <t>Rekonštrukcia štadióna</t>
  </si>
  <si>
    <t>Základná  škola  Helmeczyho</t>
  </si>
  <si>
    <t>Nenormatívne  finančné  prostriedky pre ZŠ Helmeczyho</t>
  </si>
  <si>
    <t>ŠKD Základná škola Helmeczyho</t>
  </si>
  <si>
    <t>ŠJ Základná škola Helmeczyho</t>
  </si>
  <si>
    <t>Výstavba sociálnych bytov</t>
  </si>
  <si>
    <t>Výstavba rodinného rekreačného centra</t>
  </si>
  <si>
    <t>Základná škola Helmeczyho</t>
  </si>
  <si>
    <t>ŠKD Základná škola Helmecziho</t>
  </si>
  <si>
    <t>ŠJ Základná škola Helmecziho</t>
  </si>
  <si>
    <t>ZŠ M. Helmeczyho</t>
  </si>
  <si>
    <t>ZŠ L. Kossutha</t>
  </si>
  <si>
    <t>MŠ L. Kossutha</t>
  </si>
  <si>
    <t>príjmy za stravné, nákup potravín</t>
  </si>
  <si>
    <t>vrátka preplatku za plyn</t>
  </si>
  <si>
    <t xml:space="preserve">transfer ÚPSVaR na vytv. pr. miesto </t>
  </si>
  <si>
    <t xml:space="preserve">FP na projekt "Vzdelávaním ped.zamestnancov" </t>
  </si>
  <si>
    <t xml:space="preserve">vrátka preplatku za plyn a elektriku </t>
  </si>
  <si>
    <t xml:space="preserve">transfer ÚPSVaR Cesta na trh práce </t>
  </si>
  <si>
    <t xml:space="preserve">príjem z nadácie TESCO    </t>
  </si>
  <si>
    <t xml:space="preserve">projekt Erasmus+ </t>
  </si>
  <si>
    <t xml:space="preserve">vrátka preplatku za plyn  </t>
  </si>
  <si>
    <t>Projekt telocvične ZŠ M. Helmeczyho</t>
  </si>
  <si>
    <t xml:space="preserve">Rekonštrukcia a rozš. kapacity ŠJ ZŠ Kossutha  </t>
  </si>
  <si>
    <t>Projekt "Zvyšovanie kvality vzdelávania"</t>
  </si>
  <si>
    <t>externé VO</t>
  </si>
  <si>
    <t>Vybavenie kuchyve</t>
  </si>
  <si>
    <t xml:space="preserve">nákup klavíra </t>
  </si>
  <si>
    <t xml:space="preserve">Nákup klavíra </t>
  </si>
  <si>
    <t>dotácia envirofondu na obnovu budovy OPP</t>
  </si>
  <si>
    <t>dotácia na projekt Zvýšenie kvality VVP</t>
  </si>
  <si>
    <t>Dotácia na projekt Zvýšenie kvality VVP</t>
  </si>
  <si>
    <t>príjem od Združenia rodičov na nákup klavíra</t>
  </si>
  <si>
    <t>Vlastné bežné príjmy škôl s právnou subjektivitou</t>
  </si>
  <si>
    <t>Vlastné kapitálové príjmy škôl s pr. subjektivitou</t>
  </si>
  <si>
    <t>Výdavky škôl s právnou subjektivitou</t>
  </si>
  <si>
    <t>Očakávaná skutočnosť 2019</t>
  </si>
  <si>
    <t>Schválený rozpočet na rok 2019</t>
  </si>
  <si>
    <t>Plnenie 2018</t>
  </si>
  <si>
    <t>Návrh 2022</t>
  </si>
  <si>
    <t>Skutočné plnenie 2018</t>
  </si>
  <si>
    <t>grant na amfiteáter</t>
  </si>
  <si>
    <t>dph z obstarania EÚ</t>
  </si>
  <si>
    <t>výdavky na projekty</t>
  </si>
  <si>
    <t>mimoriadne výsledky žiakov</t>
  </si>
  <si>
    <t>transfer na voľnočasovú činnosť</t>
  </si>
  <si>
    <t>Schválený rozpočet  2019</t>
  </si>
  <si>
    <t>Dotácia na chránenú dielňu</t>
  </si>
  <si>
    <t>Grant na amfiteáter</t>
  </si>
  <si>
    <t xml:space="preserve"> vrátane Abrem, GDPR, SBA</t>
  </si>
  <si>
    <t>rekonštrukcia ZUŠ + park</t>
  </si>
  <si>
    <t>výstavba a rekonštrukcia miestných komunikácií</t>
  </si>
  <si>
    <t>vodozádržné opatrenia ul. Ibrányiho</t>
  </si>
  <si>
    <t>dopr. značenie</t>
  </si>
  <si>
    <t>odstavná plocha pri starom cintoríne</t>
  </si>
  <si>
    <t>projekt "vybudovanie základnej infraštruktúry"</t>
  </si>
  <si>
    <t>výstavba a rekonštrukcia miestnych komunikácií</t>
  </si>
  <si>
    <t xml:space="preserve">odstavná plocha Fábryho, nad garážami </t>
  </si>
  <si>
    <t>mriežky ku kontajnerom</t>
  </si>
  <si>
    <t xml:space="preserve">projekt sociálne byty </t>
  </si>
  <si>
    <t>PD obnovy a rekonštrukcie synagógy</t>
  </si>
  <si>
    <t>PD výstavby rodinného rekreačného centra</t>
  </si>
  <si>
    <t>Rekonštrukcia ZUŠ  - envirofond + park</t>
  </si>
  <si>
    <t>PD zateplenie a obnova ob. konštr. ZŠ Kossutha</t>
  </si>
  <si>
    <t>projekt zvonice - nový cintorín</t>
  </si>
  <si>
    <t>výstavba zvonice</t>
  </si>
  <si>
    <t>výstavba obradného priestoru starý cintorín</t>
  </si>
  <si>
    <t>Projekt zvonice-nový cintorín</t>
  </si>
  <si>
    <t>Výstavba zvonice</t>
  </si>
  <si>
    <t>Výstavba obradného priestoru-st. cintorín</t>
  </si>
  <si>
    <t>vodozádržné opatrenia</t>
  </si>
  <si>
    <t>Znižovanie znečisťovania</t>
  </si>
  <si>
    <t>05.3</t>
  </si>
  <si>
    <t>Vodozádržné opatrenia</t>
  </si>
  <si>
    <t>ZNIŽOVANIE ZNEČISŤOVANIA</t>
  </si>
  <si>
    <t>Code VDIC</t>
  </si>
  <si>
    <t>mzdy a platy Code VDIC</t>
  </si>
  <si>
    <t>zákonné poistenie Code VDIC</t>
  </si>
  <si>
    <t>príspevok sociálnym zariadeniam</t>
  </si>
  <si>
    <t>sedačka primátor + ÚRaP+OOaVS</t>
  </si>
  <si>
    <t>obnova budovy TS</t>
  </si>
  <si>
    <t>z prenajatých budov a priestorov , zber</t>
  </si>
  <si>
    <t>transfer ÚPSVaR na vytv. pr. miesto ŠJ</t>
  </si>
  <si>
    <t>dotácia na viacúčelové zametacie vozidlo</t>
  </si>
  <si>
    <t>Nájomné a nájom</t>
  </si>
  <si>
    <t>nájom reklamných plôch</t>
  </si>
  <si>
    <t>Náhrada príjmu</t>
  </si>
  <si>
    <t>PD - vodozádržné opatrenia</t>
  </si>
  <si>
    <t>Aj telocvičňa</t>
  </si>
  <si>
    <t>Csakom</t>
  </si>
  <si>
    <t>výstavba rodinného rekreačného centra</t>
  </si>
  <si>
    <t>Kip on learning</t>
  </si>
  <si>
    <t xml:space="preserve"> 37 prevod z roku 2019 ako fin. operácia</t>
  </si>
  <si>
    <t>prevod prostriedkov z predch.rokov -Code VDIC</t>
  </si>
  <si>
    <t xml:space="preserve">Návrh  ROZPOČTU  MESTA  KRÁĽOVSKÝ CHLMEC  NA ROKY 2020-2022 </t>
  </si>
  <si>
    <t>FP na projekt "Pomáhajúce profesie"</t>
  </si>
  <si>
    <t>PRÍLOHA K  ROZPOČTU  MESTA  KRÁĽOVSKÝ  CHLMEC NA ROKY 2020-2022</t>
  </si>
  <si>
    <t>80tis € a 70tis€ je zahrnutých aj v dotáciách na stravné od UPSVaR?</t>
  </si>
  <si>
    <t>!</t>
  </si>
  <si>
    <t>Rozpočet schválený uznesením MsZ. č.283/2019 zo dňa 11.12.2019</t>
  </si>
  <si>
    <t xml:space="preserve">Navýšiť podľa predpokladaných úväzkov </t>
  </si>
  <si>
    <t>Dobrovoľné vzdanie sa 20% hrubej mzdy</t>
  </si>
  <si>
    <t>Koronavírus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</si>
</sst>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theme="1"/>
      <name val="Arial CE"/>
      <family val="2"/>
      <charset val="238"/>
    </font>
    <font>
      <b/>
      <sz val="8"/>
      <color theme="0"/>
      <name val="Arial CE"/>
      <family val="2"/>
      <charset val="238"/>
    </font>
    <font>
      <b/>
      <sz val="7"/>
      <color theme="0"/>
      <name val="Arial CE"/>
      <family val="2"/>
      <charset val="238"/>
    </font>
    <font>
      <sz val="7"/>
      <color theme="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theme="1"/>
      <name val="Arial CE"/>
      <charset val="238"/>
    </font>
    <font>
      <b/>
      <sz val="8"/>
      <color indexed="8"/>
      <name val="Arial CE"/>
      <charset val="238"/>
    </font>
    <font>
      <b/>
      <sz val="8"/>
      <color theme="0"/>
      <name val="Arial CE"/>
      <charset val="238"/>
    </font>
    <font>
      <sz val="10"/>
      <color theme="0"/>
      <name val="Arial CE"/>
      <family val="2"/>
      <charset val="238"/>
    </font>
    <font>
      <b/>
      <u/>
      <sz val="8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6.3"/>
      <name val="Cambria"/>
      <family val="1"/>
      <charset val="238"/>
    </font>
    <font>
      <sz val="8"/>
      <color theme="0"/>
      <name val="Arial CE"/>
      <family val="2"/>
      <charset val="238"/>
    </font>
    <font>
      <b/>
      <sz val="8"/>
      <color rgb="FF00B050"/>
      <name val="Cambria"/>
      <family val="1"/>
      <charset val="238"/>
    </font>
    <font>
      <sz val="8"/>
      <color rgb="FF00B050"/>
      <name val="Cambria"/>
      <family val="1"/>
      <charset val="238"/>
    </font>
    <font>
      <sz val="10"/>
      <color rgb="FF00B050"/>
      <name val="Cambria"/>
      <family val="1"/>
      <charset val="238"/>
    </font>
    <font>
      <b/>
      <sz val="10"/>
      <color rgb="FF00B050"/>
      <name val="Cambria"/>
      <family val="1"/>
      <charset val="238"/>
    </font>
    <font>
      <sz val="12"/>
      <color rgb="FF00B050"/>
      <name val="Cambria"/>
      <family val="1"/>
      <charset val="238"/>
    </font>
    <font>
      <sz val="8"/>
      <color rgb="FF00B050"/>
      <name val="Cambria"/>
      <family val="1"/>
      <charset val="238"/>
      <scheme val="major"/>
    </font>
    <font>
      <sz val="10"/>
      <color rgb="FF00B050"/>
      <name val="Cambria"/>
      <family val="1"/>
      <charset val="238"/>
      <scheme val="major"/>
    </font>
    <font>
      <b/>
      <sz val="9"/>
      <color rgb="FF00B050"/>
      <name val="Cambria"/>
      <family val="1"/>
      <charset val="238"/>
    </font>
    <font>
      <sz val="12"/>
      <name val="Cambria"/>
      <family val="1"/>
      <charset val="238"/>
    </font>
    <font>
      <sz val="7"/>
      <name val="Cambria"/>
      <family val="1"/>
      <charset val="238"/>
      <scheme val="major"/>
    </font>
    <font>
      <b/>
      <sz val="5"/>
      <name val="Cambria"/>
      <family val="1"/>
      <charset val="238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6.5"/>
      <name val="Cambria"/>
      <family val="1"/>
      <charset val="238"/>
      <scheme val="major"/>
    </font>
    <font>
      <sz val="10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b/>
      <sz val="8"/>
      <color indexed="9"/>
      <name val="Arial CE"/>
      <charset val="238"/>
    </font>
    <font>
      <b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7"/>
      <color rgb="FF0070C0"/>
      <name val="Cambria"/>
      <family val="1"/>
      <charset val="238"/>
    </font>
    <font>
      <sz val="10"/>
      <color rgb="FF0070C0"/>
      <name val="Cambria"/>
      <family val="1"/>
      <charset val="238"/>
    </font>
    <font>
      <sz val="8"/>
      <color rgb="FF0070C0"/>
      <name val="Cambria"/>
      <family val="1"/>
      <charset val="238"/>
    </font>
    <font>
      <sz val="10"/>
      <name val="Arial"/>
      <family val="2"/>
      <charset val="238"/>
    </font>
    <font>
      <sz val="8"/>
      <color theme="1"/>
      <name val="Cambria"/>
      <family val="1"/>
      <charset val="238"/>
    </font>
    <font>
      <sz val="7"/>
      <color theme="1"/>
      <name val="Cambria"/>
      <family val="1"/>
      <charset val="238"/>
    </font>
    <font>
      <sz val="10"/>
      <color rgb="FF0070C0"/>
      <name val="Arial"/>
      <family val="2"/>
      <charset val="238"/>
    </font>
    <font>
      <b/>
      <sz val="8"/>
      <color rgb="FFFF0000"/>
      <name val="Arial CE"/>
      <charset val="238"/>
    </font>
    <font>
      <sz val="10"/>
      <name val="Cambria"/>
      <family val="1"/>
      <charset val="238"/>
      <scheme val="major"/>
    </font>
    <font>
      <sz val="10"/>
      <color rgb="FFFF0000"/>
      <name val="Arial CE"/>
      <charset val="238"/>
    </font>
    <font>
      <b/>
      <sz val="8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 CE"/>
      <family val="2"/>
      <charset val="238"/>
    </font>
    <font>
      <b/>
      <sz val="8"/>
      <color theme="1"/>
      <name val="Arial CE"/>
      <charset val="238"/>
    </font>
    <font>
      <b/>
      <sz val="8"/>
      <color theme="1"/>
      <name val="Cambria"/>
      <family val="1"/>
      <charset val="238"/>
    </font>
    <font>
      <sz val="6.5"/>
      <color theme="1"/>
      <name val="Cambria"/>
      <family val="1"/>
      <charset val="238"/>
    </font>
    <font>
      <sz val="10"/>
      <color theme="1"/>
      <name val="Arial CE"/>
      <charset val="238"/>
    </font>
    <font>
      <sz val="10"/>
      <color theme="1"/>
      <name val="Cambria"/>
      <family val="1"/>
      <charset val="238"/>
    </font>
    <font>
      <sz val="10"/>
      <color theme="5" tint="-0.249977111117893"/>
      <name val="Arial CE"/>
      <charset val="238"/>
    </font>
    <font>
      <b/>
      <sz val="12"/>
      <color rgb="FF00B050"/>
      <name val="Cambria"/>
      <family val="1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charset val="238"/>
    </font>
    <font>
      <b/>
      <sz val="7.5"/>
      <name val="Cambria"/>
      <family val="1"/>
      <charset val="238"/>
    </font>
    <font>
      <sz val="7"/>
      <color rgb="FFFF0000"/>
      <name val="Cambria"/>
      <family val="1"/>
      <charset val="238"/>
    </font>
    <font>
      <b/>
      <sz val="7"/>
      <color rgb="FFFF0000"/>
      <name val="Cambria"/>
      <family val="1"/>
      <charset val="238"/>
    </font>
    <font>
      <sz val="8"/>
      <color rgb="FFFF0000"/>
      <name val="Cambria"/>
      <family val="1"/>
      <charset val="238"/>
      <scheme val="major"/>
    </font>
    <font>
      <sz val="6.5"/>
      <name val="Arial CE"/>
      <charset val="238"/>
    </font>
    <font>
      <sz val="6.5"/>
      <color theme="1"/>
      <name val="Arial CE"/>
      <charset val="238"/>
    </font>
    <font>
      <sz val="7"/>
      <color rgb="FF00B050"/>
      <name val="Cambria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863D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0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7" fillId="8" borderId="2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7" xfId="0" applyFont="1" applyFill="1" applyBorder="1"/>
    <xf numFmtId="0" fontId="2" fillId="4" borderId="7" xfId="0" applyFont="1" applyFill="1" applyBorder="1"/>
    <xf numFmtId="0" fontId="4" fillId="4" borderId="7" xfId="0" applyFont="1" applyFill="1" applyBorder="1"/>
    <xf numFmtId="165" fontId="7" fillId="7" borderId="7" xfId="0" applyNumberFormat="1" applyFont="1" applyFill="1" applyBorder="1"/>
    <xf numFmtId="0" fontId="15" fillId="4" borderId="7" xfId="0" applyFont="1" applyFill="1" applyBorder="1"/>
    <xf numFmtId="0" fontId="8" fillId="7" borderId="10" xfId="0" applyFont="1" applyFill="1" applyBorder="1"/>
    <xf numFmtId="0" fontId="11" fillId="7" borderId="10" xfId="0" applyFont="1" applyFill="1" applyBorder="1" applyAlignment="1"/>
    <xf numFmtId="164" fontId="4" fillId="3" borderId="7" xfId="0" applyNumberFormat="1" applyFont="1" applyFill="1" applyBorder="1"/>
    <xf numFmtId="0" fontId="2" fillId="0" borderId="7" xfId="0" applyFont="1" applyBorder="1"/>
    <xf numFmtId="0" fontId="4" fillId="0" borderId="7" xfId="0" applyFont="1" applyBorder="1"/>
    <xf numFmtId="0" fontId="10" fillId="5" borderId="7" xfId="0" applyFont="1" applyFill="1" applyBorder="1"/>
    <xf numFmtId="0" fontId="9" fillId="5" borderId="7" xfId="0" applyFont="1" applyFill="1" applyBorder="1"/>
    <xf numFmtId="0" fontId="7" fillId="5" borderId="7" xfId="0" applyFont="1" applyFill="1" applyBorder="1"/>
    <xf numFmtId="165" fontId="7" fillId="5" borderId="7" xfId="0" applyNumberFormat="1" applyFont="1" applyFill="1" applyBorder="1"/>
    <xf numFmtId="0" fontId="2" fillId="6" borderId="7" xfId="0" applyFont="1" applyFill="1" applyBorder="1"/>
    <xf numFmtId="0" fontId="4" fillId="6" borderId="7" xfId="0" applyFont="1" applyFill="1" applyBorder="1"/>
    <xf numFmtId="165" fontId="12" fillId="3" borderId="7" xfId="0" applyNumberFormat="1" applyFont="1" applyFill="1" applyBorder="1"/>
    <xf numFmtId="0" fontId="6" fillId="5" borderId="7" xfId="0" applyFont="1" applyFill="1" applyBorder="1"/>
    <xf numFmtId="165" fontId="6" fillId="5" borderId="7" xfId="0" applyNumberFormat="1" applyFont="1" applyFill="1" applyBorder="1"/>
    <xf numFmtId="0" fontId="5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49" fontId="2" fillId="6" borderId="7" xfId="0" applyNumberFormat="1" applyFont="1" applyFill="1" applyBorder="1"/>
    <xf numFmtId="0" fontId="7" fillId="8" borderId="7" xfId="0" applyFont="1" applyFill="1" applyBorder="1"/>
    <xf numFmtId="164" fontId="7" fillId="8" borderId="7" xfId="0" applyNumberFormat="1" applyFont="1" applyFill="1" applyBorder="1"/>
    <xf numFmtId="0" fontId="2" fillId="3" borderId="7" xfId="0" applyFont="1" applyFill="1" applyBorder="1"/>
    <xf numFmtId="0" fontId="4" fillId="3" borderId="7" xfId="0" applyFont="1" applyFill="1" applyBorder="1"/>
    <xf numFmtId="165" fontId="4" fillId="3" borderId="7" xfId="0" applyNumberFormat="1" applyFont="1" applyFill="1" applyBorder="1"/>
    <xf numFmtId="3" fontId="2" fillId="3" borderId="7" xfId="0" applyNumberFormat="1" applyFont="1" applyFill="1" applyBorder="1"/>
    <xf numFmtId="3" fontId="4" fillId="3" borderId="7" xfId="0" applyNumberFormat="1" applyFont="1" applyFill="1" applyBorder="1"/>
    <xf numFmtId="0" fontId="1" fillId="0" borderId="0" xfId="0" applyFont="1"/>
    <xf numFmtId="0" fontId="34" fillId="3" borderId="0" xfId="0" applyFont="1" applyFill="1" applyAlignment="1">
      <alignment horizontal="right"/>
    </xf>
    <xf numFmtId="0" fontId="19" fillId="7" borderId="7" xfId="0" applyFont="1" applyFill="1" applyBorder="1" applyAlignment="1">
      <alignment horizontal="center"/>
    </xf>
    <xf numFmtId="3" fontId="19" fillId="7" borderId="7" xfId="0" applyNumberFormat="1" applyFont="1" applyFill="1" applyBorder="1" applyAlignment="1">
      <alignment horizontal="center"/>
    </xf>
    <xf numFmtId="165" fontId="17" fillId="7" borderId="7" xfId="0" applyNumberFormat="1" applyFont="1" applyFill="1" applyBorder="1"/>
    <xf numFmtId="165" fontId="20" fillId="9" borderId="7" xfId="0" applyNumberFormat="1" applyFont="1" applyFill="1" applyBorder="1"/>
    <xf numFmtId="3" fontId="20" fillId="4" borderId="7" xfId="0" applyNumberFormat="1" applyFont="1" applyFill="1" applyBorder="1"/>
    <xf numFmtId="165" fontId="21" fillId="9" borderId="7" xfId="0" applyNumberFormat="1" applyFont="1" applyFill="1" applyBorder="1"/>
    <xf numFmtId="3" fontId="16" fillId="4" borderId="7" xfId="0" applyNumberFormat="1" applyFont="1" applyFill="1" applyBorder="1"/>
    <xf numFmtId="0" fontId="35" fillId="4" borderId="7" xfId="0" applyFont="1" applyFill="1" applyBorder="1"/>
    <xf numFmtId="165" fontId="33" fillId="9" borderId="7" xfId="0" applyNumberFormat="1" applyFont="1" applyFill="1" applyBorder="1"/>
    <xf numFmtId="3" fontId="33" fillId="4" borderId="7" xfId="0" applyNumberFormat="1" applyFont="1" applyFill="1" applyBorder="1"/>
    <xf numFmtId="165" fontId="36" fillId="9" borderId="7" xfId="0" applyNumberFormat="1" applyFont="1" applyFill="1" applyBorder="1"/>
    <xf numFmtId="165" fontId="22" fillId="9" borderId="7" xfId="0" applyNumberFormat="1" applyFont="1" applyFill="1" applyBorder="1"/>
    <xf numFmtId="165" fontId="16" fillId="9" borderId="7" xfId="0" applyNumberFormat="1" applyFont="1" applyFill="1" applyBorder="1"/>
    <xf numFmtId="0" fontId="4" fillId="4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165" fontId="24" fillId="9" borderId="7" xfId="0" applyNumberFormat="1" applyFont="1" applyFill="1" applyBorder="1"/>
    <xf numFmtId="0" fontId="25" fillId="5" borderId="7" xfId="0" applyFont="1" applyFill="1" applyBorder="1"/>
    <xf numFmtId="165" fontId="26" fillId="5" borderId="7" xfId="0" applyNumberFormat="1" applyFont="1" applyFill="1" applyBorder="1"/>
    <xf numFmtId="3" fontId="26" fillId="5" borderId="7" xfId="0" applyNumberFormat="1" applyFont="1" applyFill="1" applyBorder="1"/>
    <xf numFmtId="165" fontId="18" fillId="5" borderId="7" xfId="0" applyNumberFormat="1" applyFont="1" applyFill="1" applyBorder="1"/>
    <xf numFmtId="3" fontId="18" fillId="5" borderId="7" xfId="0" applyNumberFormat="1" applyFont="1" applyFill="1" applyBorder="1"/>
    <xf numFmtId="3" fontId="16" fillId="6" borderId="7" xfId="0" applyNumberFormat="1" applyFont="1" applyFill="1" applyBorder="1"/>
    <xf numFmtId="3" fontId="24" fillId="6" borderId="7" xfId="0" applyNumberFormat="1" applyFont="1" applyFill="1" applyBorder="1"/>
    <xf numFmtId="3" fontId="33" fillId="6" borderId="7" xfId="0" applyNumberFormat="1" applyFont="1" applyFill="1" applyBorder="1"/>
    <xf numFmtId="0" fontId="43" fillId="6" borderId="7" xfId="0" applyFont="1" applyFill="1" applyBorder="1"/>
    <xf numFmtId="165" fontId="42" fillId="9" borderId="7" xfId="0" applyNumberFormat="1" applyFont="1" applyFill="1" applyBorder="1"/>
    <xf numFmtId="165" fontId="44" fillId="9" borderId="7" xfId="0" applyNumberFormat="1" applyFont="1" applyFill="1" applyBorder="1"/>
    <xf numFmtId="3" fontId="42" fillId="6" borderId="7" xfId="0" applyNumberFormat="1" applyFont="1" applyFill="1" applyBorder="1"/>
    <xf numFmtId="3" fontId="27" fillId="6" borderId="7" xfId="0" applyNumberFormat="1" applyFont="1" applyFill="1" applyBorder="1"/>
    <xf numFmtId="0" fontId="35" fillId="6" borderId="7" xfId="0" applyFont="1" applyFill="1" applyBorder="1"/>
    <xf numFmtId="3" fontId="36" fillId="6" borderId="7" xfId="0" applyNumberFormat="1" applyFont="1" applyFill="1" applyBorder="1"/>
    <xf numFmtId="3" fontId="20" fillId="6" borderId="7" xfId="0" applyNumberFormat="1" applyFont="1" applyFill="1" applyBorder="1"/>
    <xf numFmtId="0" fontId="31" fillId="6" borderId="7" xfId="0" applyFont="1" applyFill="1" applyBorder="1"/>
    <xf numFmtId="0" fontId="32" fillId="6" borderId="7" xfId="0" applyFont="1" applyFill="1" applyBorder="1"/>
    <xf numFmtId="165" fontId="27" fillId="9" borderId="7" xfId="0" applyNumberFormat="1" applyFont="1" applyFill="1" applyBorder="1"/>
    <xf numFmtId="3" fontId="28" fillId="6" borderId="7" xfId="0" applyNumberFormat="1" applyFont="1" applyFill="1" applyBorder="1"/>
    <xf numFmtId="165" fontId="29" fillId="9" borderId="7" xfId="0" applyNumberFormat="1" applyFont="1" applyFill="1" applyBorder="1"/>
    <xf numFmtId="3" fontId="29" fillId="6" borderId="7" xfId="0" applyNumberFormat="1" applyFont="1" applyFill="1" applyBorder="1"/>
    <xf numFmtId="165" fontId="37" fillId="9" borderId="7" xfId="0" applyNumberFormat="1" applyFont="1" applyFill="1" applyBorder="1"/>
    <xf numFmtId="3" fontId="22" fillId="6" borderId="7" xfId="0" applyNumberFormat="1" applyFont="1" applyFill="1" applyBorder="1"/>
    <xf numFmtId="3" fontId="37" fillId="6" borderId="7" xfId="0" applyNumberFormat="1" applyFont="1" applyFill="1" applyBorder="1"/>
    <xf numFmtId="165" fontId="38" fillId="9" borderId="7" xfId="0" applyNumberFormat="1" applyFont="1" applyFill="1" applyBorder="1"/>
    <xf numFmtId="3" fontId="38" fillId="6" borderId="7" xfId="0" applyNumberFormat="1" applyFont="1" applyFill="1" applyBorder="1"/>
    <xf numFmtId="3" fontId="21" fillId="6" borderId="7" xfId="0" applyNumberFormat="1" applyFont="1" applyFill="1" applyBorder="1"/>
    <xf numFmtId="0" fontId="13" fillId="6" borderId="7" xfId="0" applyFont="1" applyFill="1" applyBorder="1"/>
    <xf numFmtId="0" fontId="34" fillId="6" borderId="7" xfId="0" applyFont="1" applyFill="1" applyBorder="1"/>
    <xf numFmtId="0" fontId="39" fillId="10" borderId="7" xfId="0" applyFont="1" applyFill="1" applyBorder="1"/>
    <xf numFmtId="165" fontId="40" fillId="10" borderId="7" xfId="0" applyNumberFormat="1" applyFont="1" applyFill="1" applyBorder="1"/>
    <xf numFmtId="165" fontId="41" fillId="10" borderId="7" xfId="0" applyNumberFormat="1" applyFont="1" applyFill="1" applyBorder="1"/>
    <xf numFmtId="3" fontId="40" fillId="10" borderId="7" xfId="0" applyNumberFormat="1" applyFont="1" applyFill="1" applyBorder="1"/>
    <xf numFmtId="165" fontId="18" fillId="8" borderId="7" xfId="0" applyNumberFormat="1" applyFont="1" applyFill="1" applyBorder="1"/>
    <xf numFmtId="0" fontId="18" fillId="8" borderId="7" xfId="0" applyFont="1" applyFill="1" applyBorder="1"/>
    <xf numFmtId="3" fontId="18" fillId="8" borderId="7" xfId="0" applyNumberFormat="1" applyFont="1" applyFill="1" applyBorder="1"/>
    <xf numFmtId="165" fontId="30" fillId="9" borderId="7" xfId="0" applyNumberFormat="1" applyFont="1" applyFill="1" applyBorder="1"/>
    <xf numFmtId="3" fontId="30" fillId="3" borderId="7" xfId="0" applyNumberFormat="1" applyFont="1" applyFill="1" applyBorder="1"/>
    <xf numFmtId="3" fontId="16" fillId="3" borderId="7" xfId="0" applyNumberFormat="1" applyFont="1" applyFill="1" applyBorder="1"/>
    <xf numFmtId="165" fontId="20" fillId="9" borderId="9" xfId="0" applyNumberFormat="1" applyFont="1" applyFill="1" applyBorder="1"/>
    <xf numFmtId="165" fontId="21" fillId="9" borderId="9" xfId="0" applyNumberFormat="1" applyFont="1" applyFill="1" applyBorder="1"/>
    <xf numFmtId="165" fontId="33" fillId="9" borderId="9" xfId="0" applyNumberFormat="1" applyFont="1" applyFill="1" applyBorder="1"/>
    <xf numFmtId="165" fontId="18" fillId="7" borderId="9" xfId="0" applyNumberFormat="1" applyFont="1" applyFill="1" applyBorder="1"/>
    <xf numFmtId="165" fontId="22" fillId="9" borderId="9" xfId="0" applyNumberFormat="1" applyFont="1" applyFill="1" applyBorder="1"/>
    <xf numFmtId="165" fontId="45" fillId="9" borderId="9" xfId="0" applyNumberFormat="1" applyFont="1" applyFill="1" applyBorder="1"/>
    <xf numFmtId="165" fontId="17" fillId="7" borderId="9" xfId="0" applyNumberFormat="1" applyFont="1" applyFill="1" applyBorder="1"/>
    <xf numFmtId="165" fontId="16" fillId="9" borderId="9" xfId="0" applyNumberFormat="1" applyFont="1" applyFill="1" applyBorder="1"/>
    <xf numFmtId="0" fontId="25" fillId="5" borderId="9" xfId="0" applyFont="1" applyFill="1" applyBorder="1"/>
    <xf numFmtId="165" fontId="18" fillId="5" borderId="9" xfId="0" applyNumberFormat="1" applyFont="1" applyFill="1" applyBorder="1"/>
    <xf numFmtId="165" fontId="36" fillId="9" borderId="9" xfId="0" applyNumberFormat="1" applyFont="1" applyFill="1" applyBorder="1"/>
    <xf numFmtId="165" fontId="37" fillId="9" borderId="9" xfId="0" applyNumberFormat="1" applyFont="1" applyFill="1" applyBorder="1"/>
    <xf numFmtId="165" fontId="38" fillId="9" borderId="9" xfId="0" applyNumberFormat="1" applyFont="1" applyFill="1" applyBorder="1"/>
    <xf numFmtId="165" fontId="22" fillId="3" borderId="9" xfId="0" applyNumberFormat="1" applyFont="1" applyFill="1" applyBorder="1"/>
    <xf numFmtId="165" fontId="41" fillId="10" borderId="9" xfId="0" applyNumberFormat="1" applyFont="1" applyFill="1" applyBorder="1"/>
    <xf numFmtId="164" fontId="18" fillId="5" borderId="9" xfId="0" applyNumberFormat="1" applyFont="1" applyFill="1" applyBorder="1"/>
    <xf numFmtId="0" fontId="18" fillId="8" borderId="9" xfId="0" applyFont="1" applyFill="1" applyBorder="1"/>
    <xf numFmtId="0" fontId="6" fillId="7" borderId="7" xfId="0" applyFont="1" applyFill="1" applyBorder="1"/>
    <xf numFmtId="0" fontId="8" fillId="5" borderId="7" xfId="0" applyFont="1" applyFill="1" applyBorder="1"/>
    <xf numFmtId="0" fontId="6" fillId="8" borderId="7" xfId="0" applyFont="1" applyFill="1" applyBorder="1"/>
    <xf numFmtId="0" fontId="11" fillId="7" borderId="10" xfId="0" applyFont="1" applyFill="1" applyBorder="1"/>
    <xf numFmtId="0" fontId="4" fillId="3" borderId="5" xfId="0" applyFont="1" applyFill="1" applyBorder="1"/>
    <xf numFmtId="14" fontId="34" fillId="3" borderId="0" xfId="0" applyNumberFormat="1" applyFont="1" applyFill="1" applyBorder="1"/>
    <xf numFmtId="165" fontId="24" fillId="9" borderId="9" xfId="0" applyNumberFormat="1" applyFont="1" applyFill="1" applyBorder="1"/>
    <xf numFmtId="3" fontId="27" fillId="6" borderId="9" xfId="0" applyNumberFormat="1" applyFont="1" applyFill="1" applyBorder="1"/>
    <xf numFmtId="3" fontId="16" fillId="6" borderId="9" xfId="0" applyNumberFormat="1" applyFont="1" applyFill="1" applyBorder="1"/>
    <xf numFmtId="165" fontId="29" fillId="9" borderId="9" xfId="0" applyNumberFormat="1" applyFont="1" applyFill="1" applyBorder="1"/>
    <xf numFmtId="3" fontId="29" fillId="6" borderId="9" xfId="0" applyNumberFormat="1" applyFont="1" applyFill="1" applyBorder="1"/>
    <xf numFmtId="165" fontId="27" fillId="9" borderId="9" xfId="0" applyNumberFormat="1" applyFont="1" applyFill="1" applyBorder="1"/>
    <xf numFmtId="14" fontId="4" fillId="0" borderId="0" xfId="0" applyNumberFormat="1" applyFont="1"/>
    <xf numFmtId="3" fontId="36" fillId="4" borderId="7" xfId="0" applyNumberFormat="1" applyFont="1" applyFill="1" applyBorder="1"/>
    <xf numFmtId="165" fontId="48" fillId="9" borderId="9" xfId="0" applyNumberFormat="1" applyFont="1" applyFill="1" applyBorder="1"/>
    <xf numFmtId="165" fontId="48" fillId="9" borderId="7" xfId="0" applyNumberFormat="1" applyFont="1" applyFill="1" applyBorder="1"/>
    <xf numFmtId="3" fontId="48" fillId="4" borderId="7" xfId="0" applyNumberFormat="1" applyFont="1" applyFill="1" applyBorder="1"/>
    <xf numFmtId="165" fontId="6" fillId="7" borderId="7" xfId="0" applyNumberFormat="1" applyFont="1" applyFill="1" applyBorder="1"/>
    <xf numFmtId="165" fontId="9" fillId="5" borderId="7" xfId="0" applyNumberFormat="1" applyFont="1" applyFill="1" applyBorder="1"/>
    <xf numFmtId="165" fontId="14" fillId="6" borderId="7" xfId="0" applyNumberFormat="1" applyFont="1" applyFill="1" applyBorder="1"/>
    <xf numFmtId="165" fontId="34" fillId="3" borderId="7" xfId="0" applyNumberFormat="1" applyFont="1" applyFill="1" applyBorder="1"/>
    <xf numFmtId="165" fontId="45" fillId="9" borderId="7" xfId="0" applyNumberFormat="1" applyFont="1" applyFill="1" applyBorder="1"/>
    <xf numFmtId="3" fontId="45" fillId="6" borderId="7" xfId="0" applyNumberFormat="1" applyFont="1" applyFill="1" applyBorder="1"/>
    <xf numFmtId="0" fontId="34" fillId="4" borderId="7" xfId="0" applyFont="1" applyFill="1" applyBorder="1"/>
    <xf numFmtId="165" fontId="33" fillId="11" borderId="7" xfId="0" applyNumberFormat="1" applyFont="1" applyFill="1" applyBorder="1"/>
    <xf numFmtId="3" fontId="18" fillId="5" borderId="9" xfId="0" applyNumberFormat="1" applyFont="1" applyFill="1" applyBorder="1"/>
    <xf numFmtId="0" fontId="50" fillId="10" borderId="7" xfId="0" applyFont="1" applyFill="1" applyBorder="1"/>
    <xf numFmtId="0" fontId="49" fillId="6" borderId="7" xfId="0" applyFont="1" applyFill="1" applyBorder="1"/>
    <xf numFmtId="0" fontId="4" fillId="12" borderId="7" xfId="0" applyFont="1" applyFill="1" applyBorder="1"/>
    <xf numFmtId="0" fontId="2" fillId="12" borderId="7" xfId="0" applyFont="1" applyFill="1" applyBorder="1"/>
    <xf numFmtId="165" fontId="16" fillId="12" borderId="7" xfId="0" applyNumberFormat="1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4" fillId="0" borderId="14" xfId="0" applyFont="1" applyFill="1" applyBorder="1"/>
    <xf numFmtId="0" fontId="35" fillId="0" borderId="14" xfId="0" applyFont="1" applyFill="1" applyBorder="1"/>
    <xf numFmtId="0" fontId="47" fillId="0" borderId="14" xfId="0" applyFont="1" applyFill="1" applyBorder="1"/>
    <xf numFmtId="0" fontId="5" fillId="0" borderId="14" xfId="0" applyFont="1" applyFill="1" applyBorder="1"/>
    <xf numFmtId="0" fontId="4" fillId="13" borderId="14" xfId="0" applyFont="1" applyFill="1" applyBorder="1"/>
    <xf numFmtId="0" fontId="2" fillId="13" borderId="14" xfId="0" applyFont="1" applyFill="1" applyBorder="1"/>
    <xf numFmtId="0" fontId="34" fillId="0" borderId="14" xfId="0" applyFont="1" applyFill="1" applyBorder="1"/>
    <xf numFmtId="0" fontId="2" fillId="0" borderId="14" xfId="0" applyFont="1" applyBorder="1"/>
    <xf numFmtId="0" fontId="2" fillId="0" borderId="15" xfId="0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/>
    <xf numFmtId="0" fontId="4" fillId="0" borderId="17" xfId="0" applyFont="1" applyFill="1" applyBorder="1"/>
    <xf numFmtId="0" fontId="0" fillId="0" borderId="14" xfId="0" applyBorder="1"/>
    <xf numFmtId="0" fontId="46" fillId="0" borderId="0" xfId="0" applyFont="1"/>
    <xf numFmtId="0" fontId="1" fillId="3" borderId="18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18" xfId="0" applyFont="1" applyBorder="1"/>
    <xf numFmtId="0" fontId="0" fillId="0" borderId="18" xfId="0" applyBorder="1"/>
    <xf numFmtId="165" fontId="33" fillId="11" borderId="9" xfId="0" applyNumberFormat="1" applyFont="1" applyFill="1" applyBorder="1"/>
    <xf numFmtId="165" fontId="36" fillId="11" borderId="7" xfId="0" applyNumberFormat="1" applyFont="1" applyFill="1" applyBorder="1"/>
    <xf numFmtId="0" fontId="4" fillId="11" borderId="7" xfId="0" applyFont="1" applyFill="1" applyBorder="1"/>
    <xf numFmtId="165" fontId="16" fillId="11" borderId="7" xfId="0" applyNumberFormat="1" applyFont="1" applyFill="1" applyBorder="1"/>
    <xf numFmtId="165" fontId="16" fillId="11" borderId="9" xfId="0" applyNumberFormat="1" applyFont="1" applyFill="1" applyBorder="1"/>
    <xf numFmtId="165" fontId="36" fillId="11" borderId="9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5" fontId="35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5" fontId="11" fillId="7" borderId="10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165" fontId="4" fillId="0" borderId="0" xfId="0" applyNumberFormat="1" applyFont="1"/>
    <xf numFmtId="165" fontId="58" fillId="13" borderId="7" xfId="0" applyNumberFormat="1" applyFont="1" applyFill="1" applyBorder="1"/>
    <xf numFmtId="0" fontId="53" fillId="13" borderId="14" xfId="0" applyFont="1" applyFill="1" applyBorder="1"/>
    <xf numFmtId="0" fontId="55" fillId="13" borderId="0" xfId="0" applyFont="1" applyFill="1"/>
    <xf numFmtId="0" fontId="56" fillId="13" borderId="0" xfId="0" applyFont="1" applyFill="1"/>
    <xf numFmtId="0" fontId="55" fillId="13" borderId="14" xfId="0" applyFont="1" applyFill="1" applyBorder="1"/>
    <xf numFmtId="0" fontId="53" fillId="13" borderId="18" xfId="0" applyFont="1" applyFill="1" applyBorder="1"/>
    <xf numFmtId="0" fontId="56" fillId="13" borderId="0" xfId="0" applyFont="1" applyFill="1" applyAlignment="1">
      <alignment horizontal="left"/>
    </xf>
    <xf numFmtId="0" fontId="54" fillId="13" borderId="0" xfId="0" applyFont="1" applyFill="1" applyAlignment="1">
      <alignment horizontal="center"/>
    </xf>
    <xf numFmtId="0" fontId="53" fillId="13" borderId="7" xfId="0" applyFont="1" applyFill="1" applyBorder="1"/>
    <xf numFmtId="0" fontId="55" fillId="13" borderId="7" xfId="0" applyFont="1" applyFill="1" applyBorder="1" applyAlignment="1">
      <alignment horizontal="left"/>
    </xf>
    <xf numFmtId="0" fontId="57" fillId="13" borderId="7" xfId="0" applyFont="1" applyFill="1" applyBorder="1"/>
    <xf numFmtId="0" fontId="58" fillId="13" borderId="7" xfId="0" applyFont="1" applyFill="1" applyBorder="1" applyAlignment="1">
      <alignment horizontal="center" vertical="center" wrapText="1"/>
    </xf>
    <xf numFmtId="0" fontId="55" fillId="13" borderId="7" xfId="0" applyFont="1" applyFill="1" applyBorder="1"/>
    <xf numFmtId="0" fontId="54" fillId="13" borderId="10" xfId="0" applyFont="1" applyFill="1" applyBorder="1"/>
    <xf numFmtId="0" fontId="59" fillId="13" borderId="10" xfId="0" applyFont="1" applyFill="1" applyBorder="1" applyAlignment="1">
      <alignment horizontal="left"/>
    </xf>
    <xf numFmtId="0" fontId="60" fillId="13" borderId="10" xfId="0" applyFont="1" applyFill="1" applyBorder="1" applyAlignment="1"/>
    <xf numFmtId="0" fontId="58" fillId="13" borderId="10" xfId="0" applyFont="1" applyFill="1" applyBorder="1" applyAlignment="1">
      <alignment horizontal="center"/>
    </xf>
    <xf numFmtId="0" fontId="53" fillId="13" borderId="7" xfId="0" applyFont="1" applyFill="1" applyBorder="1" applyAlignment="1">
      <alignment horizontal="left"/>
    </xf>
    <xf numFmtId="0" fontId="60" fillId="13" borderId="7" xfId="0" applyFont="1" applyFill="1" applyBorder="1"/>
    <xf numFmtId="165" fontId="62" fillId="13" borderId="9" xfId="0" applyNumberFormat="1" applyFont="1" applyFill="1" applyBorder="1"/>
    <xf numFmtId="165" fontId="62" fillId="13" borderId="7" xfId="0" applyNumberFormat="1" applyFont="1" applyFill="1" applyBorder="1"/>
    <xf numFmtId="165" fontId="58" fillId="13" borderId="9" xfId="0" applyNumberFormat="1" applyFont="1" applyFill="1" applyBorder="1"/>
    <xf numFmtId="0" fontId="54" fillId="13" borderId="0" xfId="0" applyFont="1" applyFill="1"/>
    <xf numFmtId="0" fontId="53" fillId="13" borderId="15" xfId="0" applyFont="1" applyFill="1" applyBorder="1"/>
    <xf numFmtId="0" fontId="55" fillId="13" borderId="16" xfId="0" applyFont="1" applyFill="1" applyBorder="1"/>
    <xf numFmtId="3" fontId="55" fillId="13" borderId="16" xfId="0" applyNumberFormat="1" applyFont="1" applyFill="1" applyBorder="1"/>
    <xf numFmtId="0" fontId="55" fillId="13" borderId="17" xfId="0" applyFont="1" applyFill="1" applyBorder="1"/>
    <xf numFmtId="3" fontId="53" fillId="13" borderId="7" xfId="0" applyNumberFormat="1" applyFont="1" applyFill="1" applyBorder="1"/>
    <xf numFmtId="3" fontId="55" fillId="13" borderId="7" xfId="0" applyNumberFormat="1" applyFont="1" applyFill="1" applyBorder="1" applyAlignment="1">
      <alignment horizontal="left"/>
    </xf>
    <xf numFmtId="3" fontId="57" fillId="13" borderId="7" xfId="0" applyNumberFormat="1" applyFont="1" applyFill="1" applyBorder="1"/>
    <xf numFmtId="0" fontId="56" fillId="13" borderId="18" xfId="0" applyFont="1" applyFill="1" applyBorder="1"/>
    <xf numFmtId="0" fontId="57" fillId="13" borderId="0" xfId="0" applyFont="1" applyFill="1"/>
    <xf numFmtId="0" fontId="56" fillId="13" borderId="14" xfId="0" applyFont="1" applyFill="1" applyBorder="1"/>
    <xf numFmtId="0" fontId="63" fillId="13" borderId="0" xfId="0" applyFont="1" applyFill="1" applyAlignment="1">
      <alignment horizontal="left"/>
    </xf>
    <xf numFmtId="14" fontId="57" fillId="13" borderId="0" xfId="0" applyNumberFormat="1" applyFont="1" applyFill="1"/>
    <xf numFmtId="165" fontId="56" fillId="13" borderId="0" xfId="0" applyNumberFormat="1" applyFont="1" applyFill="1"/>
    <xf numFmtId="165" fontId="63" fillId="13" borderId="0" xfId="0" applyNumberFormat="1" applyFont="1" applyFill="1"/>
    <xf numFmtId="0" fontId="55" fillId="13" borderId="18" xfId="0" applyFont="1" applyFill="1" applyBorder="1" applyAlignment="1">
      <alignment horizontal="left"/>
    </xf>
    <xf numFmtId="0" fontId="55" fillId="13" borderId="0" xfId="0" applyFont="1" applyFill="1" applyBorder="1" applyAlignment="1">
      <alignment horizontal="left"/>
    </xf>
    <xf numFmtId="0" fontId="53" fillId="13" borderId="16" xfId="0" applyFont="1" applyFill="1" applyBorder="1"/>
    <xf numFmtId="0" fontId="55" fillId="13" borderId="0" xfId="0" applyFont="1" applyFill="1" applyBorder="1"/>
    <xf numFmtId="0" fontId="54" fillId="13" borderId="18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/>
    </xf>
    <xf numFmtId="0" fontId="56" fillId="13" borderId="0" xfId="0" applyFont="1" applyFill="1" applyBorder="1"/>
    <xf numFmtId="165" fontId="55" fillId="13" borderId="0" xfId="0" applyNumberFormat="1" applyFont="1" applyFill="1" applyBorder="1"/>
    <xf numFmtId="0" fontId="61" fillId="13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3" fillId="13" borderId="7" xfId="0" applyNumberFormat="1" applyFont="1" applyFill="1" applyBorder="1"/>
    <xf numFmtId="49" fontId="58" fillId="13" borderId="7" xfId="0" applyNumberFormat="1" applyFont="1" applyFill="1" applyBorder="1"/>
    <xf numFmtId="49" fontId="58" fillId="13" borderId="9" xfId="0" applyNumberFormat="1" applyFont="1" applyFill="1" applyBorder="1"/>
    <xf numFmtId="49" fontId="55" fillId="13" borderId="0" xfId="0" applyNumberFormat="1" applyFont="1" applyFill="1"/>
    <xf numFmtId="49" fontId="53" fillId="13" borderId="0" xfId="0" applyNumberFormat="1" applyFont="1" applyFill="1"/>
    <xf numFmtId="0" fontId="65" fillId="13" borderId="7" xfId="0" applyFont="1" applyFill="1" applyBorder="1"/>
    <xf numFmtId="165" fontId="58" fillId="13" borderId="26" xfId="0" applyNumberFormat="1" applyFont="1" applyFill="1" applyBorder="1"/>
    <xf numFmtId="165" fontId="58" fillId="13" borderId="15" xfId="0" applyNumberFormat="1" applyFont="1" applyFill="1" applyBorder="1"/>
    <xf numFmtId="0" fontId="53" fillId="13" borderId="31" xfId="0" applyFont="1" applyFill="1" applyBorder="1"/>
    <xf numFmtId="0" fontId="53" fillId="13" borderId="19" xfId="0" applyFont="1" applyFill="1" applyBorder="1" applyAlignment="1">
      <alignment horizontal="left"/>
    </xf>
    <xf numFmtId="0" fontId="53" fillId="13" borderId="10" xfId="0" applyFont="1" applyFill="1" applyBorder="1"/>
    <xf numFmtId="0" fontId="55" fillId="13" borderId="10" xfId="0" applyFont="1" applyFill="1" applyBorder="1" applyAlignment="1">
      <alignment horizontal="left"/>
    </xf>
    <xf numFmtId="0" fontId="57" fillId="13" borderId="10" xfId="0" applyFont="1" applyFill="1" applyBorder="1"/>
    <xf numFmtId="165" fontId="62" fillId="13" borderId="35" xfId="0" applyNumberFormat="1" applyFont="1" applyFill="1" applyBorder="1"/>
    <xf numFmtId="165" fontId="62" fillId="13" borderId="10" xfId="0" applyNumberFormat="1" applyFont="1" applyFill="1" applyBorder="1"/>
    <xf numFmtId="0" fontId="53" fillId="13" borderId="20" xfId="0" applyFont="1" applyFill="1" applyBorder="1"/>
    <xf numFmtId="0" fontId="55" fillId="13" borderId="20" xfId="0" applyFont="1" applyFill="1" applyBorder="1" applyAlignment="1">
      <alignment horizontal="left"/>
    </xf>
    <xf numFmtId="165" fontId="62" fillId="13" borderId="20" xfId="0" applyNumberFormat="1" applyFont="1" applyFill="1" applyBorder="1"/>
    <xf numFmtId="0" fontId="58" fillId="13" borderId="26" xfId="0" applyFont="1" applyFill="1" applyBorder="1"/>
    <xf numFmtId="0" fontId="53" fillId="13" borderId="27" xfId="0" applyFont="1" applyFill="1" applyBorder="1" applyAlignment="1">
      <alignment horizontal="left"/>
    </xf>
    <xf numFmtId="0" fontId="60" fillId="13" borderId="27" xfId="0" applyFont="1" applyFill="1" applyBorder="1"/>
    <xf numFmtId="0" fontId="64" fillId="13" borderId="0" xfId="0" applyFont="1" applyFill="1" applyAlignment="1">
      <alignment horizontal="left"/>
    </xf>
    <xf numFmtId="0" fontId="57" fillId="13" borderId="20" xfId="0" applyFont="1" applyFill="1" applyBorder="1"/>
    <xf numFmtId="165" fontId="62" fillId="13" borderId="36" xfId="0" applyNumberFormat="1" applyFont="1" applyFill="1" applyBorder="1"/>
    <xf numFmtId="0" fontId="60" fillId="13" borderId="26" xfId="0" applyFont="1" applyFill="1" applyBorder="1"/>
    <xf numFmtId="0" fontId="53" fillId="13" borderId="20" xfId="0" applyFont="1" applyFill="1" applyBorder="1" applyAlignment="1">
      <alignment horizontal="right"/>
    </xf>
    <xf numFmtId="0" fontId="6" fillId="5" borderId="11" xfId="0" applyFont="1" applyFill="1" applyBorder="1" applyAlignment="1"/>
    <xf numFmtId="0" fontId="50" fillId="10" borderId="11" xfId="0" applyFont="1" applyFill="1" applyBorder="1" applyAlignment="1"/>
    <xf numFmtId="0" fontId="6" fillId="5" borderId="9" xfId="0" applyFont="1" applyFill="1" applyBorder="1" applyAlignment="1"/>
    <xf numFmtId="0" fontId="50" fillId="10" borderId="9" xfId="0" applyFont="1" applyFill="1" applyBorder="1" applyAlignment="1"/>
    <xf numFmtId="0" fontId="60" fillId="14" borderId="7" xfId="0" applyFont="1" applyFill="1" applyBorder="1"/>
    <xf numFmtId="165" fontId="58" fillId="14" borderId="9" xfId="0" applyNumberFormat="1" applyFont="1" applyFill="1" applyBorder="1"/>
    <xf numFmtId="165" fontId="58" fillId="14" borderId="7" xfId="0" applyNumberFormat="1" applyFont="1" applyFill="1" applyBorder="1"/>
    <xf numFmtId="49" fontId="50" fillId="10" borderId="7" xfId="0" applyNumberFormat="1" applyFont="1" applyFill="1" applyBorder="1"/>
    <xf numFmtId="49" fontId="6" fillId="5" borderId="7" xfId="0" applyNumberFormat="1" applyFont="1" applyFill="1" applyBorder="1"/>
    <xf numFmtId="165" fontId="35" fillId="3" borderId="7" xfId="0" applyNumberFormat="1" applyFont="1" applyFill="1" applyBorder="1"/>
    <xf numFmtId="0" fontId="2" fillId="10" borderId="7" xfId="0" applyFont="1" applyFill="1" applyBorder="1"/>
    <xf numFmtId="165" fontId="50" fillId="10" borderId="7" xfId="0" applyNumberFormat="1" applyFont="1" applyFill="1" applyBorder="1"/>
    <xf numFmtId="0" fontId="53" fillId="13" borderId="32" xfId="0" applyFont="1" applyFill="1" applyBorder="1"/>
    <xf numFmtId="0" fontId="53" fillId="13" borderId="33" xfId="0" applyFont="1" applyFill="1" applyBorder="1" applyAlignment="1">
      <alignment horizontal="left"/>
    </xf>
    <xf numFmtId="165" fontId="58" fillId="13" borderId="7" xfId="0" applyNumberFormat="1" applyFont="1" applyFill="1" applyBorder="1" applyAlignment="1"/>
    <xf numFmtId="165" fontId="58" fillId="13" borderId="15" xfId="0" applyNumberFormat="1" applyFont="1" applyFill="1" applyBorder="1" applyAlignment="1"/>
    <xf numFmtId="0" fontId="53" fillId="14" borderId="7" xfId="0" applyFont="1" applyFill="1" applyBorder="1"/>
    <xf numFmtId="0" fontId="53" fillId="14" borderId="7" xfId="0" applyFont="1" applyFill="1" applyBorder="1" applyAlignment="1">
      <alignment horizontal="left"/>
    </xf>
    <xf numFmtId="165" fontId="58" fillId="14" borderId="9" xfId="0" applyNumberFormat="1" applyFont="1" applyFill="1" applyBorder="1" applyAlignment="1"/>
    <xf numFmtId="0" fontId="55" fillId="14" borderId="7" xfId="0" applyFont="1" applyFill="1" applyBorder="1" applyAlignment="1">
      <alignment horizontal="left"/>
    </xf>
    <xf numFmtId="49" fontId="53" fillId="14" borderId="7" xfId="0" applyNumberFormat="1" applyFont="1" applyFill="1" applyBorder="1"/>
    <xf numFmtId="0" fontId="53" fillId="14" borderId="11" xfId="0" applyFont="1" applyFill="1" applyBorder="1" applyAlignment="1"/>
    <xf numFmtId="0" fontId="56" fillId="14" borderId="9" xfId="0" applyFont="1" applyFill="1" applyBorder="1" applyAlignment="1"/>
    <xf numFmtId="0" fontId="53" fillId="14" borderId="9" xfId="0" applyFont="1" applyFill="1" applyBorder="1" applyAlignment="1"/>
    <xf numFmtId="49" fontId="58" fillId="14" borderId="9" xfId="0" applyNumberFormat="1" applyFont="1" applyFill="1" applyBorder="1"/>
    <xf numFmtId="165" fontId="58" fillId="14" borderId="26" xfId="0" applyNumberFormat="1" applyFont="1" applyFill="1" applyBorder="1"/>
    <xf numFmtId="165" fontId="58" fillId="14" borderId="15" xfId="0" applyNumberFormat="1" applyFont="1" applyFill="1" applyBorder="1"/>
    <xf numFmtId="0" fontId="53" fillId="14" borderId="28" xfId="0" applyFont="1" applyFill="1" applyBorder="1"/>
    <xf numFmtId="0" fontId="53" fillId="14" borderId="29" xfId="0" applyFont="1" applyFill="1" applyBorder="1" applyAlignment="1">
      <alignment horizontal="left"/>
    </xf>
    <xf numFmtId="0" fontId="53" fillId="14" borderId="30" xfId="0" applyFont="1" applyFill="1" applyBorder="1"/>
    <xf numFmtId="0" fontId="53" fillId="14" borderId="31" xfId="0" applyFont="1" applyFill="1" applyBorder="1"/>
    <xf numFmtId="0" fontId="58" fillId="14" borderId="7" xfId="0" applyFont="1" applyFill="1" applyBorder="1"/>
    <xf numFmtId="49" fontId="4" fillId="3" borderId="7" xfId="0" applyNumberFormat="1" applyFont="1" applyFill="1" applyBorder="1"/>
    <xf numFmtId="0" fontId="22" fillId="3" borderId="2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165" fontId="2" fillId="0" borderId="0" xfId="0" applyNumberFormat="1" applyFont="1"/>
    <xf numFmtId="165" fontId="5" fillId="13" borderId="18" xfId="0" applyNumberFormat="1" applyFont="1" applyFill="1" applyBorder="1"/>
    <xf numFmtId="49" fontId="55" fillId="13" borderId="0" xfId="0" applyNumberFormat="1" applyFont="1" applyFill="1" applyBorder="1"/>
    <xf numFmtId="0" fontId="57" fillId="14" borderId="7" xfId="0" applyFont="1" applyFill="1" applyBorder="1"/>
    <xf numFmtId="0" fontId="67" fillId="13" borderId="7" xfId="0" applyFont="1" applyFill="1" applyBorder="1"/>
    <xf numFmtId="0" fontId="67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70" fillId="13" borderId="0" xfId="0" applyFont="1" applyFill="1"/>
    <xf numFmtId="49" fontId="67" fillId="13" borderId="0" xfId="0" applyNumberFormat="1" applyFont="1" applyFill="1"/>
    <xf numFmtId="0" fontId="70" fillId="13" borderId="0" xfId="0" applyFont="1" applyFill="1" applyAlignment="1">
      <alignment horizontal="left"/>
    </xf>
    <xf numFmtId="0" fontId="72" fillId="13" borderId="14" xfId="0" applyFont="1" applyFill="1" applyBorder="1"/>
    <xf numFmtId="0" fontId="73" fillId="13" borderId="0" xfId="0" applyFont="1" applyFill="1"/>
    <xf numFmtId="0" fontId="67" fillId="13" borderId="0" xfId="0" applyFont="1" applyFill="1" applyAlignment="1">
      <alignment horizontal="left"/>
    </xf>
    <xf numFmtId="0" fontId="74" fillId="13" borderId="0" xfId="0" applyFont="1" applyFill="1" applyAlignment="1">
      <alignment horizontal="left"/>
    </xf>
    <xf numFmtId="165" fontId="58" fillId="12" borderId="15" xfId="0" applyNumberFormat="1" applyFont="1" applyFill="1" applyBorder="1"/>
    <xf numFmtId="0" fontId="54" fillId="12" borderId="34" xfId="0" applyFont="1" applyFill="1" applyBorder="1"/>
    <xf numFmtId="165" fontId="58" fillId="13" borderId="10" xfId="0" applyNumberFormat="1" applyFont="1" applyFill="1" applyBorder="1"/>
    <xf numFmtId="165" fontId="58" fillId="13" borderId="10" xfId="0" applyNumberFormat="1" applyFont="1" applyFill="1" applyBorder="1" applyAlignment="1"/>
    <xf numFmtId="0" fontId="34" fillId="13" borderId="7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right"/>
    </xf>
    <xf numFmtId="0" fontId="53" fillId="11" borderId="26" xfId="0" applyFont="1" applyFill="1" applyBorder="1"/>
    <xf numFmtId="0" fontId="55" fillId="11" borderId="27" xfId="0" applyFont="1" applyFill="1" applyBorder="1" applyAlignment="1">
      <alignment horizontal="left"/>
    </xf>
    <xf numFmtId="0" fontId="53" fillId="11" borderId="27" xfId="0" applyFont="1" applyFill="1" applyBorder="1"/>
    <xf numFmtId="165" fontId="58" fillId="11" borderId="15" xfId="0" applyNumberFormat="1" applyFont="1" applyFill="1" applyBorder="1"/>
    <xf numFmtId="0" fontId="71" fillId="13" borderId="14" xfId="0" applyFont="1" applyFill="1" applyBorder="1"/>
    <xf numFmtId="0" fontId="4" fillId="15" borderId="7" xfId="0" applyFont="1" applyFill="1" applyBorder="1"/>
    <xf numFmtId="0" fontId="2" fillId="6" borderId="11" xfId="0" applyFont="1" applyFill="1" applyBorder="1" applyAlignment="1"/>
    <xf numFmtId="0" fontId="34" fillId="6" borderId="10" xfId="0" applyFont="1" applyFill="1" applyBorder="1"/>
    <xf numFmtId="165" fontId="34" fillId="3" borderId="10" xfId="0" applyNumberFormat="1" applyFont="1" applyFill="1" applyBorder="1"/>
    <xf numFmtId="0" fontId="2" fillId="11" borderId="11" xfId="0" applyFont="1" applyFill="1" applyBorder="1" applyAlignment="1"/>
    <xf numFmtId="0" fontId="34" fillId="11" borderId="7" xfId="0" applyFont="1" applyFill="1" applyBorder="1"/>
    <xf numFmtId="165" fontId="34" fillId="11" borderId="7" xfId="0" applyNumberFormat="1" applyFont="1" applyFill="1" applyBorder="1"/>
    <xf numFmtId="165" fontId="35" fillId="11" borderId="7" xfId="0" applyNumberFormat="1" applyFont="1" applyFill="1" applyBorder="1"/>
    <xf numFmtId="0" fontId="34" fillId="12" borderId="7" xfId="0" applyFont="1" applyFill="1" applyBorder="1"/>
    <xf numFmtId="165" fontId="34" fillId="12" borderId="7" xfId="0" applyNumberFormat="1" applyFont="1" applyFill="1" applyBorder="1"/>
    <xf numFmtId="165" fontId="58" fillId="13" borderId="36" xfId="0" applyNumberFormat="1" applyFont="1" applyFill="1" applyBorder="1" applyAlignment="1"/>
    <xf numFmtId="0" fontId="2" fillId="11" borderId="7" xfId="0" applyFont="1" applyFill="1" applyBorder="1"/>
    <xf numFmtId="0" fontId="4" fillId="13" borderId="0" xfId="0" applyFont="1" applyFill="1" applyBorder="1"/>
    <xf numFmtId="165" fontId="61" fillId="14" borderId="7" xfId="0" applyNumberFormat="1" applyFont="1" applyFill="1" applyBorder="1"/>
    <xf numFmtId="165" fontId="61" fillId="14" borderId="9" xfId="0" applyNumberFormat="1" applyFont="1" applyFill="1" applyBorder="1"/>
    <xf numFmtId="165" fontId="62" fillId="14" borderId="7" xfId="0" applyNumberFormat="1" applyFont="1" applyFill="1" applyBorder="1"/>
    <xf numFmtId="0" fontId="75" fillId="13" borderId="7" xfId="0" applyFont="1" applyFill="1" applyBorder="1" applyAlignment="1">
      <alignment horizontal="left"/>
    </xf>
    <xf numFmtId="0" fontId="62" fillId="13" borderId="7" xfId="0" applyFont="1" applyFill="1" applyBorder="1"/>
    <xf numFmtId="0" fontId="59" fillId="14" borderId="7" xfId="0" applyFont="1" applyFill="1" applyBorder="1"/>
    <xf numFmtId="49" fontId="62" fillId="13" borderId="7" xfId="0" applyNumberFormat="1" applyFont="1" applyFill="1" applyBorder="1"/>
    <xf numFmtId="49" fontId="62" fillId="13" borderId="9" xfId="0" applyNumberFormat="1" applyFont="1" applyFill="1" applyBorder="1"/>
    <xf numFmtId="0" fontId="53" fillId="0" borderId="9" xfId="0" applyFont="1" applyFill="1" applyBorder="1"/>
    <xf numFmtId="0" fontId="53" fillId="13" borderId="9" xfId="0" applyFont="1" applyFill="1" applyBorder="1" applyAlignment="1">
      <alignment horizontal="left"/>
    </xf>
    <xf numFmtId="0" fontId="78" fillId="13" borderId="20" xfId="0" applyFont="1" applyFill="1" applyBorder="1"/>
    <xf numFmtId="0" fontId="79" fillId="13" borderId="20" xfId="0" applyFont="1" applyFill="1" applyBorder="1" applyAlignment="1">
      <alignment horizontal="left"/>
    </xf>
    <xf numFmtId="0" fontId="76" fillId="13" borderId="7" xfId="0" applyFont="1" applyFill="1" applyBorder="1"/>
    <xf numFmtId="165" fontId="76" fillId="13" borderId="7" xfId="0" applyNumberFormat="1" applyFont="1" applyFill="1" applyBorder="1"/>
    <xf numFmtId="0" fontId="53" fillId="13" borderId="7" xfId="0" applyFont="1" applyFill="1" applyBorder="1" applyAlignment="1">
      <alignment horizontal="right"/>
    </xf>
    <xf numFmtId="0" fontId="34" fillId="13" borderId="7" xfId="0" applyFont="1" applyFill="1" applyBorder="1" applyAlignment="1">
      <alignment horizontal="right"/>
    </xf>
    <xf numFmtId="0" fontId="58" fillId="13" borderId="9" xfId="0" applyFont="1" applyFill="1" applyBorder="1" applyAlignment="1">
      <alignment horizontal="center" vertical="center" wrapText="1"/>
    </xf>
    <xf numFmtId="0" fontId="62" fillId="13" borderId="9" xfId="0" applyFont="1" applyFill="1" applyBorder="1"/>
    <xf numFmtId="0" fontId="58" fillId="14" borderId="9" xfId="0" applyFont="1" applyFill="1" applyBorder="1"/>
    <xf numFmtId="0" fontId="81" fillId="13" borderId="0" xfId="0" applyFont="1" applyFill="1"/>
    <xf numFmtId="14" fontId="55" fillId="13" borderId="0" xfId="0" applyNumberFormat="1" applyFont="1" applyFill="1" applyBorder="1" applyAlignment="1">
      <alignment horizontal="left"/>
    </xf>
    <xf numFmtId="3" fontId="34" fillId="3" borderId="3" xfId="0" applyNumberFormat="1" applyFont="1" applyFill="1" applyBorder="1"/>
    <xf numFmtId="0" fontId="34" fillId="3" borderId="7" xfId="0" applyFont="1" applyFill="1" applyBorder="1"/>
    <xf numFmtId="3" fontId="34" fillId="0" borderId="0" xfId="0" applyNumberFormat="1" applyFont="1"/>
    <xf numFmtId="165" fontId="1" fillId="7" borderId="10" xfId="0" applyNumberFormat="1" applyFont="1" applyFill="1" applyBorder="1" applyAlignment="1">
      <alignment horizontal="center"/>
    </xf>
    <xf numFmtId="165" fontId="47" fillId="5" borderId="7" xfId="0" applyNumberFormat="1" applyFont="1" applyFill="1" applyBorder="1"/>
    <xf numFmtId="165" fontId="2" fillId="6" borderId="7" xfId="0" applyNumberFormat="1" applyFont="1" applyFill="1" applyBorder="1"/>
    <xf numFmtId="165" fontId="2" fillId="3" borderId="7" xfId="0" applyNumberFormat="1" applyFont="1" applyFill="1" applyBorder="1"/>
    <xf numFmtId="164" fontId="2" fillId="8" borderId="7" xfId="0" applyNumberFormat="1" applyFont="1" applyFill="1" applyBorder="1"/>
    <xf numFmtId="165" fontId="39" fillId="7" borderId="7" xfId="0" applyNumberFormat="1" applyFont="1" applyFill="1" applyBorder="1"/>
    <xf numFmtId="165" fontId="39" fillId="5" borderId="7" xfId="0" applyNumberFormat="1" applyFont="1" applyFill="1" applyBorder="1"/>
    <xf numFmtId="164" fontId="39" fillId="10" borderId="7" xfId="0" applyNumberFormat="1" applyFont="1" applyFill="1" applyBorder="1"/>
    <xf numFmtId="165" fontId="39" fillId="10" borderId="7" xfId="0" applyNumberFormat="1" applyFont="1" applyFill="1" applyBorder="1"/>
    <xf numFmtId="164" fontId="66" fillId="10" borderId="7" xfId="0" applyNumberFormat="1" applyFont="1" applyFill="1" applyBorder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83" fillId="5" borderId="0" xfId="0" applyFont="1" applyFill="1"/>
    <xf numFmtId="0" fontId="35" fillId="6" borderId="0" xfId="0" applyFont="1" applyFill="1"/>
    <xf numFmtId="0" fontId="2" fillId="16" borderId="7" xfId="0" applyFont="1" applyFill="1" applyBorder="1"/>
    <xf numFmtId="0" fontId="5" fillId="16" borderId="7" xfId="0" applyFont="1" applyFill="1" applyBorder="1"/>
    <xf numFmtId="49" fontId="34" fillId="3" borderId="7" xfId="0" applyNumberFormat="1" applyFont="1" applyFill="1" applyBorder="1"/>
    <xf numFmtId="49" fontId="34" fillId="15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34" fillId="15" borderId="0" xfId="0" applyFont="1" applyFill="1"/>
    <xf numFmtId="165" fontId="34" fillId="15" borderId="0" xfId="0" applyNumberFormat="1" applyFont="1" applyFill="1"/>
    <xf numFmtId="0" fontId="53" fillId="13" borderId="2" xfId="0" applyFont="1" applyFill="1" applyBorder="1" applyAlignment="1"/>
    <xf numFmtId="0" fontId="0" fillId="0" borderId="1" xfId="0" applyFont="1" applyBorder="1" applyAlignment="1"/>
    <xf numFmtId="0" fontId="0" fillId="0" borderId="5" xfId="0" applyFont="1" applyBorder="1" applyAlignment="1"/>
    <xf numFmtId="0" fontId="53" fillId="12" borderId="2" xfId="0" applyFont="1" applyFill="1" applyBorder="1" applyAlignment="1"/>
    <xf numFmtId="0" fontId="2" fillId="6" borderId="11" xfId="0" applyFont="1" applyFill="1" applyBorder="1" applyAlignment="1"/>
    <xf numFmtId="0" fontId="0" fillId="12" borderId="5" xfId="0" applyFont="1" applyFill="1" applyBorder="1" applyAlignment="1"/>
    <xf numFmtId="0" fontId="35" fillId="6" borderId="10" xfId="0" applyFont="1" applyFill="1" applyBorder="1"/>
    <xf numFmtId="0" fontId="86" fillId="13" borderId="0" xfId="0" applyFont="1" applyFill="1" applyAlignment="1">
      <alignment horizontal="left"/>
    </xf>
    <xf numFmtId="165" fontId="76" fillId="13" borderId="9" xfId="0" applyNumberFormat="1" applyFont="1" applyFill="1" applyBorder="1"/>
    <xf numFmtId="0" fontId="57" fillId="13" borderId="0" xfId="0" applyFont="1" applyFill="1" applyBorder="1"/>
    <xf numFmtId="0" fontId="88" fillId="13" borderId="0" xfId="0" applyFont="1" applyFill="1"/>
    <xf numFmtId="49" fontId="89" fillId="13" borderId="0" xfId="0" applyNumberFormat="1" applyFont="1" applyFill="1"/>
    <xf numFmtId="0" fontId="35" fillId="6" borderId="7" xfId="0" applyFont="1" applyFill="1" applyBorder="1" applyAlignment="1">
      <alignment horizontal="center" vertical="center"/>
    </xf>
    <xf numFmtId="0" fontId="90" fillId="13" borderId="0" xfId="0" applyFont="1" applyFill="1"/>
    <xf numFmtId="49" fontId="85" fillId="13" borderId="0" xfId="0" applyNumberFormat="1" applyFont="1" applyFill="1"/>
    <xf numFmtId="0" fontId="69" fillId="13" borderId="7" xfId="0" applyFont="1" applyFill="1" applyBorder="1"/>
    <xf numFmtId="49" fontId="69" fillId="13" borderId="0" xfId="0" applyNumberFormat="1" applyFont="1" applyFill="1"/>
    <xf numFmtId="0" fontId="53" fillId="14" borderId="38" xfId="0" applyFont="1" applyFill="1" applyBorder="1"/>
    <xf numFmtId="0" fontId="53" fillId="14" borderId="39" xfId="0" applyFont="1" applyFill="1" applyBorder="1"/>
    <xf numFmtId="0" fontId="53" fillId="14" borderId="40" xfId="0" applyFont="1" applyFill="1" applyBorder="1" applyAlignment="1">
      <alignment horizontal="left"/>
    </xf>
    <xf numFmtId="0" fontId="84" fillId="16" borderId="7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165" fontId="92" fillId="13" borderId="9" xfId="0" applyNumberFormat="1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69" fillId="13" borderId="0" xfId="0" applyFont="1" applyFill="1"/>
    <xf numFmtId="0" fontId="68" fillId="13" borderId="14" xfId="0" applyFont="1" applyFill="1" applyBorder="1"/>
    <xf numFmtId="49" fontId="89" fillId="13" borderId="0" xfId="0" applyNumberFormat="1" applyFont="1" applyFill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68" fillId="13" borderId="14" xfId="0" applyFont="1" applyFill="1" applyBorder="1"/>
    <xf numFmtId="0" fontId="2" fillId="0" borderId="0" xfId="0" applyFont="1"/>
    <xf numFmtId="0" fontId="2" fillId="6" borderId="0" xfId="0" applyFont="1" applyFill="1"/>
    <xf numFmtId="0" fontId="2" fillId="6" borderId="7" xfId="0" applyFont="1" applyFill="1" applyBorder="1"/>
    <xf numFmtId="165" fontId="4" fillId="3" borderId="7" xfId="0" applyNumberFormat="1" applyFont="1" applyFill="1" applyBorder="1"/>
    <xf numFmtId="0" fontId="35" fillId="6" borderId="7" xfId="0" applyFont="1" applyFill="1" applyBorder="1"/>
    <xf numFmtId="165" fontId="35" fillId="3" borderId="7" xfId="0" applyNumberFormat="1" applyFont="1" applyFill="1" applyBorder="1"/>
    <xf numFmtId="0" fontId="67" fillId="13" borderId="14" xfId="0" applyFont="1" applyFill="1" applyBorder="1"/>
    <xf numFmtId="49" fontId="68" fillId="13" borderId="0" xfId="0" applyNumberFormat="1" applyFont="1" applyFill="1"/>
    <xf numFmtId="0" fontId="69" fillId="13" borderId="0" xfId="0" applyFont="1" applyFill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35" fillId="6" borderId="0" xfId="0" applyFont="1" applyFill="1"/>
    <xf numFmtId="0" fontId="5" fillId="16" borderId="7" xfId="0" applyFont="1" applyFill="1" applyBorder="1"/>
    <xf numFmtId="49" fontId="34" fillId="3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84" fillId="16" borderId="7" xfId="0" applyFont="1" applyFill="1" applyBorder="1"/>
    <xf numFmtId="0" fontId="4" fillId="15" borderId="0" xfId="0" applyFont="1" applyFill="1"/>
    <xf numFmtId="165" fontId="34" fillId="0" borderId="0" xfId="0" applyNumberFormat="1" applyFont="1"/>
    <xf numFmtId="0" fontId="58" fillId="13" borderId="7" xfId="0" applyFont="1" applyFill="1" applyBorder="1"/>
    <xf numFmtId="0" fontId="77" fillId="13" borderId="7" xfId="0" applyFont="1" applyFill="1" applyBorder="1"/>
    <xf numFmtId="49" fontId="87" fillId="13" borderId="7" xfId="0" applyNumberFormat="1" applyFont="1" applyFill="1" applyBorder="1"/>
    <xf numFmtId="49" fontId="58" fillId="13" borderId="36" xfId="0" applyNumberFormat="1" applyFont="1" applyFill="1" applyBorder="1"/>
    <xf numFmtId="0" fontId="60" fillId="13" borderId="20" xfId="0" applyFont="1" applyFill="1" applyBorder="1"/>
    <xf numFmtId="165" fontId="58" fillId="13" borderId="17" xfId="0" applyNumberFormat="1" applyFont="1" applyFill="1" applyBorder="1"/>
    <xf numFmtId="49" fontId="58" fillId="13" borderId="20" xfId="0" applyNumberFormat="1" applyFont="1" applyFill="1" applyBorder="1"/>
    <xf numFmtId="49" fontId="93" fillId="13" borderId="0" xfId="0" applyNumberFormat="1" applyFont="1" applyFill="1"/>
    <xf numFmtId="0" fontId="56" fillId="13" borderId="7" xfId="0" applyFont="1" applyFill="1" applyBorder="1"/>
    <xf numFmtId="0" fontId="55" fillId="13" borderId="7" xfId="0" applyFont="1" applyFill="1" applyBorder="1" applyAlignment="1">
      <alignment horizontal="left" vertical="center"/>
    </xf>
    <xf numFmtId="165" fontId="55" fillId="13" borderId="0" xfId="0" applyNumberFormat="1" applyFont="1" applyFill="1"/>
    <xf numFmtId="0" fontId="2" fillId="6" borderId="11" xfId="0" applyFont="1" applyFill="1" applyBorder="1" applyAlignment="1"/>
    <xf numFmtId="0" fontId="94" fillId="0" borderId="0" xfId="0" applyFont="1"/>
    <xf numFmtId="0" fontId="43" fillId="0" borderId="0" xfId="0" applyFont="1"/>
    <xf numFmtId="0" fontId="55" fillId="13" borderId="9" xfId="0" applyFont="1" applyFill="1" applyBorder="1"/>
    <xf numFmtId="49" fontId="35" fillId="3" borderId="7" xfId="0" applyNumberFormat="1" applyFont="1" applyFill="1" applyBorder="1"/>
    <xf numFmtId="0" fontId="0" fillId="0" borderId="0" xfId="0" applyFont="1"/>
    <xf numFmtId="49" fontId="90" fillId="13" borderId="0" xfId="0" applyNumberFormat="1" applyFont="1" applyFill="1"/>
    <xf numFmtId="165" fontId="0" fillId="0" borderId="0" xfId="0" applyNumberFormat="1" applyFont="1"/>
    <xf numFmtId="0" fontId="0" fillId="13" borderId="0" xfId="0" applyFont="1" applyFill="1"/>
    <xf numFmtId="0" fontId="90" fillId="0" borderId="0" xfId="0" applyFont="1"/>
    <xf numFmtId="0" fontId="95" fillId="0" borderId="0" xfId="0" applyFont="1"/>
    <xf numFmtId="0" fontId="90" fillId="13" borderId="0" xfId="0" applyFont="1" applyFill="1" applyAlignment="1">
      <alignment horizontal="left"/>
    </xf>
    <xf numFmtId="0" fontId="86" fillId="13" borderId="0" xfId="0" applyFont="1" applyFill="1"/>
    <xf numFmtId="49" fontId="34" fillId="6" borderId="7" xfId="0" applyNumberFormat="1" applyFont="1" applyFill="1" applyBorder="1"/>
    <xf numFmtId="0" fontId="2" fillId="15" borderId="7" xfId="0" applyFont="1" applyFill="1" applyBorder="1"/>
    <xf numFmtId="0" fontId="55" fillId="13" borderId="9" xfId="0" applyFont="1" applyFill="1" applyBorder="1" applyAlignment="1">
      <alignment horizontal="left"/>
    </xf>
    <xf numFmtId="49" fontId="35" fillId="15" borderId="7" xfId="0" applyNumberFormat="1" applyFont="1" applyFill="1" applyBorder="1"/>
    <xf numFmtId="0" fontId="58" fillId="13" borderId="25" xfId="0" applyFont="1" applyFill="1" applyBorder="1" applyAlignment="1">
      <alignment horizontal="center"/>
    </xf>
    <xf numFmtId="49" fontId="34" fillId="3" borderId="0" xfId="0" applyNumberFormat="1" applyFont="1" applyFill="1" applyBorder="1"/>
    <xf numFmtId="0" fontId="96" fillId="0" borderId="0" xfId="0" applyFont="1"/>
    <xf numFmtId="49" fontId="82" fillId="13" borderId="0" xfId="0" applyNumberFormat="1" applyFont="1" applyFill="1"/>
    <xf numFmtId="0" fontId="97" fillId="13" borderId="14" xfId="0" applyFont="1" applyFill="1" applyBorder="1"/>
    <xf numFmtId="49" fontId="98" fillId="13" borderId="0" xfId="0" applyNumberFormat="1" applyFont="1" applyFill="1"/>
    <xf numFmtId="0" fontId="99" fillId="13" borderId="7" xfId="0" applyFont="1" applyFill="1" applyBorder="1" applyAlignment="1">
      <alignment horizontal="right"/>
    </xf>
    <xf numFmtId="0" fontId="100" fillId="13" borderId="7" xfId="0" applyFont="1" applyFill="1" applyBorder="1" applyAlignment="1">
      <alignment horizontal="left"/>
    </xf>
    <xf numFmtId="165" fontId="92" fillId="13" borderId="7" xfId="0" applyNumberFormat="1" applyFont="1" applyFill="1" applyBorder="1"/>
    <xf numFmtId="165" fontId="92" fillId="13" borderId="20" xfId="0" applyNumberFormat="1" applyFont="1" applyFill="1" applyBorder="1"/>
    <xf numFmtId="0" fontId="91" fillId="13" borderId="14" xfId="0" applyFont="1" applyFill="1" applyBorder="1"/>
    <xf numFmtId="0" fontId="103" fillId="0" borderId="0" xfId="0" applyFont="1"/>
    <xf numFmtId="0" fontId="104" fillId="13" borderId="0" xfId="0" applyFont="1" applyFill="1"/>
    <xf numFmtId="0" fontId="102" fillId="13" borderId="7" xfId="0" applyFont="1" applyFill="1" applyBorder="1"/>
    <xf numFmtId="0" fontId="101" fillId="13" borderId="7" xfId="0" applyFont="1" applyFill="1" applyBorder="1"/>
    <xf numFmtId="0" fontId="91" fillId="13" borderId="7" xfId="0" applyFont="1" applyFill="1" applyBorder="1" applyAlignment="1">
      <alignment horizontal="left"/>
    </xf>
    <xf numFmtId="49" fontId="91" fillId="13" borderId="0" xfId="0" applyNumberFormat="1" applyFont="1" applyFill="1"/>
    <xf numFmtId="0" fontId="98" fillId="13" borderId="0" xfId="0" applyFont="1" applyFill="1"/>
    <xf numFmtId="0" fontId="2" fillId="6" borderId="11" xfId="0" applyFont="1" applyFill="1" applyBorder="1" applyAlignment="1"/>
    <xf numFmtId="165" fontId="43" fillId="0" borderId="0" xfId="0" applyNumberFormat="1" applyFont="1"/>
    <xf numFmtId="0" fontId="95" fillId="13" borderId="14" xfId="0" applyFont="1" applyFill="1" applyBorder="1"/>
    <xf numFmtId="0" fontId="79" fillId="13" borderId="18" xfId="0" applyFont="1" applyFill="1" applyBorder="1" applyAlignment="1">
      <alignment horizontal="left"/>
    </xf>
    <xf numFmtId="49" fontId="79" fillId="13" borderId="0" xfId="0" applyNumberFormat="1" applyFont="1" applyFill="1"/>
    <xf numFmtId="0" fontId="95" fillId="13" borderId="0" xfId="0" applyFont="1" applyFill="1"/>
    <xf numFmtId="165" fontId="58" fillId="14" borderId="14" xfId="0" applyNumberFormat="1" applyFont="1" applyFill="1" applyBorder="1"/>
    <xf numFmtId="165" fontId="58" fillId="13" borderId="14" xfId="0" applyNumberFormat="1" applyFont="1" applyFill="1" applyBorder="1"/>
    <xf numFmtId="165" fontId="62" fillId="13" borderId="14" xfId="0" applyNumberFormat="1" applyFont="1" applyFill="1" applyBorder="1"/>
    <xf numFmtId="165" fontId="58" fillId="13" borderId="19" xfId="0" applyNumberFormat="1" applyFont="1" applyFill="1" applyBorder="1"/>
    <xf numFmtId="165" fontId="62" fillId="14" borderId="9" xfId="0" applyNumberFormat="1" applyFont="1" applyFill="1" applyBorder="1"/>
    <xf numFmtId="165" fontId="35" fillId="12" borderId="7" xfId="0" applyNumberFormat="1" applyFont="1" applyFill="1" applyBorder="1"/>
    <xf numFmtId="0" fontId="34" fillId="11" borderId="11" xfId="0" applyFont="1" applyFill="1" applyBorder="1" applyAlignment="1"/>
    <xf numFmtId="0" fontId="34" fillId="6" borderId="11" xfId="0" applyFont="1" applyFill="1" applyBorder="1" applyAlignment="1"/>
    <xf numFmtId="165" fontId="35" fillId="16" borderId="7" xfId="0" applyNumberFormat="1" applyFont="1" applyFill="1" applyBorder="1"/>
    <xf numFmtId="0" fontId="105" fillId="0" borderId="0" xfId="0" applyFont="1"/>
    <xf numFmtId="0" fontId="57" fillId="13" borderId="14" xfId="0" applyFont="1" applyFill="1" applyBorder="1"/>
    <xf numFmtId="0" fontId="2" fillId="6" borderId="24" xfId="0" applyFont="1" applyFill="1" applyBorder="1"/>
    <xf numFmtId="0" fontId="2" fillId="6" borderId="35" xfId="0" applyFont="1" applyFill="1" applyBorder="1"/>
    <xf numFmtId="0" fontId="54" fillId="12" borderId="26" xfId="0" applyFont="1" applyFill="1" applyBorder="1"/>
    <xf numFmtId="0" fontId="106" fillId="13" borderId="14" xfId="0" applyFont="1" applyFill="1" applyBorder="1"/>
    <xf numFmtId="0" fontId="53" fillId="12" borderId="7" xfId="0" applyFont="1" applyFill="1" applyBorder="1"/>
    <xf numFmtId="0" fontId="53" fillId="12" borderId="7" xfId="0" applyFont="1" applyFill="1" applyBorder="1" applyAlignment="1">
      <alignment horizontal="left"/>
    </xf>
    <xf numFmtId="0" fontId="60" fillId="12" borderId="7" xfId="0" applyFont="1" applyFill="1" applyBorder="1"/>
    <xf numFmtId="165" fontId="58" fillId="12" borderId="7" xfId="0" applyNumberFormat="1" applyFont="1" applyFill="1" applyBorder="1"/>
    <xf numFmtId="165" fontId="58" fillId="12" borderId="9" xfId="0" applyNumberFormat="1" applyFont="1" applyFill="1" applyBorder="1"/>
    <xf numFmtId="0" fontId="2" fillId="17" borderId="7" xfId="0" applyFont="1" applyFill="1" applyBorder="1"/>
    <xf numFmtId="0" fontId="4" fillId="17" borderId="7" xfId="0" applyFont="1" applyFill="1" applyBorder="1"/>
    <xf numFmtId="0" fontId="50" fillId="17" borderId="7" xfId="0" applyFont="1" applyFill="1" applyBorder="1"/>
    <xf numFmtId="165" fontId="4" fillId="17" borderId="7" xfId="0" applyNumberFormat="1" applyFont="1" applyFill="1" applyBorder="1"/>
    <xf numFmtId="165" fontId="50" fillId="17" borderId="7" xfId="0" applyNumberFormat="1" applyFont="1" applyFill="1" applyBorder="1"/>
    <xf numFmtId="165" fontId="98" fillId="13" borderId="0" xfId="0" applyNumberFormat="1" applyFont="1" applyFill="1" applyBorder="1"/>
    <xf numFmtId="49" fontId="37" fillId="3" borderId="7" xfId="0" applyNumberFormat="1" applyFont="1" applyFill="1" applyBorder="1"/>
    <xf numFmtId="0" fontId="107" fillId="0" borderId="0" xfId="0" applyFont="1"/>
    <xf numFmtId="165" fontId="32" fillId="3" borderId="7" xfId="0" applyNumberFormat="1" applyFont="1" applyFill="1" applyBorder="1"/>
    <xf numFmtId="0" fontId="108" fillId="0" borderId="0" xfId="0" applyFont="1"/>
    <xf numFmtId="0" fontId="102" fillId="13" borderId="9" xfId="0" applyFont="1" applyFill="1" applyBorder="1"/>
    <xf numFmtId="49" fontId="98" fillId="13" borderId="0" xfId="0" applyNumberFormat="1" applyFont="1" applyFill="1" applyBorder="1"/>
    <xf numFmtId="49" fontId="68" fillId="13" borderId="0" xfId="0" applyNumberFormat="1" applyFont="1" applyFill="1" applyBorder="1"/>
    <xf numFmtId="49" fontId="81" fillId="13" borderId="0" xfId="0" applyNumberFormat="1" applyFont="1" applyFill="1"/>
    <xf numFmtId="0" fontId="98" fillId="13" borderId="0" xfId="0" applyFont="1" applyFill="1" applyAlignment="1">
      <alignment horizontal="left"/>
    </xf>
    <xf numFmtId="49" fontId="109" fillId="13" borderId="7" xfId="0" applyNumberFormat="1" applyFont="1" applyFill="1" applyBorder="1"/>
    <xf numFmtId="0" fontId="54" fillId="13" borderId="7" xfId="0" applyFont="1" applyFill="1" applyBorder="1"/>
    <xf numFmtId="165" fontId="96" fillId="0" borderId="0" xfId="0" applyNumberFormat="1" applyFont="1"/>
    <xf numFmtId="165" fontId="110" fillId="13" borderId="7" xfId="0" applyNumberFormat="1" applyFont="1" applyFill="1" applyBorder="1"/>
    <xf numFmtId="0" fontId="82" fillId="13" borderId="0" xfId="0" applyFont="1" applyFill="1" applyBorder="1"/>
    <xf numFmtId="0" fontId="111" fillId="14" borderId="7" xfId="0" applyFont="1" applyFill="1" applyBorder="1"/>
    <xf numFmtId="0" fontId="112" fillId="13" borderId="0" xfId="0" applyFont="1" applyFill="1" applyBorder="1"/>
    <xf numFmtId="0" fontId="113" fillId="13" borderId="7" xfId="0" applyFont="1" applyFill="1" applyBorder="1"/>
    <xf numFmtId="0" fontId="114" fillId="13" borderId="7" xfId="0" applyFont="1" applyFill="1" applyBorder="1"/>
    <xf numFmtId="0" fontId="114" fillId="13" borderId="20" xfId="0" applyFont="1" applyFill="1" applyBorder="1"/>
    <xf numFmtId="165" fontId="82" fillId="13" borderId="0" xfId="0" applyNumberFormat="1" applyFont="1" applyFill="1" applyBorder="1"/>
    <xf numFmtId="165" fontId="62" fillId="0" borderId="7" xfId="0" applyNumberFormat="1" applyFont="1" applyFill="1" applyBorder="1"/>
    <xf numFmtId="165" fontId="58" fillId="13" borderId="37" xfId="0" applyNumberFormat="1" applyFont="1" applyFill="1" applyBorder="1"/>
    <xf numFmtId="0" fontId="0" fillId="12" borderId="34" xfId="0" applyFont="1" applyFill="1" applyBorder="1" applyAlignment="1"/>
    <xf numFmtId="165" fontId="62" fillId="13" borderId="18" xfId="0" applyNumberFormat="1" applyFont="1" applyFill="1" applyBorder="1"/>
    <xf numFmtId="0" fontId="2" fillId="13" borderId="20" xfId="0" applyFont="1" applyFill="1" applyBorder="1"/>
    <xf numFmtId="0" fontId="5" fillId="13" borderId="20" xfId="0" applyFont="1" applyFill="1" applyBorder="1" applyAlignment="1">
      <alignment horizontal="left"/>
    </xf>
    <xf numFmtId="0" fontId="80" fillId="13" borderId="20" xfId="0" applyFont="1" applyFill="1" applyBorder="1"/>
    <xf numFmtId="165" fontId="58" fillId="13" borderId="27" xfId="0" applyNumberFormat="1" applyFont="1" applyFill="1" applyBorder="1"/>
    <xf numFmtId="165" fontId="58" fillId="14" borderId="5" xfId="0" applyNumberFormat="1" applyFont="1" applyFill="1" applyBorder="1"/>
    <xf numFmtId="0" fontId="79" fillId="13" borderId="0" xfId="0" applyFont="1" applyFill="1" applyBorder="1"/>
    <xf numFmtId="165" fontId="58" fillId="11" borderId="19" xfId="0" applyNumberFormat="1" applyFont="1" applyFill="1" applyBorder="1"/>
    <xf numFmtId="0" fontId="53" fillId="11" borderId="27" xfId="0" applyFont="1" applyFill="1" applyBorder="1" applyAlignment="1">
      <alignment horizontal="left"/>
    </xf>
    <xf numFmtId="0" fontId="54" fillId="11" borderId="27" xfId="0" applyFont="1" applyFill="1" applyBorder="1"/>
    <xf numFmtId="0" fontId="55" fillId="13" borderId="3" xfId="0" applyFont="1" applyFill="1" applyBorder="1"/>
    <xf numFmtId="49" fontId="53" fillId="13" borderId="9" xfId="0" applyNumberFormat="1" applyFont="1" applyFill="1" applyBorder="1"/>
    <xf numFmtId="0" fontId="50" fillId="5" borderId="0" xfId="0" applyFont="1" applyFill="1"/>
    <xf numFmtId="0" fontId="50" fillId="0" borderId="0" xfId="0" applyFont="1"/>
    <xf numFmtId="49" fontId="55" fillId="13" borderId="7" xfId="0" applyNumberFormat="1" applyFont="1" applyFill="1" applyBorder="1"/>
    <xf numFmtId="165" fontId="62" fillId="11" borderId="9" xfId="0" applyNumberFormat="1" applyFont="1" applyFill="1" applyBorder="1"/>
    <xf numFmtId="165" fontId="62" fillId="11" borderId="7" xfId="0" applyNumberFormat="1" applyFont="1" applyFill="1" applyBorder="1"/>
    <xf numFmtId="165" fontId="115" fillId="13" borderId="7" xfId="0" applyNumberFormat="1" applyFont="1" applyFill="1" applyBorder="1"/>
    <xf numFmtId="165" fontId="115" fillId="13" borderId="9" xfId="0" applyNumberFormat="1" applyFont="1" applyFill="1" applyBorder="1"/>
    <xf numFmtId="165" fontId="115" fillId="11" borderId="9" xfId="0" applyNumberFormat="1" applyFont="1" applyFill="1" applyBorder="1"/>
    <xf numFmtId="165" fontId="115" fillId="13" borderId="36" xfId="0" applyNumberFormat="1" applyFont="1" applyFill="1" applyBorder="1"/>
    <xf numFmtId="165" fontId="115" fillId="0" borderId="7" xfId="0" applyNumberFormat="1" applyFont="1" applyFill="1" applyBorder="1"/>
    <xf numFmtId="165" fontId="110" fillId="13" borderId="36" xfId="0" applyNumberFormat="1" applyFont="1" applyFill="1" applyBorder="1"/>
    <xf numFmtId="165" fontId="110" fillId="13" borderId="10" xfId="0" applyNumberFormat="1" applyFont="1" applyFill="1" applyBorder="1"/>
    <xf numFmtId="0" fontId="111" fillId="13" borderId="7" xfId="0" applyFont="1" applyFill="1" applyBorder="1" applyAlignment="1">
      <alignment horizontal="center" vertical="center" wrapText="1"/>
    </xf>
    <xf numFmtId="0" fontId="110" fillId="13" borderId="7" xfId="0" applyFont="1" applyFill="1" applyBorder="1"/>
    <xf numFmtId="0" fontId="34" fillId="6" borderId="11" xfId="0" applyFont="1" applyFill="1" applyBorder="1" applyAlignment="1"/>
    <xf numFmtId="0" fontId="46" fillId="0" borderId="9" xfId="0" applyFont="1" applyBorder="1" applyAlignment="1"/>
    <xf numFmtId="0" fontId="34" fillId="6" borderId="24" xfId="0" applyFont="1" applyFill="1" applyBorder="1" applyAlignment="1"/>
    <xf numFmtId="0" fontId="46" fillId="0" borderId="35" xfId="0" applyFont="1" applyBorder="1" applyAlignment="1"/>
    <xf numFmtId="0" fontId="2" fillId="3" borderId="2" xfId="0" applyFont="1" applyFill="1" applyBorder="1" applyAlignment="1"/>
    <xf numFmtId="0" fontId="0" fillId="0" borderId="1" xfId="0" applyBorder="1" applyAlignment="1"/>
    <xf numFmtId="0" fontId="0" fillId="0" borderId="5" xfId="0" applyBorder="1" applyAlignment="1"/>
    <xf numFmtId="0" fontId="34" fillId="3" borderId="4" xfId="0" applyFont="1" applyFill="1" applyBorder="1" applyAlignment="1">
      <alignment horizontal="center"/>
    </xf>
    <xf numFmtId="49" fontId="6" fillId="5" borderId="11" xfId="0" applyNumberFormat="1" applyFont="1" applyFill="1" applyBorder="1" applyAlignment="1"/>
    <xf numFmtId="49" fontId="0" fillId="0" borderId="9" xfId="0" applyNumberFormat="1" applyBorder="1" applyAlignment="1"/>
    <xf numFmtId="0" fontId="0" fillId="0" borderId="9" xfId="0" applyBorder="1" applyAlignment="1"/>
    <xf numFmtId="49" fontId="39" fillId="10" borderId="11" xfId="0" applyNumberFormat="1" applyFont="1" applyFill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9" fillId="10" borderId="11" xfId="0" applyFont="1" applyFill="1" applyBorder="1" applyAlignment="1"/>
    <xf numFmtId="0" fontId="51" fillId="10" borderId="9" xfId="0" applyFont="1" applyFill="1" applyBorder="1" applyAlignment="1"/>
    <xf numFmtId="0" fontId="6" fillId="5" borderId="11" xfId="0" applyFont="1" applyFill="1" applyBorder="1" applyAlignment="1"/>
    <xf numFmtId="0" fontId="6" fillId="5" borderId="9" xfId="0" applyFont="1" applyFill="1" applyBorder="1" applyAlignment="1"/>
    <xf numFmtId="0" fontId="5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863D"/>
      <color rgb="FF007434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7"/>
  <sheetViews>
    <sheetView topLeftCell="B1" workbookViewId="0">
      <pane ySplit="3" topLeftCell="A281" activePane="bottomLeft" state="frozen"/>
      <selection activeCell="A3" sqref="A3"/>
      <selection pane="bottomLeft" activeCell="Q306" sqref="Q306"/>
    </sheetView>
  </sheetViews>
  <sheetFormatPr defaultRowHeight="11.25" x14ac:dyDescent="0.2"/>
  <cols>
    <col min="1" max="1" width="1.42578125" style="2" hidden="1" customWidth="1"/>
    <col min="2" max="2" width="4.140625" style="1" customWidth="1"/>
    <col min="3" max="3" width="7" style="2" customWidth="1"/>
    <col min="4" max="4" width="30.85546875" style="2" customWidth="1"/>
    <col min="5" max="5" width="5.140625" style="2" customWidth="1"/>
    <col min="6" max="6" width="6" style="2" customWidth="1"/>
    <col min="7" max="7" width="7.140625" style="2" customWidth="1"/>
    <col min="8" max="8" width="7.7109375" style="2" customWidth="1"/>
    <col min="9" max="9" width="6.85546875" style="2" customWidth="1"/>
    <col min="10" max="10" width="6.7109375" style="2" customWidth="1"/>
    <col min="11" max="12" width="6" style="2" customWidth="1"/>
    <col min="13" max="13" width="5.7109375" style="2" customWidth="1"/>
    <col min="14" max="14" width="9.7109375" style="2" bestFit="1" customWidth="1"/>
    <col min="15" max="16384" width="9.140625" style="2"/>
  </cols>
  <sheetData>
    <row r="1" spans="1:13" ht="24" customHeight="1" x14ac:dyDescent="0.2">
      <c r="A1" s="19"/>
      <c r="B1" s="21" t="s">
        <v>1253</v>
      </c>
      <c r="C1" s="16"/>
      <c r="D1" s="16"/>
      <c r="E1" s="16"/>
      <c r="F1" s="18"/>
      <c r="G1" s="18"/>
      <c r="H1" s="18"/>
      <c r="I1" s="18"/>
      <c r="J1" s="18"/>
      <c r="K1" s="18"/>
      <c r="L1" s="18"/>
    </row>
    <row r="2" spans="1:13" ht="13.5" thickBot="1" x14ac:dyDescent="0.25">
      <c r="A2" s="18"/>
      <c r="B2" s="19" t="s">
        <v>438</v>
      </c>
      <c r="C2" s="20"/>
      <c r="D2" s="18"/>
      <c r="E2" s="18"/>
      <c r="F2" s="594"/>
      <c r="G2" s="594"/>
      <c r="H2" s="423"/>
      <c r="I2" s="423"/>
      <c r="J2" s="251"/>
      <c r="K2" s="251" t="s">
        <v>666</v>
      </c>
      <c r="L2" s="251"/>
    </row>
    <row r="3" spans="1:13" ht="49.5" customHeight="1" thickBot="1" x14ac:dyDescent="0.25">
      <c r="A3" s="16"/>
      <c r="B3" s="591"/>
      <c r="C3" s="592"/>
      <c r="D3" s="593"/>
      <c r="E3" s="422" t="s">
        <v>909</v>
      </c>
      <c r="F3" s="311" t="s">
        <v>1100</v>
      </c>
      <c r="G3" s="311" t="s">
        <v>1197</v>
      </c>
      <c r="H3" s="311" t="s">
        <v>1196</v>
      </c>
      <c r="I3" s="311" t="s">
        <v>1195</v>
      </c>
      <c r="J3" s="311" t="s">
        <v>1004</v>
      </c>
      <c r="K3" s="311" t="s">
        <v>1070</v>
      </c>
      <c r="L3" s="311" t="s">
        <v>1198</v>
      </c>
    </row>
    <row r="4" spans="1:13" s="3" customFormat="1" ht="18" customHeight="1" x14ac:dyDescent="0.25">
      <c r="A4" s="14"/>
      <c r="B4" s="131" t="s">
        <v>439</v>
      </c>
      <c r="C4" s="27"/>
      <c r="D4" s="28"/>
      <c r="E4" s="201"/>
      <c r="F4" s="378"/>
      <c r="G4" s="378"/>
      <c r="H4" s="378"/>
      <c r="I4" s="201"/>
      <c r="J4" s="201"/>
      <c r="K4" s="201"/>
      <c r="L4" s="201"/>
    </row>
    <row r="5" spans="1:13" s="3" customFormat="1" ht="15" customHeight="1" x14ac:dyDescent="0.2">
      <c r="A5" s="14"/>
      <c r="B5" s="22"/>
      <c r="C5" s="22"/>
      <c r="D5" s="22" t="s">
        <v>329</v>
      </c>
      <c r="E5" s="25"/>
      <c r="F5" s="383">
        <f>SUM('Príloha 2020'!F5)</f>
        <v>5650.2000000000007</v>
      </c>
      <c r="G5" s="383">
        <f>SUM('Príloha 2020'!G5)</f>
        <v>6115.7000000000007</v>
      </c>
      <c r="H5" s="383">
        <f>SUM('Príloha 2020'!H5)</f>
        <v>6857.3</v>
      </c>
      <c r="I5" s="25">
        <f>'Príloha 2020'!I5</f>
        <v>6852.1</v>
      </c>
      <c r="J5" s="25">
        <f>'Príloha 2020'!J5</f>
        <v>7059.8</v>
      </c>
      <c r="K5" s="25">
        <f>'Príloha 2020'!K5</f>
        <v>7163.9000000000005</v>
      </c>
      <c r="L5" s="25">
        <f>'Príloha 2020'!L5</f>
        <v>7257.5</v>
      </c>
    </row>
    <row r="6" spans="1:13" s="1" customFormat="1" ht="15" customHeight="1" x14ac:dyDescent="0.2">
      <c r="A6" s="14"/>
      <c r="B6" s="22">
        <v>100</v>
      </c>
      <c r="C6" s="22"/>
      <c r="D6" s="22" t="s">
        <v>1</v>
      </c>
      <c r="E6" s="25"/>
      <c r="F6" s="383">
        <f>SUM('Príloha 2020'!F6)</f>
        <v>2965.2</v>
      </c>
      <c r="G6" s="383">
        <f>SUM('Príloha 2020'!G6)</f>
        <v>3173.4</v>
      </c>
      <c r="H6" s="383">
        <f>SUM('Príloha 2020'!H6)</f>
        <v>3551.3</v>
      </c>
      <c r="I6" s="25">
        <f>SUM(I7:I9)</f>
        <v>3549.8</v>
      </c>
      <c r="J6" s="25">
        <f>'Príloha 2020'!J6</f>
        <v>3954.4</v>
      </c>
      <c r="K6" s="25">
        <f>'Príloha 2020'!K6</f>
        <v>3934</v>
      </c>
      <c r="L6" s="25">
        <f>'Príloha 2020'!L6</f>
        <v>3953.7</v>
      </c>
    </row>
    <row r="7" spans="1:13" s="1" customFormat="1" x14ac:dyDescent="0.2">
      <c r="A7" s="7"/>
      <c r="B7" s="23">
        <v>110</v>
      </c>
      <c r="C7" s="23"/>
      <c r="D7" s="24" t="s">
        <v>2</v>
      </c>
      <c r="E7" s="38"/>
      <c r="F7" s="443">
        <f>SUM('Príloha 2020'!F8)</f>
        <v>2577.6</v>
      </c>
      <c r="G7" s="443">
        <f>SUM('Príloha 2020'!G8)</f>
        <v>2832.3</v>
      </c>
      <c r="H7" s="443">
        <f>SUM('Príloha 2020'!H8)</f>
        <v>3106</v>
      </c>
      <c r="I7" s="443">
        <f>SUM('Príloha 2020'!I8)</f>
        <v>3105.5</v>
      </c>
      <c r="J7" s="443">
        <f>SUM('Príloha 2020'!J8)</f>
        <v>3179</v>
      </c>
      <c r="K7" s="443">
        <f>SUM('Príloha 2020'!K8)</f>
        <v>3332.7</v>
      </c>
      <c r="L7" s="443">
        <f>SUM('Príloha 2020'!L8)</f>
        <v>3532</v>
      </c>
      <c r="M7" s="472"/>
    </row>
    <row r="8" spans="1:13" s="1" customFormat="1" x14ac:dyDescent="0.2">
      <c r="A8" s="7"/>
      <c r="B8" s="23">
        <v>120</v>
      </c>
      <c r="C8" s="23"/>
      <c r="D8" s="24" t="s">
        <v>3</v>
      </c>
      <c r="E8" s="38"/>
      <c r="F8" s="443">
        <f>SUM('Príloha 2020'!F10)</f>
        <v>203.1</v>
      </c>
      <c r="G8" s="443">
        <f>SUM('Príloha 2020'!G10)</f>
        <v>176.1</v>
      </c>
      <c r="H8" s="443">
        <f>SUM('Príloha 2020'!H10)</f>
        <v>189.79999999999998</v>
      </c>
      <c r="I8" s="443">
        <f>SUM('Príloha 2020'!I10)</f>
        <v>189.79999999999998</v>
      </c>
      <c r="J8" s="443">
        <f>SUM('Príloha 2020'!J10)</f>
        <v>189.5</v>
      </c>
      <c r="K8" s="443">
        <f>SUM('Príloha 2020'!K10)</f>
        <v>195.5</v>
      </c>
      <c r="L8" s="443">
        <f>SUM('Príloha 2020'!L10)</f>
        <v>199.5</v>
      </c>
      <c r="M8" s="473"/>
    </row>
    <row r="9" spans="1:13" s="1" customFormat="1" x14ac:dyDescent="0.2">
      <c r="A9" s="7"/>
      <c r="B9" s="23">
        <v>130</v>
      </c>
      <c r="C9" s="23"/>
      <c r="D9" s="24" t="s">
        <v>4</v>
      </c>
      <c r="E9" s="38"/>
      <c r="F9" s="443">
        <f>SUM('Príloha 2020'!F18)</f>
        <v>184.49999999999997</v>
      </c>
      <c r="G9" s="443">
        <f>SUM('Príloha 2020'!G18)</f>
        <v>165</v>
      </c>
      <c r="H9" s="443">
        <f>SUM('Príloha 2020'!H18)</f>
        <v>254</v>
      </c>
      <c r="I9" s="443">
        <f>SUM('Príloha 2020'!I18)</f>
        <v>254.5</v>
      </c>
      <c r="J9" s="443">
        <f>SUM('Príloha 2020'!J19+'Príloha 2020'!J28)</f>
        <v>585.9</v>
      </c>
      <c r="K9" s="443">
        <f>SUM('Príloha 2020'!K19+'Príloha 2020'!K28)</f>
        <v>405.79999999999995</v>
      </c>
      <c r="L9" s="443">
        <f>SUM('Príloha 2020'!L19+'Príloha 2020'!L28)</f>
        <v>222.2</v>
      </c>
      <c r="M9" s="473"/>
    </row>
    <row r="10" spans="1:13" s="1" customFormat="1" x14ac:dyDescent="0.2">
      <c r="A10" s="13"/>
      <c r="B10" s="22">
        <v>200</v>
      </c>
      <c r="C10" s="22"/>
      <c r="D10" s="22" t="s">
        <v>7</v>
      </c>
      <c r="E10" s="25"/>
      <c r="F10" s="383">
        <f>SUM('Príloha 2020'!F30)</f>
        <v>469.80000000000007</v>
      </c>
      <c r="G10" s="383">
        <f>SUM('Príloha 2020'!G30)</f>
        <v>541.4</v>
      </c>
      <c r="H10" s="383">
        <f>SUM('Príloha 2020'!H30)</f>
        <v>428.1</v>
      </c>
      <c r="I10" s="383">
        <f>SUM('Príloha 2020'!I30)</f>
        <v>449.70000000000005</v>
      </c>
      <c r="J10" s="383">
        <f>SUM('Príloha 2020'!J30)</f>
        <v>408.1</v>
      </c>
      <c r="K10" s="383">
        <f>SUM('Príloha 2020'!K30)</f>
        <v>401.1</v>
      </c>
      <c r="L10" s="383">
        <f>SUM('Príloha 2020'!L30)</f>
        <v>398.1</v>
      </c>
    </row>
    <row r="11" spans="1:13" s="1" customFormat="1" x14ac:dyDescent="0.2">
      <c r="A11" s="7"/>
      <c r="B11" s="23">
        <v>210</v>
      </c>
      <c r="C11" s="23"/>
      <c r="D11" s="24" t="s">
        <v>8</v>
      </c>
      <c r="E11" s="38"/>
      <c r="F11" s="443">
        <f>SUM('Príloha 2020'!F31)</f>
        <v>218.4</v>
      </c>
      <c r="G11" s="443">
        <f>SUM('Príloha 2020'!G31)</f>
        <v>275.7</v>
      </c>
      <c r="H11" s="443">
        <f>SUM('Príloha 2020'!H31)</f>
        <v>254.5</v>
      </c>
      <c r="I11" s="443">
        <f>SUM('Príloha 2020'!I31)</f>
        <v>261.2</v>
      </c>
      <c r="J11" s="443">
        <f>SUM('Príloha 2020'!J31)</f>
        <v>231</v>
      </c>
      <c r="K11" s="443">
        <f>SUM('Príloha 2020'!K31)</f>
        <v>230</v>
      </c>
      <c r="L11" s="443">
        <f>SUM('Príloha 2020'!L31)</f>
        <v>230</v>
      </c>
      <c r="M11" s="472"/>
    </row>
    <row r="12" spans="1:13" s="1" customFormat="1" x14ac:dyDescent="0.2">
      <c r="A12" s="7"/>
      <c r="B12" s="23">
        <v>220</v>
      </c>
      <c r="C12" s="23"/>
      <c r="D12" s="24" t="s">
        <v>9</v>
      </c>
      <c r="E12" s="38"/>
      <c r="F12" s="443">
        <f>SUM('Príloha 2020'!F42)</f>
        <v>74.300000000000011</v>
      </c>
      <c r="G12" s="443">
        <f>SUM('Príloha 2020'!G42)</f>
        <v>79.599999999999994</v>
      </c>
      <c r="H12" s="443">
        <f>SUM('Príloha 2020'!H42)</f>
        <v>69.5</v>
      </c>
      <c r="I12" s="443">
        <f>SUM('Príloha 2020'!I42)</f>
        <v>69.5</v>
      </c>
      <c r="J12" s="443">
        <f>SUM('Príloha 2020'!J42)</f>
        <v>52</v>
      </c>
      <c r="K12" s="443">
        <f>SUM('Príloha 2020'!K42)</f>
        <v>52</v>
      </c>
      <c r="L12" s="443">
        <f>SUM('Príloha 2020'!L42)</f>
        <v>47</v>
      </c>
    </row>
    <row r="13" spans="1:13" s="1" customFormat="1" x14ac:dyDescent="0.2">
      <c r="A13" s="7"/>
      <c r="B13" s="23">
        <v>222</v>
      </c>
      <c r="C13" s="23"/>
      <c r="D13" s="24" t="s">
        <v>15</v>
      </c>
      <c r="E13" s="38"/>
      <c r="F13" s="443">
        <f>SUM('Príloha 2020'!F47)</f>
        <v>3.9</v>
      </c>
      <c r="G13" s="443">
        <f>SUM('Príloha 2020'!G47)</f>
        <v>2.4</v>
      </c>
      <c r="H13" s="443">
        <f>SUM('Príloha 2020'!H47)</f>
        <v>2</v>
      </c>
      <c r="I13" s="443">
        <f>SUM('Príloha 2020'!I47)</f>
        <v>5.8</v>
      </c>
      <c r="J13" s="443">
        <f>SUM('Príloha 2020'!J47)</f>
        <v>6</v>
      </c>
      <c r="K13" s="443">
        <f>SUM('Príloha 2020'!K47)</f>
        <v>6</v>
      </c>
      <c r="L13" s="443">
        <f>SUM('Príloha 2020'!L47)</f>
        <v>6</v>
      </c>
      <c r="M13" s="473"/>
    </row>
    <row r="14" spans="1:13" s="1" customFormat="1" x14ac:dyDescent="0.2">
      <c r="A14" s="7"/>
      <c r="B14" s="23">
        <v>223</v>
      </c>
      <c r="C14" s="26"/>
      <c r="D14" s="24" t="s">
        <v>16</v>
      </c>
      <c r="E14" s="38"/>
      <c r="F14" s="443">
        <f>SUM('Príloha 2020'!F49)</f>
        <v>93.6</v>
      </c>
      <c r="G14" s="443">
        <f>SUM('Príloha 2020'!G49)</f>
        <v>80.600000000000009</v>
      </c>
      <c r="H14" s="443">
        <f>SUM('Príloha 2020'!H49)</f>
        <v>64</v>
      </c>
      <c r="I14" s="443">
        <f>SUM('Príloha 2020'!I49)</f>
        <v>70</v>
      </c>
      <c r="J14" s="443">
        <f>SUM('Príloha 2020'!J49)</f>
        <v>77.8</v>
      </c>
      <c r="K14" s="443">
        <f>SUM('Príloha 2020'!K49)</f>
        <v>80.8</v>
      </c>
      <c r="L14" s="443">
        <f>SUM('Príloha 2020'!L49)</f>
        <v>82.8</v>
      </c>
      <c r="M14" s="473"/>
    </row>
    <row r="15" spans="1:13" s="1" customFormat="1" x14ac:dyDescent="0.2">
      <c r="A15" s="7"/>
      <c r="B15" s="23">
        <v>240</v>
      </c>
      <c r="C15" s="23"/>
      <c r="D15" s="24" t="s">
        <v>24</v>
      </c>
      <c r="E15" s="38"/>
      <c r="F15" s="443">
        <f>SUM('Príloha 2020'!F74)</f>
        <v>0.1</v>
      </c>
      <c r="G15" s="443">
        <f>SUM('Príloha 2020'!G74)</f>
        <v>0</v>
      </c>
      <c r="H15" s="443">
        <f>SUM('Príloha 2020'!H74)</f>
        <v>0.1</v>
      </c>
      <c r="I15" s="443">
        <f>SUM('Príloha 2020'!I74)</f>
        <v>0.1</v>
      </c>
      <c r="J15" s="443">
        <f>SUM('Príloha 2020'!J74)</f>
        <v>0.1</v>
      </c>
      <c r="K15" s="443">
        <f>SUM('Príloha 2020'!K74)</f>
        <v>0.1</v>
      </c>
      <c r="L15" s="443">
        <f>SUM('Príloha 2020'!L74)</f>
        <v>0.1</v>
      </c>
    </row>
    <row r="16" spans="1:13" ht="11.25" customHeight="1" x14ac:dyDescent="0.2">
      <c r="A16" s="6"/>
      <c r="B16" s="23">
        <v>290</v>
      </c>
      <c r="C16" s="23"/>
      <c r="D16" s="24" t="s">
        <v>26</v>
      </c>
      <c r="E16" s="38"/>
      <c r="F16" s="443">
        <f>SUM('Príloha 2020'!F76)</f>
        <v>79.5</v>
      </c>
      <c r="G16" s="443">
        <f>SUM('Príloha 2020'!G76)</f>
        <v>103.1</v>
      </c>
      <c r="H16" s="443">
        <f>SUM('Príloha 2020'!H76)</f>
        <v>38</v>
      </c>
      <c r="I16" s="443">
        <f>SUM('Príloha 2020'!I76)</f>
        <v>43.1</v>
      </c>
      <c r="J16" s="443">
        <f>SUM('Príloha 2020'!J76)</f>
        <v>41.2</v>
      </c>
      <c r="K16" s="443">
        <f>SUM('Príloha 2020'!K76)</f>
        <v>32.200000000000003</v>
      </c>
      <c r="L16" s="443">
        <f>SUM('Príloha 2020'!L76)</f>
        <v>32.200000000000003</v>
      </c>
      <c r="M16" s="473"/>
    </row>
    <row r="17" spans="1:13" s="1" customFormat="1" x14ac:dyDescent="0.2">
      <c r="A17" s="13"/>
      <c r="B17" s="22">
        <v>300</v>
      </c>
      <c r="C17" s="22"/>
      <c r="D17" s="22" t="s">
        <v>29</v>
      </c>
      <c r="E17" s="145"/>
      <c r="F17" s="383">
        <f>'Príloha 2020'!F85</f>
        <v>2215.2000000000007</v>
      </c>
      <c r="G17" s="383">
        <f>'Príloha 2020'!G85</f>
        <v>2400.9</v>
      </c>
      <c r="H17" s="383">
        <f>'Príloha 2020'!H85</f>
        <v>2877.9</v>
      </c>
      <c r="I17" s="383">
        <f>'Príloha 2020'!I85</f>
        <v>2851.1000000000004</v>
      </c>
      <c r="J17" s="383">
        <f>'Príloha 2020'!J85</f>
        <v>2697.3</v>
      </c>
      <c r="K17" s="383">
        <f>'Príloha 2020'!K85</f>
        <v>2828.8</v>
      </c>
      <c r="L17" s="383">
        <f>'Príloha 2020'!L85</f>
        <v>2905.7</v>
      </c>
      <c r="M17" s="314"/>
    </row>
    <row r="18" spans="1:13" x14ac:dyDescent="0.2">
      <c r="A18" s="6"/>
      <c r="B18" s="23">
        <v>311</v>
      </c>
      <c r="C18" s="24">
        <v>311</v>
      </c>
      <c r="D18" s="24" t="s">
        <v>789</v>
      </c>
      <c r="E18" s="38"/>
      <c r="F18" s="443">
        <f>'Príloha 2020'!F86</f>
        <v>0.4</v>
      </c>
      <c r="G18" s="443">
        <f>'Príloha 2020'!G86</f>
        <v>0.4</v>
      </c>
      <c r="H18" s="443">
        <f>'Príloha 2020'!H86</f>
        <v>0.4</v>
      </c>
      <c r="I18" s="443">
        <f>'Príloha 2020'!I86</f>
        <v>0.4</v>
      </c>
      <c r="J18" s="443">
        <f>'Príloha 2020'!J86</f>
        <v>0.4</v>
      </c>
      <c r="K18" s="443">
        <f>'Príloha 2020'!K86</f>
        <v>0.4</v>
      </c>
      <c r="L18" s="443">
        <f>'Príloha 2020'!L86</f>
        <v>0.4</v>
      </c>
      <c r="M18" s="203"/>
    </row>
    <row r="19" spans="1:13" x14ac:dyDescent="0.2">
      <c r="A19" s="6"/>
      <c r="B19" s="23"/>
      <c r="C19" s="24">
        <v>311</v>
      </c>
      <c r="D19" s="24" t="s">
        <v>790</v>
      </c>
      <c r="E19" s="38"/>
      <c r="F19" s="443">
        <f>'Príloha 2020'!F87</f>
        <v>5.2</v>
      </c>
      <c r="G19" s="443">
        <f>'Príloha 2020'!G87</f>
        <v>3.3</v>
      </c>
      <c r="H19" s="443">
        <f>'Príloha 2020'!H87</f>
        <v>3</v>
      </c>
      <c r="I19" s="443">
        <f>'Príloha 2020'!I87</f>
        <v>6</v>
      </c>
      <c r="J19" s="443">
        <f>'Príloha 2020'!J87</f>
        <v>3</v>
      </c>
      <c r="K19" s="443">
        <f>'Príloha 2020'!K87</f>
        <v>3</v>
      </c>
      <c r="L19" s="443">
        <f>'Príloha 2020'!L87</f>
        <v>3</v>
      </c>
      <c r="M19" s="473"/>
    </row>
    <row r="20" spans="1:13" x14ac:dyDescent="0.2">
      <c r="A20" s="6"/>
      <c r="B20" s="23"/>
      <c r="C20" s="24">
        <v>311</v>
      </c>
      <c r="D20" s="24" t="s">
        <v>1036</v>
      </c>
      <c r="E20" s="38"/>
      <c r="F20" s="443">
        <f>'Príloha 2020'!F88</f>
        <v>0</v>
      </c>
      <c r="G20" s="443">
        <f>'Príloha 2020'!G88</f>
        <v>35</v>
      </c>
      <c r="H20" s="443">
        <f>'Príloha 2020'!H88</f>
        <v>0</v>
      </c>
      <c r="I20" s="443">
        <f>'Príloha 2020'!I88</f>
        <v>0</v>
      </c>
      <c r="J20" s="443">
        <f>'Príloha 2020'!J88</f>
        <v>0</v>
      </c>
      <c r="K20" s="443">
        <f>'Príloha 2020'!K88</f>
        <v>0</v>
      </c>
      <c r="L20" s="443">
        <f>'Príloha 2020'!L88</f>
        <v>0</v>
      </c>
      <c r="M20" s="472"/>
    </row>
    <row r="21" spans="1:13" x14ac:dyDescent="0.2">
      <c r="A21" s="6"/>
      <c r="B21" s="23">
        <v>312</v>
      </c>
      <c r="C21" s="24">
        <v>312001</v>
      </c>
      <c r="D21" s="24" t="s">
        <v>791</v>
      </c>
      <c r="E21" s="38"/>
      <c r="F21" s="443">
        <f>'Príloha 2020'!F89</f>
        <v>36</v>
      </c>
      <c r="G21" s="443">
        <f>'Príloha 2020'!G89</f>
        <v>31.7</v>
      </c>
      <c r="H21" s="443">
        <f>'Príloha 2020'!H89</f>
        <v>44.8</v>
      </c>
      <c r="I21" s="443">
        <f>'Príloha 2020'!I89</f>
        <v>44.8</v>
      </c>
      <c r="J21" s="443">
        <f>'Príloha 2020'!J89</f>
        <v>0</v>
      </c>
      <c r="K21" s="443">
        <f>'Príloha 2020'!K89</f>
        <v>0</v>
      </c>
      <c r="L21" s="443">
        <f>'Príloha 2020'!L89</f>
        <v>0</v>
      </c>
      <c r="M21" s="450"/>
    </row>
    <row r="22" spans="1:13" x14ac:dyDescent="0.2">
      <c r="A22" s="6"/>
      <c r="B22" s="23"/>
      <c r="C22" s="24">
        <v>312012</v>
      </c>
      <c r="D22" s="24" t="s">
        <v>929</v>
      </c>
      <c r="E22" s="38"/>
      <c r="F22" s="443">
        <f>'Príloha 2020'!F90</f>
        <v>28</v>
      </c>
      <c r="G22" s="443">
        <f>'Príloha 2020'!G90</f>
        <v>33.299999999999997</v>
      </c>
      <c r="H22" s="443">
        <f>'Príloha 2020'!H90</f>
        <v>36.5</v>
      </c>
      <c r="I22" s="443">
        <f>'Príloha 2020'!I90</f>
        <v>36.5</v>
      </c>
      <c r="J22" s="443">
        <f>'Príloha 2020'!J90</f>
        <v>36</v>
      </c>
      <c r="K22" s="443">
        <f>'Príloha 2020'!K90</f>
        <v>38</v>
      </c>
      <c r="L22" s="443">
        <f>'Príloha 2020'!L90</f>
        <v>38</v>
      </c>
    </row>
    <row r="23" spans="1:13" x14ac:dyDescent="0.2">
      <c r="A23" s="6"/>
      <c r="B23" s="23"/>
      <c r="C23" s="24">
        <v>312012</v>
      </c>
      <c r="D23" s="24" t="s">
        <v>930</v>
      </c>
      <c r="E23" s="38"/>
      <c r="F23" s="443">
        <f>'Príloha 2020'!F91</f>
        <v>14.1</v>
      </c>
      <c r="G23" s="443">
        <f>'Príloha 2020'!G91</f>
        <v>14.6</v>
      </c>
      <c r="H23" s="443">
        <f>'Príloha 2020'!H91</f>
        <v>16</v>
      </c>
      <c r="I23" s="443">
        <f>'Príloha 2020'!I91</f>
        <v>16</v>
      </c>
      <c r="J23" s="443">
        <f>'Príloha 2020'!J91</f>
        <v>15</v>
      </c>
      <c r="K23" s="443">
        <f>'Príloha 2020'!K91</f>
        <v>16</v>
      </c>
      <c r="L23" s="443">
        <f>'Príloha 2020'!L91</f>
        <v>17</v>
      </c>
    </row>
    <row r="24" spans="1:13" x14ac:dyDescent="0.2">
      <c r="A24" s="6"/>
      <c r="B24" s="23"/>
      <c r="C24" s="24">
        <v>312001</v>
      </c>
      <c r="D24" s="24" t="s">
        <v>792</v>
      </c>
      <c r="E24" s="38"/>
      <c r="F24" s="443">
        <f>'Príloha 2020'!F92</f>
        <v>8.1</v>
      </c>
      <c r="G24" s="443">
        <f>'Príloha 2020'!G92</f>
        <v>7.8</v>
      </c>
      <c r="H24" s="443">
        <f>'Príloha 2020'!H92</f>
        <v>10.5</v>
      </c>
      <c r="I24" s="443">
        <f>'Príloha 2020'!I92</f>
        <v>10.5</v>
      </c>
      <c r="J24" s="443">
        <f>'Príloha 2020'!J92</f>
        <v>9.5</v>
      </c>
      <c r="K24" s="443">
        <f>'Príloha 2020'!K92</f>
        <v>9.5</v>
      </c>
      <c r="L24" s="443">
        <f>'Príloha 2020'!L92</f>
        <v>9.5</v>
      </c>
      <c r="M24" s="450"/>
    </row>
    <row r="25" spans="1:13" x14ac:dyDescent="0.2">
      <c r="A25" s="6"/>
      <c r="B25" s="23"/>
      <c r="C25" s="24">
        <v>312001</v>
      </c>
      <c r="D25" s="24" t="s">
        <v>793</v>
      </c>
      <c r="E25" s="38"/>
      <c r="F25" s="443">
        <f>'Príloha 2020'!F93</f>
        <v>32.6</v>
      </c>
      <c r="G25" s="443">
        <f>'Príloha 2020'!G93</f>
        <v>22.1</v>
      </c>
      <c r="H25" s="443">
        <f>'Príloha 2020'!H93</f>
        <v>24</v>
      </c>
      <c r="I25" s="443">
        <f>'Príloha 2020'!I93</f>
        <v>24</v>
      </c>
      <c r="J25" s="443">
        <f>'Príloha 2020'!J93</f>
        <v>17.5</v>
      </c>
      <c r="K25" s="443">
        <f>'Príloha 2020'!K93</f>
        <v>15</v>
      </c>
      <c r="L25" s="443">
        <f>'Príloha 2020'!L93</f>
        <v>15</v>
      </c>
    </row>
    <row r="26" spans="1:13" x14ac:dyDescent="0.2">
      <c r="A26" s="6"/>
      <c r="B26" s="23"/>
      <c r="C26" s="24">
        <v>312001</v>
      </c>
      <c r="D26" s="24" t="s">
        <v>794</v>
      </c>
      <c r="E26" s="50"/>
      <c r="F26" s="443">
        <f>'Príloha 2020'!F94</f>
        <v>111</v>
      </c>
      <c r="G26" s="443">
        <f>'Príloha 2020'!G94</f>
        <v>157.19999999999999</v>
      </c>
      <c r="H26" s="443">
        <f>'Príloha 2020'!H94</f>
        <v>215</v>
      </c>
      <c r="I26" s="443">
        <f>'Príloha 2020'!I94</f>
        <v>215</v>
      </c>
      <c r="J26" s="443">
        <f>'Príloha 2020'!J94</f>
        <v>68</v>
      </c>
      <c r="K26" s="443">
        <f>'Príloha 2020'!K94</f>
        <v>68</v>
      </c>
      <c r="L26" s="443">
        <f>'Príloha 2020'!L94</f>
        <v>68</v>
      </c>
      <c r="M26" s="1"/>
    </row>
    <row r="27" spans="1:13" x14ac:dyDescent="0.2">
      <c r="A27" s="6"/>
      <c r="B27" s="23"/>
      <c r="C27" s="24">
        <v>312001</v>
      </c>
      <c r="D27" s="24" t="s">
        <v>795</v>
      </c>
      <c r="E27" s="38"/>
      <c r="F27" s="443">
        <f>'Príloha 2020'!F95</f>
        <v>177.1</v>
      </c>
      <c r="G27" s="443">
        <f>'Príloha 2020'!G95</f>
        <v>156.4</v>
      </c>
      <c r="H27" s="443">
        <f>'Príloha 2020'!H95</f>
        <v>175</v>
      </c>
      <c r="I27" s="443">
        <f>'Príloha 2020'!I95</f>
        <v>175</v>
      </c>
      <c r="J27" s="443">
        <f>'Príloha 2020'!J95</f>
        <v>50</v>
      </c>
      <c r="K27" s="443">
        <f>'Príloha 2020'!K95</f>
        <v>50</v>
      </c>
      <c r="L27" s="443">
        <f>'Príloha 2020'!L95</f>
        <v>50</v>
      </c>
    </row>
    <row r="28" spans="1:13" x14ac:dyDescent="0.2">
      <c r="A28" s="6"/>
      <c r="B28" s="23"/>
      <c r="C28" s="24">
        <v>312001</v>
      </c>
      <c r="D28" s="24" t="s">
        <v>1068</v>
      </c>
      <c r="E28" s="38"/>
      <c r="F28" s="443">
        <f>'Príloha 2020'!F96</f>
        <v>0</v>
      </c>
      <c r="G28" s="443">
        <f>'Príloha 2020'!G96</f>
        <v>0</v>
      </c>
      <c r="H28" s="443">
        <f>'Príloha 2020'!H96</f>
        <v>0</v>
      </c>
      <c r="I28" s="443">
        <f>'Príloha 2020'!I96</f>
        <v>0</v>
      </c>
      <c r="J28" s="443">
        <f>'Príloha 2020'!J96</f>
        <v>0</v>
      </c>
      <c r="K28" s="443">
        <f>'Príloha 2020'!K96</f>
        <v>0</v>
      </c>
      <c r="L28" s="443">
        <f>'Príloha 2020'!L96</f>
        <v>0</v>
      </c>
      <c r="M28" s="472"/>
    </row>
    <row r="29" spans="1:13" x14ac:dyDescent="0.2">
      <c r="A29" s="6"/>
      <c r="B29" s="23"/>
      <c r="C29" s="24">
        <v>312001</v>
      </c>
      <c r="D29" s="24" t="s">
        <v>796</v>
      </c>
      <c r="E29" s="38"/>
      <c r="F29" s="443">
        <f>'Príloha 2020'!F97</f>
        <v>5.9</v>
      </c>
      <c r="G29" s="443">
        <f>'Príloha 2020'!G97</f>
        <v>5.0999999999999996</v>
      </c>
      <c r="H29" s="443">
        <f>'Príloha 2020'!H97</f>
        <v>22</v>
      </c>
      <c r="I29" s="443">
        <f>'Príloha 2020'!I97</f>
        <v>22</v>
      </c>
      <c r="J29" s="443">
        <f>'Príloha 2020'!J97</f>
        <v>9</v>
      </c>
      <c r="K29" s="443">
        <f>'Príloha 2020'!K97</f>
        <v>9</v>
      </c>
      <c r="L29" s="443">
        <f>'Príloha 2020'!L97</f>
        <v>9</v>
      </c>
    </row>
    <row r="30" spans="1:13" x14ac:dyDescent="0.2">
      <c r="A30" s="6"/>
      <c r="B30" s="23"/>
      <c r="C30" s="24">
        <v>312001</v>
      </c>
      <c r="D30" s="24" t="s">
        <v>797</v>
      </c>
      <c r="E30" s="38"/>
      <c r="F30" s="443">
        <f>'Príloha 2020'!F98</f>
        <v>6.1</v>
      </c>
      <c r="G30" s="443">
        <f>'Príloha 2020'!G98</f>
        <v>7.6</v>
      </c>
      <c r="H30" s="443">
        <f>'Príloha 2020'!H98</f>
        <v>5</v>
      </c>
      <c r="I30" s="443">
        <f>'Príloha 2020'!I98</f>
        <v>7</v>
      </c>
      <c r="J30" s="443">
        <f>'Príloha 2020'!J98</f>
        <v>5</v>
      </c>
      <c r="K30" s="443">
        <f>'Príloha 2020'!K98</f>
        <v>0</v>
      </c>
      <c r="L30" s="443">
        <f>'Príloha 2020'!L98</f>
        <v>0</v>
      </c>
      <c r="M30" s="473"/>
    </row>
    <row r="31" spans="1:13" x14ac:dyDescent="0.2">
      <c r="A31" s="6"/>
      <c r="B31" s="23"/>
      <c r="C31" s="24">
        <v>312001</v>
      </c>
      <c r="D31" s="24" t="s">
        <v>798</v>
      </c>
      <c r="E31" s="38"/>
      <c r="F31" s="443">
        <f>'Príloha 2020'!F99</f>
        <v>6</v>
      </c>
      <c r="G31" s="443">
        <f>'Príloha 2020'!G99</f>
        <v>4</v>
      </c>
      <c r="H31" s="443">
        <f>'Príloha 2020'!H99</f>
        <v>0</v>
      </c>
      <c r="I31" s="443">
        <f>'Príloha 2020'!I99</f>
        <v>4</v>
      </c>
      <c r="J31" s="443">
        <f>'Príloha 2020'!J99</f>
        <v>4</v>
      </c>
      <c r="K31" s="443">
        <f>'Príloha 2020'!K99</f>
        <v>0</v>
      </c>
      <c r="L31" s="443">
        <f>'Príloha 2020'!L99</f>
        <v>0</v>
      </c>
      <c r="M31" s="473"/>
    </row>
    <row r="32" spans="1:13" x14ac:dyDescent="0.2">
      <c r="A32" s="6"/>
      <c r="B32" s="23"/>
      <c r="C32" s="24">
        <v>312001</v>
      </c>
      <c r="D32" s="24" t="s">
        <v>1106</v>
      </c>
      <c r="E32" s="38"/>
      <c r="F32" s="443">
        <f>SUM('Príloha 2020'!F100)</f>
        <v>0</v>
      </c>
      <c r="G32" s="443">
        <f>SUM('Príloha 2020'!G100)</f>
        <v>2.5</v>
      </c>
      <c r="H32" s="443">
        <f>SUM('Príloha 2020'!H100)</f>
        <v>0</v>
      </c>
      <c r="I32" s="443">
        <f>SUM('Príloha 2020'!I100)</f>
        <v>0</v>
      </c>
      <c r="J32" s="443">
        <f>SUM('Príloha 2020'!J100)</f>
        <v>0</v>
      </c>
      <c r="K32" s="443">
        <f>SUM('Príloha 2020'!K100)</f>
        <v>0</v>
      </c>
      <c r="L32" s="443">
        <f>SUM('Príloha 2020'!L100)</f>
        <v>0</v>
      </c>
      <c r="M32" s="203"/>
    </row>
    <row r="33" spans="1:13" x14ac:dyDescent="0.2">
      <c r="A33" s="6"/>
      <c r="B33" s="23"/>
      <c r="C33" s="24">
        <v>312001</v>
      </c>
      <c r="D33" s="24" t="s">
        <v>1133</v>
      </c>
      <c r="E33" s="38"/>
      <c r="F33" s="443">
        <f>SUM('Príloha 2020'!F101)</f>
        <v>0</v>
      </c>
      <c r="G33" s="443">
        <f>SUM('Príloha 2020'!G101)</f>
        <v>0</v>
      </c>
      <c r="H33" s="443">
        <f>SUM('Príloha 2020'!H101)</f>
        <v>50.1</v>
      </c>
      <c r="I33" s="443">
        <f>SUM('Príloha 2020'!I101)</f>
        <v>24</v>
      </c>
      <c r="J33" s="443">
        <f>SUM('Príloha 2020'!J101)</f>
        <v>45.7</v>
      </c>
      <c r="K33" s="443">
        <f>SUM('Príloha 2020'!K101)</f>
        <v>45.7</v>
      </c>
      <c r="L33" s="443">
        <f>SUM('Príloha 2020'!L101)</f>
        <v>0</v>
      </c>
      <c r="M33" s="473"/>
    </row>
    <row r="34" spans="1:13" x14ac:dyDescent="0.2">
      <c r="A34" s="6"/>
      <c r="B34" s="23"/>
      <c r="C34" s="24">
        <v>312001</v>
      </c>
      <c r="D34" s="24" t="s">
        <v>984</v>
      </c>
      <c r="E34" s="38"/>
      <c r="F34" s="443">
        <f>'Príloha 2020'!F102</f>
        <v>44.4</v>
      </c>
      <c r="G34" s="443">
        <f>'Príloha 2020'!G102</f>
        <v>63.2</v>
      </c>
      <c r="H34" s="443">
        <f>'Príloha 2020'!H102</f>
        <v>72</v>
      </c>
      <c r="I34" s="443">
        <f>'Príloha 2020'!I102</f>
        <v>56</v>
      </c>
      <c r="J34" s="443">
        <f>'Príloha 2020'!J102</f>
        <v>80</v>
      </c>
      <c r="K34" s="443">
        <f>'Príloha 2020'!K102</f>
        <v>80</v>
      </c>
      <c r="L34" s="443">
        <f>'Príloha 2020'!L102</f>
        <v>80</v>
      </c>
      <c r="M34" s="473"/>
    </row>
    <row r="35" spans="1:13" x14ac:dyDescent="0.2">
      <c r="A35" s="6"/>
      <c r="B35" s="23"/>
      <c r="C35" s="24">
        <v>312001</v>
      </c>
      <c r="D35" s="24" t="s">
        <v>1015</v>
      </c>
      <c r="E35" s="38"/>
      <c r="F35" s="443">
        <f>'Príloha 2020'!F103</f>
        <v>0</v>
      </c>
      <c r="G35" s="443">
        <f>'Príloha 2020'!G103</f>
        <v>0</v>
      </c>
      <c r="H35" s="443">
        <f>'Príloha 2020'!H103</f>
        <v>18</v>
      </c>
      <c r="I35" s="443">
        <f>'Príloha 2020'!I103</f>
        <v>18</v>
      </c>
      <c r="J35" s="443">
        <f>'Príloha 2020'!J103</f>
        <v>18</v>
      </c>
      <c r="K35" s="443">
        <f>'Príloha 2020'!K103</f>
        <v>63</v>
      </c>
      <c r="L35" s="443">
        <f>'Príloha 2020'!L103</f>
        <v>63</v>
      </c>
      <c r="M35" s="473"/>
    </row>
    <row r="36" spans="1:13" x14ac:dyDescent="0.2">
      <c r="A36" s="6"/>
      <c r="B36" s="23"/>
      <c r="C36" s="24">
        <v>312012</v>
      </c>
      <c r="D36" s="24" t="s">
        <v>799</v>
      </c>
      <c r="E36" s="50"/>
      <c r="F36" s="443">
        <f>'Príloha 2020'!F104</f>
        <v>1483.1</v>
      </c>
      <c r="G36" s="443">
        <f>'Príloha 2020'!G104</f>
        <v>1566</v>
      </c>
      <c r="H36" s="443">
        <f>'Príloha 2020'!H104</f>
        <v>1720.1</v>
      </c>
      <c r="I36" s="443">
        <f>'Príloha 2020'!I104</f>
        <v>1764.9</v>
      </c>
      <c r="J36" s="443">
        <f>'Príloha 2020'!J104</f>
        <v>1868.2</v>
      </c>
      <c r="K36" s="443">
        <f>'Príloha 2020'!K104</f>
        <v>1965.8</v>
      </c>
      <c r="L36" s="443">
        <f>'Príloha 2020'!L104</f>
        <v>2079.1</v>
      </c>
      <c r="M36" s="473"/>
    </row>
    <row r="37" spans="1:13" x14ac:dyDescent="0.2">
      <c r="A37" s="6"/>
      <c r="B37" s="23"/>
      <c r="C37" s="24">
        <v>312012</v>
      </c>
      <c r="D37" s="24" t="s">
        <v>800</v>
      </c>
      <c r="E37" s="50"/>
      <c r="F37" s="443">
        <f>'Príloha 2020'!F105</f>
        <v>121.4</v>
      </c>
      <c r="G37" s="443">
        <f>'Príloha 2020'!G105</f>
        <v>103.2</v>
      </c>
      <c r="H37" s="443">
        <f>'Príloha 2020'!H105</f>
        <v>138.4</v>
      </c>
      <c r="I37" s="443">
        <f>'Príloha 2020'!I105</f>
        <v>109.1</v>
      </c>
      <c r="J37" s="443">
        <f>'Príloha 2020'!J105</f>
        <v>150.6</v>
      </c>
      <c r="K37" s="443">
        <f>'Príloha 2020'!K105</f>
        <v>158.4</v>
      </c>
      <c r="L37" s="443">
        <f>'Príloha 2020'!L105</f>
        <v>166.7</v>
      </c>
      <c r="M37" s="473"/>
    </row>
    <row r="38" spans="1:13" x14ac:dyDescent="0.2">
      <c r="A38" s="6"/>
      <c r="B38" s="23"/>
      <c r="C38" s="24">
        <v>312012</v>
      </c>
      <c r="D38" s="24" t="s">
        <v>801</v>
      </c>
      <c r="E38" s="50"/>
      <c r="F38" s="443">
        <f>'Príloha 2020'!F106</f>
        <v>10.8</v>
      </c>
      <c r="G38" s="443">
        <f>'Príloha 2020'!G106</f>
        <v>14.7</v>
      </c>
      <c r="H38" s="443">
        <f>'Príloha 2020'!H106</f>
        <v>15</v>
      </c>
      <c r="I38" s="443">
        <f>'Príloha 2020'!I106</f>
        <v>15.8</v>
      </c>
      <c r="J38" s="443">
        <f>'Príloha 2020'!J106</f>
        <v>15</v>
      </c>
      <c r="K38" s="443">
        <f>'Príloha 2020'!K106</f>
        <v>15</v>
      </c>
      <c r="L38" s="443">
        <f>'Príloha 2020'!L106</f>
        <v>15</v>
      </c>
      <c r="M38" s="473"/>
    </row>
    <row r="39" spans="1:13" x14ac:dyDescent="0.2">
      <c r="A39" s="6"/>
      <c r="B39" s="23"/>
      <c r="C39" s="24">
        <v>312012</v>
      </c>
      <c r="D39" s="24" t="s">
        <v>971</v>
      </c>
      <c r="E39" s="443"/>
      <c r="F39" s="443">
        <f>'Príloha 2020'!F107</f>
        <v>30</v>
      </c>
      <c r="G39" s="443">
        <f>'Príloha 2020'!G107</f>
        <v>4.2</v>
      </c>
      <c r="H39" s="443">
        <f>'Príloha 2020'!H107</f>
        <v>0</v>
      </c>
      <c r="I39" s="443">
        <f>'Príloha 2020'!I107</f>
        <v>0</v>
      </c>
      <c r="J39" s="443">
        <f>'Príloha 2020'!J107</f>
        <v>0</v>
      </c>
      <c r="K39" s="443">
        <f>'Príloha 2020'!K107</f>
        <v>0</v>
      </c>
      <c r="L39" s="443">
        <f>'Príloha 2020'!L107</f>
        <v>0</v>
      </c>
      <c r="M39" s="472"/>
    </row>
    <row r="40" spans="1:13" x14ac:dyDescent="0.2">
      <c r="A40" s="6"/>
      <c r="B40" s="23"/>
      <c r="C40" s="24">
        <v>312012</v>
      </c>
      <c r="D40" s="24" t="s">
        <v>802</v>
      </c>
      <c r="E40" s="38"/>
      <c r="F40" s="443">
        <f>'Príloha 2020'!F108</f>
        <v>2</v>
      </c>
      <c r="G40" s="443">
        <f>'Príloha 2020'!G108</f>
        <v>2</v>
      </c>
      <c r="H40" s="443">
        <f>'Príloha 2020'!H108</f>
        <v>2</v>
      </c>
      <c r="I40" s="443">
        <f>'Príloha 2020'!I108</f>
        <v>2</v>
      </c>
      <c r="J40" s="443">
        <f>'Príloha 2020'!J108</f>
        <v>0</v>
      </c>
      <c r="K40" s="443">
        <f>'Príloha 2020'!K108</f>
        <v>0</v>
      </c>
      <c r="L40" s="443">
        <f>'Príloha 2020'!L108</f>
        <v>0</v>
      </c>
      <c r="M40" s="450"/>
    </row>
    <row r="41" spans="1:13" x14ac:dyDescent="0.2">
      <c r="A41" s="6"/>
      <c r="B41" s="23"/>
      <c r="C41" s="24">
        <v>312012</v>
      </c>
      <c r="D41" s="24" t="s">
        <v>803</v>
      </c>
      <c r="E41" s="38"/>
      <c r="F41" s="443">
        <f>'Príloha 2020'!F109</f>
        <v>1.4</v>
      </c>
      <c r="G41" s="443">
        <f>'Príloha 2020'!G109</f>
        <v>1.5</v>
      </c>
      <c r="H41" s="443">
        <f>'Príloha 2020'!H109</f>
        <v>2.8</v>
      </c>
      <c r="I41" s="443">
        <f>'Príloha 2020'!I109</f>
        <v>2.8</v>
      </c>
      <c r="J41" s="443">
        <f>'Príloha 2020'!J109</f>
        <v>0</v>
      </c>
      <c r="K41" s="443">
        <f>'Príloha 2020'!K109</f>
        <v>0</v>
      </c>
      <c r="L41" s="443">
        <f>'Príloha 2020'!L109</f>
        <v>0</v>
      </c>
    </row>
    <row r="42" spans="1:13" x14ac:dyDescent="0.2">
      <c r="A42" s="6"/>
      <c r="B42" s="23"/>
      <c r="C42" s="24">
        <v>312012</v>
      </c>
      <c r="D42" s="24" t="s">
        <v>804</v>
      </c>
      <c r="E42" s="38"/>
      <c r="F42" s="443">
        <f>'Príloha 2020'!F110</f>
        <v>15.9</v>
      </c>
      <c r="G42" s="443">
        <f>'Príloha 2020'!G110</f>
        <v>17</v>
      </c>
      <c r="H42" s="443">
        <f>'Príloha 2020'!H110</f>
        <v>16</v>
      </c>
      <c r="I42" s="443">
        <f>'Príloha 2020'!I110</f>
        <v>16</v>
      </c>
      <c r="J42" s="443">
        <f>'Príloha 2020'!J110</f>
        <v>19.8</v>
      </c>
      <c r="K42" s="443">
        <f>'Príloha 2020'!K110</f>
        <v>19.8</v>
      </c>
      <c r="L42" s="443">
        <f>'Príloha 2020'!L110</f>
        <v>19.8</v>
      </c>
    </row>
    <row r="43" spans="1:13" x14ac:dyDescent="0.2">
      <c r="A43" s="6"/>
      <c r="B43" s="23"/>
      <c r="C43" s="24">
        <v>312012</v>
      </c>
      <c r="D43" s="24" t="s">
        <v>805</v>
      </c>
      <c r="E43" s="38"/>
      <c r="F43" s="443">
        <f>'Príloha 2020'!F111</f>
        <v>2.5</v>
      </c>
      <c r="G43" s="443">
        <f>'Príloha 2020'!G111</f>
        <v>2.5</v>
      </c>
      <c r="H43" s="443">
        <f>'Príloha 2020'!H111</f>
        <v>2.6</v>
      </c>
      <c r="I43" s="443">
        <f>'Príloha 2020'!I111</f>
        <v>2.6</v>
      </c>
      <c r="J43" s="443">
        <f>'Príloha 2020'!J111</f>
        <v>2.6</v>
      </c>
      <c r="K43" s="443">
        <f>'Príloha 2020'!K111</f>
        <v>2.6</v>
      </c>
      <c r="L43" s="443">
        <f>'Príloha 2020'!L111</f>
        <v>2.6</v>
      </c>
    </row>
    <row r="44" spans="1:13" x14ac:dyDescent="0.2">
      <c r="A44" s="6"/>
      <c r="B44" s="23"/>
      <c r="C44" s="24">
        <v>312012</v>
      </c>
      <c r="D44" s="24" t="s">
        <v>987</v>
      </c>
      <c r="E44" s="38"/>
      <c r="F44" s="443">
        <f>'Príloha 2020'!F112</f>
        <v>3</v>
      </c>
      <c r="G44" s="443">
        <f>'Príloha 2020'!G112</f>
        <v>0.8</v>
      </c>
      <c r="H44" s="443">
        <f>'Príloha 2020'!H112</f>
        <v>3</v>
      </c>
      <c r="I44" s="443">
        <f>'Príloha 2020'!I112</f>
        <v>3</v>
      </c>
      <c r="J44" s="443">
        <f>'Príloha 2020'!J112</f>
        <v>0.5</v>
      </c>
      <c r="K44" s="443">
        <f>'Príloha 2020'!K112</f>
        <v>0.5</v>
      </c>
      <c r="L44" s="443">
        <f>'Príloha 2020'!L112</f>
        <v>0.5</v>
      </c>
      <c r="M44" s="472"/>
    </row>
    <row r="45" spans="1:13" x14ac:dyDescent="0.2">
      <c r="A45" s="6"/>
      <c r="B45" s="23"/>
      <c r="C45" s="24">
        <v>312012</v>
      </c>
      <c r="D45" s="24" t="s">
        <v>806</v>
      </c>
      <c r="E45" s="38"/>
      <c r="F45" s="443">
        <f>'Príloha 2020'!F113</f>
        <v>0.1</v>
      </c>
      <c r="G45" s="443">
        <f>'Príloha 2020'!G113</f>
        <v>0.1</v>
      </c>
      <c r="H45" s="443">
        <f>'Príloha 2020'!H113</f>
        <v>0.1</v>
      </c>
      <c r="I45" s="443">
        <f>'Príloha 2020'!I113</f>
        <v>0.1</v>
      </c>
      <c r="J45" s="443">
        <f>'Príloha 2020'!J113</f>
        <v>0.1</v>
      </c>
      <c r="K45" s="443">
        <f>'Príloha 2020'!K113</f>
        <v>0.1</v>
      </c>
      <c r="L45" s="443">
        <f>'Príloha 2020'!L113</f>
        <v>0.1</v>
      </c>
    </row>
    <row r="46" spans="1:13" x14ac:dyDescent="0.2">
      <c r="A46" s="6"/>
      <c r="B46" s="23"/>
      <c r="C46" s="24">
        <v>312012</v>
      </c>
      <c r="D46" s="24" t="s">
        <v>807</v>
      </c>
      <c r="E46" s="38"/>
      <c r="F46" s="443">
        <f>'Príloha 2020'!F114</f>
        <v>0.6</v>
      </c>
      <c r="G46" s="443">
        <f>'Príloha 2020'!G114</f>
        <v>0.6</v>
      </c>
      <c r="H46" s="443">
        <f>'Príloha 2020'!H114</f>
        <v>0.7</v>
      </c>
      <c r="I46" s="443">
        <f>'Príloha 2020'!I114</f>
        <v>0.7</v>
      </c>
      <c r="J46" s="443">
        <f>'Príloha 2020'!J114</f>
        <v>0.7</v>
      </c>
      <c r="K46" s="443">
        <f>'Príloha 2020'!K114</f>
        <v>0.7</v>
      </c>
      <c r="L46" s="443">
        <f>'Príloha 2020'!L114</f>
        <v>0.7</v>
      </c>
    </row>
    <row r="47" spans="1:13" x14ac:dyDescent="0.2">
      <c r="A47" s="6"/>
      <c r="B47" s="23"/>
      <c r="C47" s="24">
        <v>312012</v>
      </c>
      <c r="D47" s="24" t="s">
        <v>808</v>
      </c>
      <c r="E47" s="38"/>
      <c r="F47" s="443">
        <f>'Príloha 2020'!F115</f>
        <v>0.3</v>
      </c>
      <c r="G47" s="443">
        <f>'Príloha 2020'!G115</f>
        <v>0.3</v>
      </c>
      <c r="H47" s="443">
        <f>'Príloha 2020'!H115</f>
        <v>0.4</v>
      </c>
      <c r="I47" s="443">
        <f>'Príloha 2020'!I115</f>
        <v>0.4</v>
      </c>
      <c r="J47" s="443">
        <f>'Príloha 2020'!J115</f>
        <v>0.4</v>
      </c>
      <c r="K47" s="443">
        <f>'Príloha 2020'!K115</f>
        <v>0.4</v>
      </c>
      <c r="L47" s="443">
        <f>'Príloha 2020'!L115</f>
        <v>0.4</v>
      </c>
    </row>
    <row r="48" spans="1:13" x14ac:dyDescent="0.2">
      <c r="A48" s="6"/>
      <c r="B48" s="23"/>
      <c r="C48" s="24">
        <v>312015</v>
      </c>
      <c r="D48" s="24" t="s">
        <v>809</v>
      </c>
      <c r="E48" s="38"/>
      <c r="F48" s="443">
        <f>'Príloha 2020'!F116</f>
        <v>0</v>
      </c>
      <c r="G48" s="443">
        <f>'Príloha 2020'!G116</f>
        <v>0</v>
      </c>
      <c r="H48" s="443">
        <f>'Príloha 2020'!H116</f>
        <v>23</v>
      </c>
      <c r="I48" s="443">
        <f>'Príloha 2020'!I116</f>
        <v>23</v>
      </c>
      <c r="J48" s="443">
        <f>'Príloha 2020'!J116</f>
        <v>0</v>
      </c>
      <c r="K48" s="443">
        <f>'Príloha 2020'!K116</f>
        <v>0</v>
      </c>
      <c r="L48" s="443">
        <f>'Príloha 2020'!L116</f>
        <v>0</v>
      </c>
    </row>
    <row r="49" spans="1:13" x14ac:dyDescent="0.2">
      <c r="A49" s="6"/>
      <c r="B49" s="23"/>
      <c r="C49" s="24">
        <v>312012</v>
      </c>
      <c r="D49" s="24" t="s">
        <v>1053</v>
      </c>
      <c r="E49" s="38"/>
      <c r="F49" s="443">
        <f>'Príloha 2020'!F117</f>
        <v>0</v>
      </c>
      <c r="G49" s="443">
        <f>'Príloha 2020'!G117</f>
        <v>0</v>
      </c>
      <c r="H49" s="443">
        <f>'Príloha 2020'!H117</f>
        <v>131</v>
      </c>
      <c r="I49" s="443">
        <f>'Príloha 2020'!I117</f>
        <v>85</v>
      </c>
      <c r="J49" s="443">
        <f>'Príloha 2020'!J117</f>
        <v>0</v>
      </c>
      <c r="K49" s="443">
        <f>'Príloha 2020'!K117</f>
        <v>0</v>
      </c>
      <c r="L49" s="443">
        <f>'Príloha 2020'!L117</f>
        <v>0</v>
      </c>
      <c r="M49" s="473"/>
    </row>
    <row r="50" spans="1:13" x14ac:dyDescent="0.2">
      <c r="A50" s="6"/>
      <c r="B50" s="23"/>
      <c r="C50" s="24">
        <v>312012</v>
      </c>
      <c r="D50" s="24" t="s">
        <v>894</v>
      </c>
      <c r="E50" s="38"/>
      <c r="F50" s="443">
        <f>'Príloha 2020'!F118</f>
        <v>48.4</v>
      </c>
      <c r="G50" s="443">
        <f>'Príloha 2020'!G118</f>
        <v>35</v>
      </c>
      <c r="H50" s="443">
        <f>'Príloha 2020'!H118</f>
        <v>0</v>
      </c>
      <c r="I50" s="443">
        <f>'Príloha 2020'!I118</f>
        <v>0</v>
      </c>
      <c r="J50" s="443">
        <f>'Príloha 2020'!J118</f>
        <v>0</v>
      </c>
      <c r="K50" s="443">
        <f>'Príloha 2020'!K118</f>
        <v>0</v>
      </c>
      <c r="L50" s="443">
        <f>'Príloha 2020'!L118</f>
        <v>0</v>
      </c>
      <c r="M50" s="472"/>
    </row>
    <row r="51" spans="1:13" x14ac:dyDescent="0.2">
      <c r="A51" s="6"/>
      <c r="B51" s="23"/>
      <c r="C51" s="24">
        <v>312012</v>
      </c>
      <c r="D51" s="24" t="s">
        <v>1206</v>
      </c>
      <c r="E51" s="38"/>
      <c r="F51" s="443">
        <f>'Príloha 2020'!F119</f>
        <v>0</v>
      </c>
      <c r="G51" s="443">
        <f>'Príloha 2020'!G119</f>
        <v>10.4</v>
      </c>
      <c r="H51" s="443">
        <f>'Príloha 2020'!H119</f>
        <v>0</v>
      </c>
      <c r="I51" s="443">
        <f>'Príloha 2020'!I119</f>
        <v>0</v>
      </c>
      <c r="J51" s="443">
        <f>'Príloha 2020'!J119</f>
        <v>7</v>
      </c>
      <c r="K51" s="443">
        <f>'Príloha 2020'!K119</f>
        <v>7</v>
      </c>
      <c r="L51" s="443">
        <f>'Príloha 2020'!L119</f>
        <v>7</v>
      </c>
      <c r="M51" s="473"/>
    </row>
    <row r="52" spans="1:13" x14ac:dyDescent="0.2">
      <c r="A52" s="6"/>
      <c r="B52" s="23"/>
      <c r="C52" s="24">
        <v>312012</v>
      </c>
      <c r="D52" s="24" t="s">
        <v>966</v>
      </c>
      <c r="E52" s="38"/>
      <c r="F52" s="443">
        <f>'Príloha 2020'!F120</f>
        <v>12.8</v>
      </c>
      <c r="G52" s="443">
        <f>'Príloha 2020'!G120</f>
        <v>10.3</v>
      </c>
      <c r="H52" s="443">
        <f>'Príloha 2020'!H120</f>
        <v>41.5</v>
      </c>
      <c r="I52" s="443">
        <f>'Príloha 2020'!I120</f>
        <v>41.5</v>
      </c>
      <c r="J52" s="443">
        <f>'Príloha 2020'!J120</f>
        <v>71.8</v>
      </c>
      <c r="K52" s="443">
        <f>'Príloha 2020'!K120</f>
        <v>63.6</v>
      </c>
      <c r="L52" s="443">
        <f>'Príloha 2020'!L120</f>
        <v>63.6</v>
      </c>
      <c r="M52" s="473"/>
    </row>
    <row r="53" spans="1:13" x14ac:dyDescent="0.2">
      <c r="A53" s="6"/>
      <c r="B53" s="23"/>
      <c r="C53" s="24">
        <v>312012</v>
      </c>
      <c r="D53" s="24" t="s">
        <v>810</v>
      </c>
      <c r="E53" s="50"/>
      <c r="F53" s="443">
        <f>'Príloha 2020'!F121</f>
        <v>6</v>
      </c>
      <c r="G53" s="443">
        <f>'Príloha 2020'!G121</f>
        <v>34</v>
      </c>
      <c r="H53" s="443">
        <f>'Príloha 2020'!H121</f>
        <v>41</v>
      </c>
      <c r="I53" s="443">
        <f>'Príloha 2020'!I121</f>
        <v>41</v>
      </c>
      <c r="J53" s="443">
        <f>'Príloha 2020'!J121</f>
        <v>46.6</v>
      </c>
      <c r="K53" s="443">
        <f>'Príloha 2020'!K121</f>
        <v>44.4</v>
      </c>
      <c r="L53" s="443">
        <f>'Príloha 2020'!L121</f>
        <v>44.4</v>
      </c>
      <c r="M53" s="440"/>
    </row>
    <row r="54" spans="1:13" x14ac:dyDescent="0.2">
      <c r="A54" s="6"/>
      <c r="B54" s="23"/>
      <c r="C54" s="24">
        <v>312012</v>
      </c>
      <c r="D54" s="24" t="s">
        <v>1013</v>
      </c>
      <c r="E54" s="443"/>
      <c r="F54" s="443">
        <f>'Príloha 2020'!F122</f>
        <v>0</v>
      </c>
      <c r="G54" s="443">
        <f>'Príloha 2020'!G122</f>
        <v>39.9</v>
      </c>
      <c r="H54" s="443">
        <f>'Príloha 2020'!H122</f>
        <v>48</v>
      </c>
      <c r="I54" s="443">
        <f>'Príloha 2020'!I122</f>
        <v>82.5</v>
      </c>
      <c r="J54" s="443">
        <f>'Príloha 2020'!J122</f>
        <v>152.9</v>
      </c>
      <c r="K54" s="443">
        <f>'Príloha 2020'!K122</f>
        <v>152.9</v>
      </c>
      <c r="L54" s="443">
        <f>'Príloha 2020'!L122</f>
        <v>152.9</v>
      </c>
      <c r="M54" s="473"/>
    </row>
    <row r="55" spans="1:13" x14ac:dyDescent="0.2">
      <c r="B55" s="23">
        <v>331</v>
      </c>
      <c r="C55" s="24">
        <v>331002</v>
      </c>
      <c r="D55" s="24" t="s">
        <v>811</v>
      </c>
      <c r="E55" s="341"/>
      <c r="F55" s="443">
        <f>'Príloha 2020'!F123</f>
        <v>1.6</v>
      </c>
      <c r="G55" s="443">
        <f>'Príloha 2020'!G123</f>
        <v>1.5</v>
      </c>
      <c r="H55" s="443">
        <f>'Príloha 2020'!H123</f>
        <v>0</v>
      </c>
      <c r="I55" s="443">
        <f>'Príloha 2020'!I123</f>
        <v>1.5</v>
      </c>
      <c r="J55" s="443">
        <f>'Príloha 2020'!J123</f>
        <v>0</v>
      </c>
      <c r="K55" s="443">
        <f>'Príloha 2020'!K123</f>
        <v>0</v>
      </c>
      <c r="L55" s="443">
        <f>'Príloha 2020'!L123</f>
        <v>0</v>
      </c>
      <c r="M55" s="473"/>
    </row>
    <row r="56" spans="1:13" x14ac:dyDescent="0.2">
      <c r="B56" s="23"/>
      <c r="C56" s="24">
        <v>331001</v>
      </c>
      <c r="D56" s="24" t="s">
        <v>1207</v>
      </c>
      <c r="E56" s="341"/>
      <c r="F56" s="443">
        <f>SUM('Príloha 2020'!F124)</f>
        <v>0</v>
      </c>
      <c r="G56" s="443">
        <f>SUM('Príloha 2020'!G124)</f>
        <v>12.4</v>
      </c>
      <c r="H56" s="443">
        <f>SUM('Príloha 2020'!H124)</f>
        <v>0</v>
      </c>
      <c r="I56" s="443">
        <f>SUM('Príloha 2020'!I125)</f>
        <v>0</v>
      </c>
      <c r="J56" s="443">
        <f>SUM('Príloha 2020'!J124)</f>
        <v>0</v>
      </c>
      <c r="K56" s="443">
        <f>SUM('Príloha 2020'!K124)</f>
        <v>0</v>
      </c>
      <c r="L56" s="443">
        <f>SUM('Príloha 2020'!L124)</f>
        <v>0</v>
      </c>
      <c r="M56" s="473"/>
    </row>
    <row r="57" spans="1:13" x14ac:dyDescent="0.2">
      <c r="A57" s="6"/>
      <c r="B57" s="23"/>
      <c r="C57" s="24">
        <v>331002</v>
      </c>
      <c r="D57" s="24" t="s">
        <v>812</v>
      </c>
      <c r="E57" s="38"/>
      <c r="F57" s="443">
        <f>'Príloha 2020'!F124</f>
        <v>0</v>
      </c>
      <c r="G57" s="443">
        <f>'Príloha 2020'!G124</f>
        <v>12.4</v>
      </c>
      <c r="H57" s="443">
        <f>'Príloha 2020'!H124</f>
        <v>0</v>
      </c>
      <c r="I57" s="443">
        <f>'Príloha 2020'!I125</f>
        <v>0</v>
      </c>
      <c r="J57" s="443">
        <f>'Príloha 2020'!J124</f>
        <v>0</v>
      </c>
      <c r="K57" s="443">
        <f>'Príloha 2020'!K124</f>
        <v>0</v>
      </c>
      <c r="L57" s="443">
        <f>'Príloha 2020'!L124</f>
        <v>0</v>
      </c>
    </row>
    <row r="58" spans="1:13" x14ac:dyDescent="0.2">
      <c r="A58" s="6"/>
      <c r="B58" s="22"/>
      <c r="C58" s="22"/>
      <c r="D58" s="22" t="s">
        <v>40</v>
      </c>
      <c r="E58" s="25"/>
      <c r="F58" s="383">
        <f>'Príloha 2020'!F126</f>
        <v>893.3</v>
      </c>
      <c r="G58" s="383">
        <f>'Príloha 2020'!G126</f>
        <v>640.6</v>
      </c>
      <c r="H58" s="383">
        <f>'Príloha 2020'!H126</f>
        <v>2789.8</v>
      </c>
      <c r="I58" s="383">
        <f>'Príloha 2020'!I127</f>
        <v>813.3</v>
      </c>
      <c r="J58" s="383">
        <f>'Príloha 2020'!J126</f>
        <v>2220.6</v>
      </c>
      <c r="K58" s="383">
        <f>'Príloha 2020'!K126</f>
        <v>294.60000000000002</v>
      </c>
      <c r="L58" s="383">
        <f>'Príloha 2020'!L126</f>
        <v>294.60000000000002</v>
      </c>
    </row>
    <row r="59" spans="1:13" s="1" customFormat="1" x14ac:dyDescent="0.2">
      <c r="A59" s="13"/>
      <c r="B59" s="23">
        <v>400</v>
      </c>
      <c r="C59" s="62"/>
      <c r="D59" s="24" t="s">
        <v>250</v>
      </c>
      <c r="E59" s="38"/>
      <c r="F59" s="443">
        <f>SUM('Príloha 2020'!F127)</f>
        <v>893.3</v>
      </c>
      <c r="G59" s="443">
        <f>SUM('Príloha 2020'!G127)</f>
        <v>620.5</v>
      </c>
      <c r="H59" s="443">
        <f>SUM('Príloha 2020'!H127)</f>
        <v>763.8</v>
      </c>
      <c r="I59" s="443">
        <f>SUM('Príloha 2020'!I128)</f>
        <v>30</v>
      </c>
      <c r="J59" s="443">
        <f>SUM('Príloha 2020'!J127)</f>
        <v>554.6</v>
      </c>
      <c r="K59" s="443">
        <f>SUM('Príloha 2020'!K127)</f>
        <v>144.6</v>
      </c>
      <c r="L59" s="443">
        <f>SUM('Príloha 2020'!L127)</f>
        <v>144.6</v>
      </c>
      <c r="M59" s="473"/>
    </row>
    <row r="60" spans="1:13" s="1" customFormat="1" x14ac:dyDescent="0.2">
      <c r="A60" s="7"/>
      <c r="B60" s="23">
        <v>500</v>
      </c>
      <c r="C60" s="23"/>
      <c r="D60" s="24" t="s">
        <v>278</v>
      </c>
      <c r="E60" s="38"/>
      <c r="F60" s="443">
        <f>SUM('Príloha 2020'!F147)</f>
        <v>0</v>
      </c>
      <c r="G60" s="443">
        <f>SUM('Príloha 2020'!G147)</f>
        <v>20.100000000000001</v>
      </c>
      <c r="H60" s="443">
        <f>SUM('Príloha 2020'!H147)</f>
        <v>2026</v>
      </c>
      <c r="I60" s="443">
        <f>SUM('Príloha 2020'!I149)</f>
        <v>0</v>
      </c>
      <c r="J60" s="443">
        <f>SUM('Príloha 2020'!J147)</f>
        <v>1666</v>
      </c>
      <c r="K60" s="443">
        <f>SUM('Príloha 2020'!K147)</f>
        <v>150</v>
      </c>
      <c r="L60" s="443">
        <f>SUM('Príloha 2020'!L147)</f>
        <v>150</v>
      </c>
      <c r="M60" s="473"/>
    </row>
    <row r="61" spans="1:13" ht="11.25" customHeight="1" x14ac:dyDescent="0.2">
      <c r="A61" s="6"/>
      <c r="B61" s="22"/>
      <c r="C61" s="22"/>
      <c r="D61" s="22" t="s">
        <v>41</v>
      </c>
      <c r="E61" s="25"/>
      <c r="F61" s="383">
        <f>'Príloha 2020'!F155</f>
        <v>205.1</v>
      </c>
      <c r="G61" s="383">
        <f>'Príloha 2020'!G155</f>
        <v>1423.2</v>
      </c>
      <c r="H61" s="383">
        <f>SUM('Príloha 2020'!H155)</f>
        <v>1522.3000000000002</v>
      </c>
      <c r="I61" s="383">
        <f>SUM('Príloha 2020'!I157)</f>
        <v>2</v>
      </c>
      <c r="J61" s="383">
        <f>SUM('Príloha 2020'!J155)</f>
        <v>1411.7</v>
      </c>
      <c r="K61" s="383">
        <f>SUM('Príloha 2020'!K155)</f>
        <v>12</v>
      </c>
      <c r="L61" s="383">
        <f>SUM('Príloha 2020'!L155)</f>
        <v>12</v>
      </c>
    </row>
    <row r="62" spans="1:13" s="1" customFormat="1" ht="11.25" customHeight="1" x14ac:dyDescent="0.2">
      <c r="A62" s="13"/>
      <c r="B62" s="23">
        <v>230</v>
      </c>
      <c r="C62" s="23"/>
      <c r="D62" s="24" t="s">
        <v>42</v>
      </c>
      <c r="E62" s="38"/>
      <c r="F62" s="443">
        <f>SUM('Príloha 2020'!F156)</f>
        <v>24.099999999999998</v>
      </c>
      <c r="G62" s="443">
        <f>SUM('Príloha 2020'!G156)</f>
        <v>5.4</v>
      </c>
      <c r="H62" s="443">
        <f>SUM('Príloha 2020'!H156)</f>
        <v>17</v>
      </c>
      <c r="I62" s="443">
        <f>SUM('Príloha 2020'!I158)</f>
        <v>15</v>
      </c>
      <c r="J62" s="443">
        <f>SUM('Príloha 2020'!J156)</f>
        <v>12</v>
      </c>
      <c r="K62" s="443">
        <f>SUM('Príloha 2020'!K156)</f>
        <v>12</v>
      </c>
      <c r="L62" s="443">
        <f>SUM('Príloha 2020'!L156)</f>
        <v>12</v>
      </c>
      <c r="M62" s="473"/>
    </row>
    <row r="63" spans="1:13" s="1" customFormat="1" x14ac:dyDescent="0.2">
      <c r="A63" s="7"/>
      <c r="B63" s="23">
        <v>300</v>
      </c>
      <c r="C63" s="23"/>
      <c r="D63" s="24" t="s">
        <v>44</v>
      </c>
      <c r="E63" s="38"/>
      <c r="F63" s="443">
        <f>SUM('Príloha 2020'!F160)</f>
        <v>181</v>
      </c>
      <c r="G63" s="443">
        <f>SUM('Príloha 2020'!G160)</f>
        <v>1417.8</v>
      </c>
      <c r="H63" s="443">
        <f>SUM('Príloha 2020'!H160)</f>
        <v>1505.3000000000002</v>
      </c>
      <c r="I63" s="443">
        <f>SUM('Príloha 2020'!I162)</f>
        <v>0</v>
      </c>
      <c r="J63" s="443">
        <f>SUM('Príloha 2020'!J160)</f>
        <v>1399.7</v>
      </c>
      <c r="K63" s="443">
        <f>SUM('Príloha 2020'!K160)</f>
        <v>0</v>
      </c>
      <c r="L63" s="443">
        <f>SUM('Príloha 2020'!L160)</f>
        <v>0</v>
      </c>
      <c r="M63" s="473"/>
    </row>
    <row r="64" spans="1:13" ht="11.25" customHeight="1" x14ac:dyDescent="0.2">
      <c r="A64" s="6"/>
      <c r="B64" s="22"/>
      <c r="C64" s="22"/>
      <c r="D64" s="22" t="s">
        <v>269</v>
      </c>
      <c r="E64" s="25"/>
      <c r="F64" s="383">
        <f>SUM('Príloha 2020'!F183)</f>
        <v>0</v>
      </c>
      <c r="G64" s="383">
        <f>SUM('Príloha 2020'!G183)</f>
        <v>0</v>
      </c>
      <c r="H64" s="383">
        <f>SUM('Príloha 2020'!H183)</f>
        <v>0</v>
      </c>
      <c r="I64" s="383">
        <f>'Príloha 2020'!I184</f>
        <v>0</v>
      </c>
      <c r="J64" s="383">
        <f>'Príloha 2020'!J183</f>
        <v>0</v>
      </c>
      <c r="K64" s="383">
        <f>'Príloha 2020'!K183</f>
        <v>0</v>
      </c>
      <c r="L64" s="383">
        <f>'Príloha 2020'!L183</f>
        <v>0</v>
      </c>
    </row>
    <row r="65" spans="1:13" s="1" customFormat="1" ht="11.25" customHeight="1" x14ac:dyDescent="0.2">
      <c r="A65" s="13"/>
      <c r="B65" s="23"/>
      <c r="C65" s="24"/>
      <c r="D65" s="24" t="s">
        <v>813</v>
      </c>
      <c r="E65" s="50"/>
      <c r="F65" s="443">
        <f>SUM('Príloha 2020'!F192)</f>
        <v>0</v>
      </c>
      <c r="G65" s="443">
        <f>SUM('Príloha 2020'!G192)</f>
        <v>0</v>
      </c>
      <c r="H65" s="443">
        <f>SUM('Príloha 2020'!H192)</f>
        <v>0</v>
      </c>
      <c r="I65" s="443">
        <f>SUM('Príloha 2020'!I194)</f>
        <v>6</v>
      </c>
      <c r="J65" s="443">
        <f>SUM('Príloha 2020'!J192)</f>
        <v>45</v>
      </c>
      <c r="K65" s="443">
        <f>SUM('Príloha 2020'!K192)</f>
        <v>62.9</v>
      </c>
      <c r="L65" s="443">
        <f>SUM('Príloha 2020'!L192)</f>
        <v>45</v>
      </c>
    </row>
    <row r="66" spans="1:13" s="440" customFormat="1" ht="11.25" customHeight="1" x14ac:dyDescent="0.2">
      <c r="A66" s="13"/>
      <c r="B66" s="532"/>
      <c r="C66" s="533"/>
      <c r="D66" s="534" t="s">
        <v>1126</v>
      </c>
      <c r="E66" s="535"/>
      <c r="F66" s="536">
        <f>SUM('Príloha 2020'!F185)</f>
        <v>0</v>
      </c>
      <c r="G66" s="536">
        <f>SUM('Príloha 2020'!G185)</f>
        <v>0</v>
      </c>
      <c r="H66" s="536">
        <f>SUM('Príloha 2020'!H185)</f>
        <v>109.9</v>
      </c>
      <c r="I66" s="536">
        <f>SUM('Príloha 2020'!I186)</f>
        <v>128.30000000000001</v>
      </c>
      <c r="J66" s="536">
        <f>SUM('Príloha 2020'!J185)</f>
        <v>339.6</v>
      </c>
      <c r="K66" s="536">
        <f>SUM('Príloha 2020'!K185)</f>
        <v>337.8</v>
      </c>
      <c r="L66" s="536">
        <f>SUM('Príloha 2020'!L185)</f>
        <v>319.89999999999998</v>
      </c>
      <c r="M66" s="473"/>
    </row>
    <row r="67" spans="1:13" s="440" customFormat="1" ht="11.25" customHeight="1" x14ac:dyDescent="0.2">
      <c r="A67" s="13"/>
      <c r="B67" s="23"/>
      <c r="C67" s="24"/>
      <c r="D67" s="24"/>
      <c r="E67" s="443"/>
      <c r="F67" s="443"/>
      <c r="G67" s="443"/>
      <c r="H67" s="443"/>
      <c r="I67" s="443"/>
      <c r="J67" s="443"/>
      <c r="K67" s="443"/>
      <c r="L67" s="443"/>
    </row>
    <row r="68" spans="1:13" s="440" customFormat="1" ht="11.25" customHeight="1" x14ac:dyDescent="0.2">
      <c r="A68" s="13"/>
      <c r="B68" s="23"/>
      <c r="C68" s="24"/>
      <c r="D68" s="24"/>
      <c r="E68" s="443"/>
      <c r="F68" s="443"/>
      <c r="G68" s="443"/>
      <c r="H68" s="443"/>
      <c r="I68" s="443"/>
      <c r="J68" s="443"/>
      <c r="K68" s="443"/>
      <c r="L68" s="443"/>
    </row>
    <row r="69" spans="1:13" ht="15" customHeight="1" x14ac:dyDescent="0.25">
      <c r="B69" s="32" t="s">
        <v>46</v>
      </c>
      <c r="C69" s="33"/>
      <c r="D69" s="33"/>
      <c r="E69" s="146"/>
      <c r="F69" s="379"/>
      <c r="G69" s="379"/>
      <c r="H69" s="379"/>
      <c r="I69" s="146"/>
      <c r="J69" s="146"/>
      <c r="K69" s="146"/>
      <c r="L69" s="146"/>
    </row>
    <row r="70" spans="1:13" ht="15" x14ac:dyDescent="0.2">
      <c r="A70" s="12"/>
      <c r="B70" s="34"/>
      <c r="C70" s="34"/>
      <c r="D70" s="34" t="s">
        <v>330</v>
      </c>
      <c r="E70" s="35"/>
      <c r="F70" s="384">
        <f>SUM('Príloha 2020'!F210)</f>
        <v>2526</v>
      </c>
      <c r="G70" s="384">
        <f>SUM('Príloha 2020'!G210)</f>
        <v>2639.5000000000005</v>
      </c>
      <c r="H70" s="384">
        <f>SUM('Príloha 2020'!H210)</f>
        <v>3152.2999999999997</v>
      </c>
      <c r="I70" s="384">
        <f>'Príloha 2020'!I212</f>
        <v>526</v>
      </c>
      <c r="J70" s="384">
        <f>'Príloha 2020'!J210</f>
        <v>3007.5000000000005</v>
      </c>
      <c r="K70" s="384">
        <f>'Príloha 2020'!K210</f>
        <v>3143.3000000000006</v>
      </c>
      <c r="L70" s="384">
        <f>'Príloha 2020'!L210</f>
        <v>3088.8000000000006</v>
      </c>
    </row>
    <row r="71" spans="1:13" s="1" customFormat="1" ht="15" customHeight="1" x14ac:dyDescent="0.2">
      <c r="A71" s="8"/>
      <c r="B71" s="34"/>
      <c r="C71" s="34"/>
      <c r="D71" s="34" t="s">
        <v>48</v>
      </c>
      <c r="E71" s="35" t="str">
        <f>'Príloha 2020'!E211</f>
        <v>01.1.1</v>
      </c>
      <c r="F71" s="384">
        <f>SUM('Príloha 2020'!F211)</f>
        <v>629.9</v>
      </c>
      <c r="G71" s="384">
        <f>SUM('Príloha 2020'!G211)</f>
        <v>660.40000000000009</v>
      </c>
      <c r="H71" s="384">
        <f>SUM('Príloha 2020'!H211)</f>
        <v>723.70000000000016</v>
      </c>
      <c r="I71" s="384">
        <f>'Príloha 2020'!I213</f>
        <v>376</v>
      </c>
      <c r="J71" s="384">
        <f>'Príloha 2020'!J211</f>
        <v>784.6</v>
      </c>
      <c r="K71" s="384">
        <f>'Príloha 2020'!K211</f>
        <v>824.1</v>
      </c>
      <c r="L71" s="384">
        <f>'Príloha 2020'!L211</f>
        <v>821</v>
      </c>
    </row>
    <row r="72" spans="1:13" s="1" customFormat="1" ht="15" customHeight="1" x14ac:dyDescent="0.2">
      <c r="A72" s="8"/>
      <c r="B72" s="36"/>
      <c r="C72" s="36"/>
      <c r="D72" s="36" t="s">
        <v>49</v>
      </c>
      <c r="E72" s="147"/>
      <c r="F72" s="380">
        <f>SUM('Príloha 2020'!F212)</f>
        <v>388</v>
      </c>
      <c r="G72" s="380">
        <f>SUM('Príloha 2020'!G212)</f>
        <v>419.3</v>
      </c>
      <c r="H72" s="380">
        <f>SUM('Príloha 2020'!H212)</f>
        <v>471</v>
      </c>
      <c r="I72" s="380">
        <f>SUM('Príloha 2020'!I212)</f>
        <v>526</v>
      </c>
      <c r="J72" s="380">
        <f>SUM('Príloha 2020'!J212)</f>
        <v>539</v>
      </c>
      <c r="K72" s="380">
        <f>SUM('Príloha 2020'!K212)</f>
        <v>565</v>
      </c>
      <c r="L72" s="380">
        <f>SUM('Príloha 2020'!L212)</f>
        <v>576</v>
      </c>
    </row>
    <row r="73" spans="1:13" s="1" customFormat="1" ht="11.25" customHeight="1" x14ac:dyDescent="0.2">
      <c r="A73" s="9"/>
      <c r="B73" s="36">
        <v>610</v>
      </c>
      <c r="C73" s="37"/>
      <c r="D73" s="37" t="s">
        <v>332</v>
      </c>
      <c r="E73" s="38"/>
      <c r="F73" s="455">
        <f>SUM('Príloha 2020'!F213)</f>
        <v>276</v>
      </c>
      <c r="G73" s="455">
        <f>SUM('Príloha 2020'!G213)</f>
        <v>302</v>
      </c>
      <c r="H73" s="455">
        <f>SUM('Príloha 2020'!H213)</f>
        <v>336</v>
      </c>
      <c r="I73" s="455">
        <f>SUM('Príloha 2020'!I213)</f>
        <v>376</v>
      </c>
      <c r="J73" s="455">
        <f>SUM('Príloha 2020'!J213)</f>
        <v>398</v>
      </c>
      <c r="K73" s="455">
        <f>SUM('Príloha 2020'!K213)</f>
        <v>420</v>
      </c>
      <c r="L73" s="455">
        <f>SUM('Príloha 2020'!L213)</f>
        <v>430</v>
      </c>
    </row>
    <row r="74" spans="1:13" x14ac:dyDescent="0.2">
      <c r="A74" s="10"/>
      <c r="B74" s="36">
        <v>620</v>
      </c>
      <c r="C74" s="37"/>
      <c r="D74" s="37" t="s">
        <v>333</v>
      </c>
      <c r="E74" s="38"/>
      <c r="F74" s="455">
        <f>SUM('Príloha 2020'!F214)</f>
        <v>112</v>
      </c>
      <c r="G74" s="455">
        <f>SUM('Príloha 2020'!G214)</f>
        <v>117.3</v>
      </c>
      <c r="H74" s="455">
        <f>SUM('Príloha 2020'!H214)</f>
        <v>135</v>
      </c>
      <c r="I74" s="455">
        <f>SUM('Príloha 2020'!I214)</f>
        <v>150</v>
      </c>
      <c r="J74" s="455">
        <f>SUM('Príloha 2020'!J214)</f>
        <v>141</v>
      </c>
      <c r="K74" s="455">
        <f>SUM('Príloha 2020'!K214)</f>
        <v>145</v>
      </c>
      <c r="L74" s="455">
        <f>SUM('Príloha 2020'!L214)</f>
        <v>146</v>
      </c>
    </row>
    <row r="75" spans="1:13" s="451" customFormat="1" x14ac:dyDescent="0.2">
      <c r="A75" s="452"/>
      <c r="B75" s="444">
        <v>631</v>
      </c>
      <c r="C75" s="444"/>
      <c r="D75" s="444" t="s">
        <v>52</v>
      </c>
      <c r="E75" s="540"/>
      <c r="F75" s="455">
        <f>SUM('Príloha 2020'!F215)</f>
        <v>1.9</v>
      </c>
      <c r="G75" s="455">
        <f>SUM('Príloha 2020'!G215)</f>
        <v>5.3</v>
      </c>
      <c r="H75" s="455">
        <f>SUM('Príloha 2020'!H215)</f>
        <v>9</v>
      </c>
      <c r="I75" s="455">
        <f>SUM('Príloha 2020'!I215)</f>
        <v>6</v>
      </c>
      <c r="J75" s="455">
        <f>SUM('Príloha 2020'!J215)</f>
        <v>6.5</v>
      </c>
      <c r="K75" s="455">
        <f>SUM('Príloha 2020'!K215)</f>
        <v>6.5</v>
      </c>
      <c r="L75" s="455">
        <f>SUM('Príloha 2020'!L215)</f>
        <v>5.4</v>
      </c>
      <c r="M75" s="541"/>
    </row>
    <row r="76" spans="1:13" s="1" customFormat="1" x14ac:dyDescent="0.2">
      <c r="A76" s="9"/>
      <c r="B76" s="36">
        <v>632</v>
      </c>
      <c r="C76" s="36"/>
      <c r="D76" s="37" t="s">
        <v>55</v>
      </c>
      <c r="E76" s="38"/>
      <c r="F76" s="455">
        <f>SUM('Príloha 2020'!F218)</f>
        <v>51.199999999999996</v>
      </c>
      <c r="G76" s="455">
        <f>SUM('Príloha 2020'!G218)</f>
        <v>45.199999999999996</v>
      </c>
      <c r="H76" s="455">
        <f>SUM('Príloha 2020'!H218)</f>
        <v>42</v>
      </c>
      <c r="I76" s="455">
        <f>SUM('Príloha 2020'!I218)</f>
        <v>47</v>
      </c>
      <c r="J76" s="455">
        <f>SUM('Príloha 2020'!J218)</f>
        <v>48</v>
      </c>
      <c r="K76" s="455">
        <f>SUM('Príloha 2020'!K218)</f>
        <v>48</v>
      </c>
      <c r="L76" s="455">
        <f>SUM('Príloha 2020'!L218)</f>
        <v>48</v>
      </c>
      <c r="M76" s="473"/>
    </row>
    <row r="77" spans="1:13" s="1" customFormat="1" x14ac:dyDescent="0.2">
      <c r="A77" s="9"/>
      <c r="B77" s="36">
        <v>633</v>
      </c>
      <c r="C77" s="36"/>
      <c r="D77" s="37" t="s">
        <v>63</v>
      </c>
      <c r="E77" s="38"/>
      <c r="F77" s="455">
        <f>SUM('Príloha 2020'!F226)</f>
        <v>55.600000000000009</v>
      </c>
      <c r="G77" s="455">
        <f>SUM('Príloha 2020'!G226)</f>
        <v>61.399999999999991</v>
      </c>
      <c r="H77" s="455">
        <f>SUM('Príloha 2020'!H226)</f>
        <v>42.2</v>
      </c>
      <c r="I77" s="455">
        <f>SUM('Príloha 2020'!I226)</f>
        <v>40.700000000000003</v>
      </c>
      <c r="J77" s="455">
        <f>SUM('Príloha 2020'!J226)</f>
        <v>33.099999999999994</v>
      </c>
      <c r="K77" s="455">
        <f>SUM('Príloha 2020'!K226)</f>
        <v>40.099999999999994</v>
      </c>
      <c r="L77" s="455">
        <f>SUM('Príloha 2020'!L226)</f>
        <v>34.099999999999994</v>
      </c>
      <c r="M77" s="473"/>
    </row>
    <row r="78" spans="1:13" s="1" customFormat="1" x14ac:dyDescent="0.2">
      <c r="A78" s="9"/>
      <c r="B78" s="36">
        <v>634</v>
      </c>
      <c r="C78" s="36"/>
      <c r="D78" s="37" t="s">
        <v>76</v>
      </c>
      <c r="E78" s="38"/>
      <c r="F78" s="455">
        <f>SUM('Príloha 2020'!F242)</f>
        <v>6.6</v>
      </c>
      <c r="G78" s="455">
        <f>SUM('Príloha 2020'!G242)</f>
        <v>7.4</v>
      </c>
      <c r="H78" s="455">
        <f>SUM('Príloha 2020'!H242)</f>
        <v>10.199999999999999</v>
      </c>
      <c r="I78" s="455">
        <f>SUM('Príloha 2020'!I242)</f>
        <v>9.1999999999999993</v>
      </c>
      <c r="J78" s="455">
        <f>SUM('Príloha 2020'!J242)</f>
        <v>7.4</v>
      </c>
      <c r="K78" s="455">
        <f>SUM('Príloha 2020'!K242)</f>
        <v>7.4</v>
      </c>
      <c r="L78" s="455">
        <f>SUM('Príloha 2020'!L242)</f>
        <v>7.4</v>
      </c>
      <c r="M78" s="473"/>
    </row>
    <row r="79" spans="1:13" s="1" customFormat="1" x14ac:dyDescent="0.2">
      <c r="A79" s="9"/>
      <c r="B79" s="36">
        <v>635</v>
      </c>
      <c r="C79" s="36"/>
      <c r="D79" s="37" t="s">
        <v>82</v>
      </c>
      <c r="E79" s="38"/>
      <c r="F79" s="455">
        <f>SUM('Príloha 2020'!F249)</f>
        <v>2.9000000000000004</v>
      </c>
      <c r="G79" s="455">
        <f>SUM('Príloha 2020'!G249)</f>
        <v>1.7</v>
      </c>
      <c r="H79" s="455">
        <f>SUM('Príloha 2020'!H249)</f>
        <v>5.5</v>
      </c>
      <c r="I79" s="455">
        <f>SUM('Príloha 2020'!I249)</f>
        <v>6</v>
      </c>
      <c r="J79" s="455">
        <f>SUM('Príloha 2020'!J249)</f>
        <v>4</v>
      </c>
      <c r="K79" s="455">
        <f>SUM('Príloha 2020'!K249)</f>
        <v>5</v>
      </c>
      <c r="L79" s="455">
        <f>SUM('Príloha 2020'!L249)</f>
        <v>4</v>
      </c>
      <c r="M79" s="472"/>
    </row>
    <row r="80" spans="1:13" s="440" customFormat="1" x14ac:dyDescent="0.2">
      <c r="A80" s="441"/>
      <c r="B80" s="442">
        <v>636</v>
      </c>
      <c r="C80" s="442"/>
      <c r="D80" s="37" t="s">
        <v>1243</v>
      </c>
      <c r="E80" s="38"/>
      <c r="F80" s="455">
        <f>SUM('Príloha 2020'!F256)</f>
        <v>0</v>
      </c>
      <c r="G80" s="455">
        <f>SUM('Príloha 2020'!G256)</f>
        <v>0</v>
      </c>
      <c r="H80" s="455">
        <f>SUM('Príloha 2020'!H256)</f>
        <v>0</v>
      </c>
      <c r="I80" s="455">
        <f>SUM('Príloha 2020'!I256)</f>
        <v>1.5</v>
      </c>
      <c r="J80" s="455">
        <f>SUM('Príloha 2020'!J256)</f>
        <v>0</v>
      </c>
      <c r="K80" s="455">
        <f>SUM('Príloha 2020'!K256)</f>
        <v>0</v>
      </c>
      <c r="L80" s="455">
        <f>SUM('Príloha 2020'!L256)</f>
        <v>0</v>
      </c>
      <c r="M80" s="472"/>
    </row>
    <row r="81" spans="1:14" s="1" customFormat="1" x14ac:dyDescent="0.2">
      <c r="A81" s="9"/>
      <c r="B81" s="36">
        <v>637</v>
      </c>
      <c r="C81" s="36"/>
      <c r="D81" s="37" t="s">
        <v>88</v>
      </c>
      <c r="E81" s="38"/>
      <c r="F81" s="455">
        <f>SUM('Príloha 2020'!F258)</f>
        <v>108.10000000000001</v>
      </c>
      <c r="G81" s="455">
        <f>SUM('Príloha 2020'!G258)</f>
        <v>101.90000000000002</v>
      </c>
      <c r="H81" s="455">
        <f>SUM('Príloha 2020'!H258)</f>
        <v>127.7</v>
      </c>
      <c r="I81" s="455">
        <f>SUM('Príloha 2020'!I258)</f>
        <v>134.39999999999998</v>
      </c>
      <c r="J81" s="455">
        <f>SUM('Príloha 2020'!J258)</f>
        <v>132.6</v>
      </c>
      <c r="K81" s="455">
        <f>SUM('Príloha 2020'!K258)</f>
        <v>135.6</v>
      </c>
      <c r="L81" s="455">
        <f>SUM('Príloha 2020'!L258)</f>
        <v>128.6</v>
      </c>
      <c r="M81" s="472"/>
    </row>
    <row r="82" spans="1:14" s="1" customFormat="1" x14ac:dyDescent="0.2">
      <c r="A82" s="9"/>
      <c r="B82" s="36">
        <v>642</v>
      </c>
      <c r="C82" s="36"/>
      <c r="D82" s="37" t="s">
        <v>107</v>
      </c>
      <c r="E82" s="38"/>
      <c r="F82" s="455">
        <f>SUM('Príloha 2020'!F294)</f>
        <v>15.600000000000001</v>
      </c>
      <c r="G82" s="455">
        <f>SUM('Príloha 2020'!G294)</f>
        <v>12.700000000000001</v>
      </c>
      <c r="H82" s="455">
        <f>SUM('Príloha 2020'!H294)</f>
        <v>16.100000000000001</v>
      </c>
      <c r="I82" s="455">
        <f>SUM('Príloha 2020'!I294)</f>
        <v>16.100000000000001</v>
      </c>
      <c r="J82" s="455">
        <f>SUM('Príloha 2020'!J294)</f>
        <v>14</v>
      </c>
      <c r="K82" s="455">
        <f>SUM('Príloha 2020'!K294)</f>
        <v>15.5</v>
      </c>
      <c r="L82" s="455">
        <f>SUM('Príloha 2020'!L294)</f>
        <v>15.5</v>
      </c>
      <c r="M82" s="473"/>
    </row>
    <row r="83" spans="1:14" s="1" customFormat="1" x14ac:dyDescent="0.2">
      <c r="A83" s="9"/>
      <c r="B83" s="36">
        <v>651</v>
      </c>
      <c r="C83" s="36"/>
      <c r="D83" s="37" t="s">
        <v>703</v>
      </c>
      <c r="E83" s="38"/>
      <c r="F83" s="455">
        <f>SUM('Príloha 2020'!F303)</f>
        <v>0</v>
      </c>
      <c r="G83" s="455">
        <f>SUM('Príloha 2020'!G303)</f>
        <v>5.5</v>
      </c>
      <c r="H83" s="455">
        <f>SUM('Príloha 2020'!H303)</f>
        <v>0</v>
      </c>
      <c r="I83" s="455">
        <f>SUM('Príloha 2020'!I303)</f>
        <v>0</v>
      </c>
      <c r="J83" s="455">
        <f>SUM('Príloha 2020'!J303)</f>
        <v>0</v>
      </c>
      <c r="K83" s="455">
        <f>SUM('Príloha 2020'!K303)</f>
        <v>1</v>
      </c>
      <c r="L83" s="455">
        <f>SUM('Príloha 2020'!L303)</f>
        <v>2</v>
      </c>
      <c r="N83" s="314"/>
    </row>
    <row r="84" spans="1:14" s="1" customFormat="1" x14ac:dyDescent="0.2">
      <c r="A84" s="9"/>
      <c r="B84" s="34"/>
      <c r="C84" s="34"/>
      <c r="D84" s="34" t="s">
        <v>114</v>
      </c>
      <c r="E84" s="35" t="str">
        <f>'Príloha 2020'!E305</f>
        <v>01.3.3</v>
      </c>
      <c r="F84" s="384">
        <f>SUM('Príloha 2020'!F305)</f>
        <v>30.9</v>
      </c>
      <c r="G84" s="384">
        <f>SUM('Príloha 2020'!G305)</f>
        <v>41.800000000000004</v>
      </c>
      <c r="H84" s="384">
        <f>SUM('Príloha 2020'!H305)</f>
        <v>35.300000000000004</v>
      </c>
      <c r="I84" s="384">
        <f>SUM('Príloha 2020'!I305)</f>
        <v>38.300000000000004</v>
      </c>
      <c r="J84" s="384">
        <f>SUM('Príloha 2020'!J305)</f>
        <v>33</v>
      </c>
      <c r="K84" s="384">
        <f>SUM('Príloha 2020'!K305)</f>
        <v>34</v>
      </c>
      <c r="L84" s="384">
        <f>SUM('Príloha 2020'!L305)</f>
        <v>36</v>
      </c>
    </row>
    <row r="85" spans="1:14" s="1" customFormat="1" x14ac:dyDescent="0.2">
      <c r="A85" s="8"/>
      <c r="B85" s="36">
        <v>610</v>
      </c>
      <c r="C85" s="37"/>
      <c r="D85" s="37" t="s">
        <v>280</v>
      </c>
      <c r="E85" s="50"/>
      <c r="F85" s="443">
        <f>SUM('Príloha 2020'!F306)</f>
        <v>18.399999999999999</v>
      </c>
      <c r="G85" s="443">
        <f>SUM('Príloha 2020'!G306)</f>
        <v>26.5</v>
      </c>
      <c r="H85" s="443">
        <f>SUM('Príloha 2020'!H306)</f>
        <v>22</v>
      </c>
      <c r="I85" s="443">
        <f>'Príloha 2020'!I306</f>
        <v>22.5</v>
      </c>
      <c r="J85" s="443">
        <f>SUM('Príloha 2020'!J306)</f>
        <v>23</v>
      </c>
      <c r="K85" s="443">
        <f>SUM('Príloha 2020'!K306)</f>
        <v>25</v>
      </c>
      <c r="L85" s="443">
        <f>SUM('Príloha 2020'!L306)</f>
        <v>27</v>
      </c>
    </row>
    <row r="86" spans="1:14" x14ac:dyDescent="0.2">
      <c r="A86" s="10"/>
      <c r="B86" s="36">
        <v>620</v>
      </c>
      <c r="C86" s="37"/>
      <c r="D86" s="37" t="s">
        <v>279</v>
      </c>
      <c r="E86" s="50"/>
      <c r="F86" s="443">
        <f>SUM('Príloha 2020'!F307)</f>
        <v>6.8</v>
      </c>
      <c r="G86" s="443">
        <f>SUM('Príloha 2020'!G307)</f>
        <v>9.4</v>
      </c>
      <c r="H86" s="443">
        <f>SUM('Príloha 2020'!H307)</f>
        <v>7.7</v>
      </c>
      <c r="I86" s="443">
        <f>'Príloha 2020'!I307</f>
        <v>9.1999999999999993</v>
      </c>
      <c r="J86" s="443">
        <f>SUM('Príloha 2020'!J307)</f>
        <v>8</v>
      </c>
      <c r="K86" s="443">
        <f>SUM('Príloha 2020'!K307)</f>
        <v>9</v>
      </c>
      <c r="L86" s="443">
        <f>SUM('Príloha 2020'!L307)</f>
        <v>9</v>
      </c>
    </row>
    <row r="87" spans="1:14" x14ac:dyDescent="0.2">
      <c r="A87" s="10"/>
      <c r="B87" s="36">
        <v>630</v>
      </c>
      <c r="C87" s="37"/>
      <c r="D87" s="37" t="s">
        <v>162</v>
      </c>
      <c r="E87" s="50"/>
      <c r="F87" s="443">
        <f>SUM('Príloha 2020'!F308)</f>
        <v>5.7</v>
      </c>
      <c r="G87" s="443">
        <f>SUM('Príloha 2020'!G308)</f>
        <v>5.7</v>
      </c>
      <c r="H87" s="443">
        <f>SUM('Príloha 2020'!H308)</f>
        <v>3</v>
      </c>
      <c r="I87" s="443">
        <f>'Príloha 2020'!I308</f>
        <v>4</v>
      </c>
      <c r="J87" s="443">
        <f>SUM('Príloha 2020'!J308)</f>
        <v>2</v>
      </c>
      <c r="K87" s="443">
        <f>SUM('Príloha 2020'!K308)</f>
        <v>0</v>
      </c>
      <c r="L87" s="443">
        <f>SUM('Príloha 2020'!L308)</f>
        <v>0</v>
      </c>
      <c r="M87" s="473"/>
    </row>
    <row r="88" spans="1:14" x14ac:dyDescent="0.2">
      <c r="A88" s="10"/>
      <c r="B88" s="36">
        <v>642</v>
      </c>
      <c r="C88" s="37"/>
      <c r="D88" s="37" t="s">
        <v>334</v>
      </c>
      <c r="E88" s="50"/>
      <c r="F88" s="443">
        <f>SUM('Príloha 2020'!F309)</f>
        <v>0</v>
      </c>
      <c r="G88" s="443">
        <f>SUM('Príloha 2020'!G309)</f>
        <v>0.2</v>
      </c>
      <c r="H88" s="443">
        <f>SUM('Príloha 2020'!H309)</f>
        <v>2.6</v>
      </c>
      <c r="I88" s="443">
        <f>'Príloha 2020'!I309</f>
        <v>2.6</v>
      </c>
      <c r="J88" s="443">
        <f>SUM('Príloha 2020'!J309)</f>
        <v>0</v>
      </c>
      <c r="K88" s="443">
        <f>SUM('Príloha 2020'!K309)</f>
        <v>0</v>
      </c>
      <c r="L88" s="443">
        <f>SUM('Príloha 2020'!L309)</f>
        <v>0</v>
      </c>
    </row>
    <row r="89" spans="1:14" x14ac:dyDescent="0.2">
      <c r="A89" s="10"/>
      <c r="B89" s="39"/>
      <c r="C89" s="39"/>
      <c r="D89" s="39" t="s">
        <v>119</v>
      </c>
      <c r="E89" s="40" t="str">
        <f>'Príloha 2020'!E310</f>
        <v>01.6.0</v>
      </c>
      <c r="F89" s="384">
        <f>SUM('Príloha 2020'!F310)</f>
        <v>5.9</v>
      </c>
      <c r="G89" s="384">
        <f>SUM('Príloha 2020'!G310)</f>
        <v>5.0999999999999996</v>
      </c>
      <c r="H89" s="384">
        <f>SUM('Príloha 2020'!H310)</f>
        <v>22</v>
      </c>
      <c r="I89" s="384">
        <f>SUM('Príloha 2020'!I310)</f>
        <v>22</v>
      </c>
      <c r="J89" s="384">
        <f>SUM('Príloha 2020'!J310)</f>
        <v>9</v>
      </c>
      <c r="K89" s="384">
        <f>SUM('Príloha 2020'!K310)</f>
        <v>9</v>
      </c>
      <c r="L89" s="384">
        <f>SUM('Príloha 2020'!L310)</f>
        <v>9</v>
      </c>
    </row>
    <row r="90" spans="1:14" s="1" customFormat="1" x14ac:dyDescent="0.2">
      <c r="A90" s="11"/>
      <c r="B90" s="36">
        <v>630</v>
      </c>
      <c r="C90" s="37"/>
      <c r="D90" s="37" t="s">
        <v>335</v>
      </c>
      <c r="E90" s="50"/>
      <c r="F90" s="50">
        <f>'Príloha 2020'!F311</f>
        <v>5.9</v>
      </c>
      <c r="G90" s="443">
        <f>'Príloha 2020'!G311</f>
        <v>5.0999999999999996</v>
      </c>
      <c r="H90" s="443">
        <f>SUM('Príloha 2020'!H311)</f>
        <v>22</v>
      </c>
      <c r="I90" s="443">
        <f>'Príloha 2020'!I311</f>
        <v>22</v>
      </c>
      <c r="J90" s="443">
        <f>'Príloha 2020'!J311</f>
        <v>9</v>
      </c>
      <c r="K90" s="443">
        <f>'Príloha 2020'!K311</f>
        <v>9</v>
      </c>
      <c r="L90" s="443">
        <f>'Príloha 2020'!L311</f>
        <v>9</v>
      </c>
    </row>
    <row r="91" spans="1:14" x14ac:dyDescent="0.2">
      <c r="A91" s="10"/>
      <c r="B91" s="39"/>
      <c r="C91" s="39"/>
      <c r="D91" s="39" t="s">
        <v>122</v>
      </c>
      <c r="E91" s="40" t="str">
        <f>'Príloha 2020'!E312</f>
        <v>01.7.0</v>
      </c>
      <c r="F91" s="384">
        <f>SUM('Príloha 2020'!F312)</f>
        <v>26.8</v>
      </c>
      <c r="G91" s="384">
        <f>SUM('Príloha 2020'!G312)</f>
        <v>23.200000000000003</v>
      </c>
      <c r="H91" s="384">
        <f>SUM('Príloha 2020'!H312)</f>
        <v>25</v>
      </c>
      <c r="I91" s="384">
        <f>SUM('Príloha 2020'!I312)</f>
        <v>25</v>
      </c>
      <c r="J91" s="384">
        <f>SUM('Príloha 2020'!J312)</f>
        <v>24</v>
      </c>
      <c r="K91" s="384">
        <f>SUM('Príloha 2020'!K312)</f>
        <v>24</v>
      </c>
      <c r="L91" s="384">
        <f>SUM('Príloha 2020'!L312)</f>
        <v>24</v>
      </c>
    </row>
    <row r="92" spans="1:14" s="1" customFormat="1" x14ac:dyDescent="0.2">
      <c r="A92" s="11"/>
      <c r="B92" s="36"/>
      <c r="C92" s="37">
        <v>651002</v>
      </c>
      <c r="D92" s="37" t="s">
        <v>281</v>
      </c>
      <c r="E92" s="50"/>
      <c r="F92" s="443">
        <f>SUM('Príloha 2020'!F313)</f>
        <v>24.8</v>
      </c>
      <c r="G92" s="443">
        <f>SUM('Príloha 2020'!G313)</f>
        <v>20.100000000000001</v>
      </c>
      <c r="H92" s="443">
        <f>SUM('Príloha 2020'!H313)</f>
        <v>23</v>
      </c>
      <c r="I92" s="443">
        <f>'Príloha 2020'!I313</f>
        <v>23</v>
      </c>
      <c r="J92" s="443">
        <f>'Príloha 2020'!J313</f>
        <v>22</v>
      </c>
      <c r="K92" s="443">
        <f>'Príloha 2020'!K313</f>
        <v>22</v>
      </c>
      <c r="L92" s="443">
        <f>'Príloha 2020'!L313</f>
        <v>22</v>
      </c>
    </row>
    <row r="93" spans="1:14" x14ac:dyDescent="0.2">
      <c r="A93" s="10"/>
      <c r="B93" s="36"/>
      <c r="C93" s="37">
        <v>653001</v>
      </c>
      <c r="D93" s="37" t="s">
        <v>322</v>
      </c>
      <c r="E93" s="50"/>
      <c r="F93" s="443">
        <f>SUM('Príloha 2020'!F314)</f>
        <v>2</v>
      </c>
      <c r="G93" s="443">
        <f>SUM('Príloha 2020'!G314)</f>
        <v>3.1</v>
      </c>
      <c r="H93" s="443">
        <f>SUM('Príloha 2020'!H314)</f>
        <v>2</v>
      </c>
      <c r="I93" s="443">
        <f>'Príloha 2020'!I314</f>
        <v>2</v>
      </c>
      <c r="J93" s="443">
        <f>'Príloha 2020'!J314</f>
        <v>2</v>
      </c>
      <c r="K93" s="443">
        <f>'Príloha 2020'!K314</f>
        <v>2</v>
      </c>
      <c r="L93" s="443">
        <f>'Príloha 2020'!L314</f>
        <v>2</v>
      </c>
      <c r="M93" s="1"/>
    </row>
    <row r="94" spans="1:14" x14ac:dyDescent="0.2">
      <c r="A94" s="10"/>
      <c r="B94" s="34"/>
      <c r="C94" s="34"/>
      <c r="D94" s="39" t="s">
        <v>683</v>
      </c>
      <c r="E94" s="40" t="str">
        <f>'Príloha 2020'!E315</f>
        <v>01.8.0</v>
      </c>
      <c r="F94" s="384">
        <f>SUM('Príloha 2020'!F315)</f>
        <v>6.2</v>
      </c>
      <c r="G94" s="384">
        <f>SUM('Príloha 2020'!G315)</f>
        <v>5.8</v>
      </c>
      <c r="H94" s="384">
        <f>SUM('Príloha 2020'!H315)</f>
        <v>10.1</v>
      </c>
      <c r="I94" s="384">
        <f>SUM('Príloha 2020'!I315)</f>
        <v>8.1</v>
      </c>
      <c r="J94" s="384">
        <f>SUM('Príloha 2020'!J315)</f>
        <v>3</v>
      </c>
      <c r="K94" s="384">
        <f>SUM('Príloha 2020'!K315)</f>
        <v>5</v>
      </c>
      <c r="L94" s="384">
        <f>SUM('Príloha 2020'!L315)</f>
        <v>3</v>
      </c>
    </row>
    <row r="95" spans="1:14" s="1" customFormat="1" x14ac:dyDescent="0.2">
      <c r="A95" s="8"/>
      <c r="B95" s="36"/>
      <c r="C95" s="37">
        <v>6410011</v>
      </c>
      <c r="D95" s="37" t="s">
        <v>924</v>
      </c>
      <c r="E95" s="50"/>
      <c r="F95" s="443">
        <f>SUM('Príloha 2020'!F316)</f>
        <v>1.3</v>
      </c>
      <c r="G95" s="443">
        <f>SUM('Príloha 2020'!G316)</f>
        <v>0.5</v>
      </c>
      <c r="H95" s="443">
        <f>SUM('Príloha 2020'!H316)</f>
        <v>5</v>
      </c>
      <c r="I95" s="443">
        <f>'Príloha 2020'!I316</f>
        <v>3</v>
      </c>
      <c r="J95" s="443">
        <f>SUM('Príloha 2020'!J316)</f>
        <v>3</v>
      </c>
      <c r="K95" s="443">
        <f>SUM('Príloha 2020'!K316)</f>
        <v>5</v>
      </c>
      <c r="L95" s="443">
        <f>SUM('Príloha 2020'!L316)</f>
        <v>3</v>
      </c>
      <c r="M95" s="473"/>
    </row>
    <row r="96" spans="1:14" s="440" customFormat="1" x14ac:dyDescent="0.2">
      <c r="A96" s="8"/>
      <c r="B96" s="442"/>
      <c r="C96" s="37">
        <v>641001</v>
      </c>
      <c r="D96" s="37" t="s">
        <v>1049</v>
      </c>
      <c r="E96" s="443"/>
      <c r="F96" s="443">
        <f>SUM('Príloha 2020'!F317)</f>
        <v>0</v>
      </c>
      <c r="G96" s="443">
        <f>SUM('Príloha 2020'!G317)</f>
        <v>0</v>
      </c>
      <c r="H96" s="443">
        <f>SUM('Príloha 2020'!H317)</f>
        <v>0</v>
      </c>
      <c r="I96" s="443">
        <f>'Príloha 2020'!I317</f>
        <v>0</v>
      </c>
      <c r="J96" s="443">
        <f>SUM('Príloha 2020'!J317)</f>
        <v>0</v>
      </c>
      <c r="K96" s="443">
        <f>SUM('Príloha 2020'!K317)</f>
        <v>0</v>
      </c>
      <c r="L96" s="443">
        <f>SUM('Príloha 2020'!L317)</f>
        <v>0</v>
      </c>
      <c r="M96" s="473"/>
    </row>
    <row r="97" spans="1:14" x14ac:dyDescent="0.2">
      <c r="A97" s="10"/>
      <c r="B97" s="36"/>
      <c r="C97" s="37">
        <v>6410012</v>
      </c>
      <c r="D97" s="37" t="s">
        <v>834</v>
      </c>
      <c r="E97" s="50"/>
      <c r="F97" s="443">
        <f>SUM('Príloha 2020'!F318)</f>
        <v>0</v>
      </c>
      <c r="G97" s="443">
        <f>SUM('Príloha 2020'!G318)</f>
        <v>0</v>
      </c>
      <c r="H97" s="443">
        <f>SUM('Príloha 2020'!H318)</f>
        <v>0</v>
      </c>
      <c r="I97" s="443">
        <f>'Príloha 2020'!I318</f>
        <v>0</v>
      </c>
      <c r="J97" s="443">
        <f>SUM('Príloha 2020'!J318)</f>
        <v>0</v>
      </c>
      <c r="K97" s="443">
        <f>SUM('Príloha 2020'!K318)</f>
        <v>0</v>
      </c>
      <c r="L97" s="443">
        <f>SUM('Príloha 2020'!L318)</f>
        <v>0</v>
      </c>
      <c r="M97" s="1"/>
    </row>
    <row r="98" spans="1:14" x14ac:dyDescent="0.2">
      <c r="A98" s="10"/>
      <c r="B98" s="36"/>
      <c r="C98" s="37">
        <v>6410013</v>
      </c>
      <c r="D98" s="37" t="s">
        <v>833</v>
      </c>
      <c r="E98" s="50"/>
      <c r="F98" s="443">
        <f>SUM('Príloha 2020'!F319)</f>
        <v>4.9000000000000004</v>
      </c>
      <c r="G98" s="443">
        <f>SUM('Príloha 2020'!G319)</f>
        <v>5.3</v>
      </c>
      <c r="H98" s="443">
        <f>SUM('Príloha 2020'!H319)</f>
        <v>5.0999999999999996</v>
      </c>
      <c r="I98" s="443">
        <f>'Príloha 2020'!I319</f>
        <v>5.0999999999999996</v>
      </c>
      <c r="J98" s="443">
        <f>SUM('Príloha 2020'!J319)</f>
        <v>0</v>
      </c>
      <c r="K98" s="443">
        <f>SUM('Príloha 2020'!K319)</f>
        <v>0</v>
      </c>
      <c r="L98" s="443">
        <f>SUM('Príloha 2020'!L319)</f>
        <v>0</v>
      </c>
    </row>
    <row r="99" spans="1:14" x14ac:dyDescent="0.2">
      <c r="A99" s="10"/>
      <c r="B99" s="34"/>
      <c r="C99" s="34"/>
      <c r="D99" s="34" t="s">
        <v>128</v>
      </c>
      <c r="E99" s="40" t="str">
        <f>'Príloha 2020'!E320</f>
        <v>03.1.0</v>
      </c>
      <c r="F99" s="384">
        <f>SUM('Príloha 2020'!F320)</f>
        <v>173.8</v>
      </c>
      <c r="G99" s="384">
        <f>SUM('Príloha 2020'!G320)</f>
        <v>177.20000000000002</v>
      </c>
      <c r="H99" s="384">
        <f>SUM('Príloha 2020'!H320)</f>
        <v>204.20000000000002</v>
      </c>
      <c r="I99" s="384">
        <f>SUM('Príloha 2020'!I320)</f>
        <v>204.10000000000002</v>
      </c>
      <c r="J99" s="384">
        <f>SUM('Príloha 2020'!J320)</f>
        <v>198.9</v>
      </c>
      <c r="K99" s="384">
        <f>SUM('Príloha 2020'!K320)</f>
        <v>220.9</v>
      </c>
      <c r="L99" s="384">
        <f>SUM('Príloha 2020'!L320)</f>
        <v>216.9</v>
      </c>
    </row>
    <row r="100" spans="1:14" s="1" customFormat="1" x14ac:dyDescent="0.2">
      <c r="A100" s="9"/>
      <c r="B100" s="36">
        <v>610</v>
      </c>
      <c r="C100" s="37"/>
      <c r="D100" s="37" t="s">
        <v>280</v>
      </c>
      <c r="E100" s="50"/>
      <c r="F100" s="443">
        <f>SUM('Príloha 2020'!F321)</f>
        <v>115.3</v>
      </c>
      <c r="G100" s="443">
        <f>SUM('Príloha 2020'!G321)</f>
        <v>105.8</v>
      </c>
      <c r="H100" s="443">
        <f>SUM('Príloha 2020'!H321)</f>
        <v>125</v>
      </c>
      <c r="I100" s="443">
        <f>'Príloha 2020'!I321</f>
        <v>125</v>
      </c>
      <c r="J100" s="443">
        <f>SUM('Príloha 2020'!J321)</f>
        <v>125</v>
      </c>
      <c r="K100" s="443">
        <f>SUM('Príloha 2020'!K321)</f>
        <v>135</v>
      </c>
      <c r="L100" s="443">
        <f>SUM('Príloha 2020'!L321)</f>
        <v>135</v>
      </c>
      <c r="M100" s="473"/>
    </row>
    <row r="101" spans="1:14" x14ac:dyDescent="0.2">
      <c r="A101" s="10"/>
      <c r="B101" s="36">
        <v>620</v>
      </c>
      <c r="C101" s="37"/>
      <c r="D101" s="37" t="s">
        <v>279</v>
      </c>
      <c r="E101" s="50"/>
      <c r="F101" s="443">
        <f>SUM('Príloha 2020'!F322)</f>
        <v>41.3</v>
      </c>
      <c r="G101" s="443">
        <f>SUM('Príloha 2020'!G322)</f>
        <v>40.5</v>
      </c>
      <c r="H101" s="443">
        <f>SUM('Príloha 2020'!H322)</f>
        <v>44</v>
      </c>
      <c r="I101" s="443">
        <f>'Príloha 2020'!I322</f>
        <v>44</v>
      </c>
      <c r="J101" s="443">
        <f>SUM('Príloha 2020'!J322)</f>
        <v>44</v>
      </c>
      <c r="K101" s="443">
        <f>SUM('Príloha 2020'!K322)</f>
        <v>48</v>
      </c>
      <c r="L101" s="443">
        <f>SUM('Príloha 2020'!L322)</f>
        <v>48</v>
      </c>
      <c r="M101" s="473"/>
    </row>
    <row r="102" spans="1:14" x14ac:dyDescent="0.2">
      <c r="A102" s="10"/>
      <c r="B102" s="36">
        <v>630</v>
      </c>
      <c r="C102" s="37"/>
      <c r="D102" s="37" t="s">
        <v>162</v>
      </c>
      <c r="E102" s="50"/>
      <c r="F102" s="443">
        <f>SUM('Príloha 2020'!F323)</f>
        <v>17.200000000000003</v>
      </c>
      <c r="G102" s="443">
        <f>SUM('Príloha 2020'!G323)</f>
        <v>30.9</v>
      </c>
      <c r="H102" s="443">
        <f>SUM('Príloha 2020'!H323)</f>
        <v>35.20000000000001</v>
      </c>
      <c r="I102" s="443">
        <f>'Príloha 2020'!I323</f>
        <v>35.100000000000009</v>
      </c>
      <c r="J102" s="443">
        <f>SUM('Príloha 2020'!J323)</f>
        <v>29.900000000000002</v>
      </c>
      <c r="K102" s="443">
        <f>SUM('Príloha 2020'!K323)</f>
        <v>37.900000000000006</v>
      </c>
      <c r="L102" s="443">
        <f>SUM('Príloha 2020'!L323)</f>
        <v>33.900000000000006</v>
      </c>
      <c r="M102" s="472"/>
    </row>
    <row r="103" spans="1:14" x14ac:dyDescent="0.2">
      <c r="A103" s="10"/>
      <c r="B103" s="34"/>
      <c r="C103" s="34"/>
      <c r="D103" s="34" t="s">
        <v>140</v>
      </c>
      <c r="E103" s="40" t="str">
        <f>'Príloha 2020'!E351</f>
        <v>03.2.0</v>
      </c>
      <c r="F103" s="384">
        <f>SUM(F104)</f>
        <v>1</v>
      </c>
      <c r="G103" s="384">
        <f t="shared" ref="G103:L103" si="0">SUM(G104)</f>
        <v>1</v>
      </c>
      <c r="H103" s="384">
        <f t="shared" si="0"/>
        <v>1</v>
      </c>
      <c r="I103" s="384">
        <f t="shared" si="0"/>
        <v>1</v>
      </c>
      <c r="J103" s="384">
        <f t="shared" si="0"/>
        <v>43</v>
      </c>
      <c r="K103" s="384">
        <f t="shared" si="0"/>
        <v>43</v>
      </c>
      <c r="L103" s="384">
        <f t="shared" si="0"/>
        <v>43</v>
      </c>
    </row>
    <row r="104" spans="1:14" s="1" customFormat="1" x14ac:dyDescent="0.2">
      <c r="A104" s="8"/>
      <c r="B104" s="36">
        <v>600</v>
      </c>
      <c r="C104" s="37"/>
      <c r="D104" s="37" t="s">
        <v>1234</v>
      </c>
      <c r="E104" s="50"/>
      <c r="F104" s="50">
        <f>SUM('Príloha 2020'!F351)</f>
        <v>1</v>
      </c>
      <c r="G104" s="443">
        <f>SUM('Príloha 2020'!G351)</f>
        <v>1</v>
      </c>
      <c r="H104" s="443">
        <f>SUM('Príloha 2020'!H351)</f>
        <v>1</v>
      </c>
      <c r="I104" s="443">
        <f>SUM('Príloha 2020'!I351)</f>
        <v>1</v>
      </c>
      <c r="J104" s="443">
        <f>SUM('Príloha 2020'!J351)</f>
        <v>43</v>
      </c>
      <c r="K104" s="443">
        <f>SUM('Príloha 2020'!K351)</f>
        <v>43</v>
      </c>
      <c r="L104" s="443">
        <f>SUM('Príloha 2020'!L351)</f>
        <v>43</v>
      </c>
    </row>
    <row r="105" spans="1:14" x14ac:dyDescent="0.2">
      <c r="A105" s="10"/>
      <c r="B105" s="34"/>
      <c r="C105" s="34"/>
      <c r="D105" s="34" t="s">
        <v>143</v>
      </c>
      <c r="E105" s="40" t="str">
        <f>'Príloha 2020'!E356</f>
        <v>04.1.2</v>
      </c>
      <c r="F105" s="384">
        <f>SUM('Príloha 2020'!F356)</f>
        <v>217.8</v>
      </c>
      <c r="G105" s="384">
        <f>SUM('Príloha 2020'!G356)</f>
        <v>214.9</v>
      </c>
      <c r="H105" s="384">
        <f>SUM('Príloha 2020'!H356)</f>
        <v>243</v>
      </c>
      <c r="I105" s="384">
        <f>SUM('Príloha 2020'!I356)</f>
        <v>239</v>
      </c>
      <c r="J105" s="384">
        <f>SUM('Príloha 2020'!J356)</f>
        <v>111.69999999999999</v>
      </c>
      <c r="K105" s="384">
        <f>SUM('Príloha 2020'!K356)</f>
        <v>111.69999999999999</v>
      </c>
      <c r="L105" s="384">
        <f>SUM('Príloha 2020'!L356)</f>
        <v>111.69999999999999</v>
      </c>
    </row>
    <row r="106" spans="1:14" s="1" customFormat="1" x14ac:dyDescent="0.2">
      <c r="A106" s="8"/>
      <c r="B106" s="36"/>
      <c r="C106" s="36"/>
      <c r="D106" s="100" t="s">
        <v>144</v>
      </c>
      <c r="E106" s="148"/>
      <c r="F106" s="381">
        <f>SUM('Príloha 2020'!F357)</f>
        <v>64.5</v>
      </c>
      <c r="G106" s="381">
        <f>SUM('Príloha 2020'!G357)</f>
        <v>27.3</v>
      </c>
      <c r="H106" s="381">
        <f>SUM('Príloha 2020'!H357)</f>
        <v>44</v>
      </c>
      <c r="I106" s="381">
        <f>'Príloha 2020'!I360</f>
        <v>21</v>
      </c>
      <c r="J106" s="381">
        <f>SUM('Príloha 2020'!J357)</f>
        <v>31.1</v>
      </c>
      <c r="K106" s="381">
        <f>SUM('Príloha 2020'!K357)</f>
        <v>31.1</v>
      </c>
      <c r="L106" s="381">
        <f>SUM('Príloha 2020'!L357)</f>
        <v>31.1</v>
      </c>
      <c r="N106" s="314"/>
    </row>
    <row r="107" spans="1:14" s="1" customFormat="1" x14ac:dyDescent="0.2">
      <c r="A107" s="9"/>
      <c r="B107" s="36">
        <v>610</v>
      </c>
      <c r="C107" s="37"/>
      <c r="D107" s="37" t="s">
        <v>280</v>
      </c>
      <c r="E107" s="50"/>
      <c r="F107" s="443">
        <f>SUM('Príloha 2020'!F358)</f>
        <v>25.8</v>
      </c>
      <c r="G107" s="443">
        <f>SUM('Príloha 2020'!G358)</f>
        <v>7.1</v>
      </c>
      <c r="H107" s="443">
        <f>SUM('Príloha 2020'!H358)</f>
        <v>13</v>
      </c>
      <c r="I107" s="443">
        <f>'Príloha 2020'!I361</f>
        <v>1.5</v>
      </c>
      <c r="J107" s="443">
        <f>'Príloha 2020'!J358</f>
        <v>15.6</v>
      </c>
      <c r="K107" s="443">
        <f>'Príloha 2020'!K358</f>
        <v>15.6</v>
      </c>
      <c r="L107" s="443">
        <f>'Príloha 2020'!L358</f>
        <v>15.6</v>
      </c>
    </row>
    <row r="108" spans="1:14" x14ac:dyDescent="0.2">
      <c r="A108" s="10"/>
      <c r="B108" s="36">
        <v>620</v>
      </c>
      <c r="C108" s="37"/>
      <c r="D108" s="37" t="s">
        <v>279</v>
      </c>
      <c r="E108" s="50"/>
      <c r="F108" s="443">
        <f>SUM('Príloha 2020'!F359)</f>
        <v>8.9</v>
      </c>
      <c r="G108" s="443">
        <f>SUM('Príloha 2020'!G359)</f>
        <v>2.5</v>
      </c>
      <c r="H108" s="443">
        <f>SUM('Príloha 2020'!H359)</f>
        <v>4.5</v>
      </c>
      <c r="I108" s="443">
        <f>'Príloha 2020'!I362</f>
        <v>199</v>
      </c>
      <c r="J108" s="443">
        <f>'Príloha 2020'!J359</f>
        <v>5.5</v>
      </c>
      <c r="K108" s="443">
        <f>'Príloha 2020'!K359</f>
        <v>5.5</v>
      </c>
      <c r="L108" s="443">
        <f>'Príloha 2020'!L359</f>
        <v>5.5</v>
      </c>
    </row>
    <row r="109" spans="1:14" x14ac:dyDescent="0.2">
      <c r="A109" s="10"/>
      <c r="B109" s="36">
        <v>630</v>
      </c>
      <c r="C109" s="37"/>
      <c r="D109" s="37" t="s">
        <v>162</v>
      </c>
      <c r="E109" s="50"/>
      <c r="F109" s="443">
        <f>SUM('Príloha 2020'!F360)</f>
        <v>28</v>
      </c>
      <c r="G109" s="443">
        <f>SUM('Príloha 2020'!G360)</f>
        <v>16.899999999999999</v>
      </c>
      <c r="H109" s="443">
        <f>SUM('Príloha 2020'!H360)</f>
        <v>25</v>
      </c>
      <c r="I109" s="443">
        <f>'Príloha 2020'!I363</f>
        <v>145</v>
      </c>
      <c r="J109" s="443">
        <f>'Príloha 2020'!J360</f>
        <v>10</v>
      </c>
      <c r="K109" s="443">
        <f>'Príloha 2020'!K360</f>
        <v>10</v>
      </c>
      <c r="L109" s="443">
        <f>'Príloha 2020'!L360</f>
        <v>10</v>
      </c>
    </row>
    <row r="110" spans="1:14" x14ac:dyDescent="0.2">
      <c r="A110" s="10"/>
      <c r="B110" s="442"/>
      <c r="C110" s="37">
        <v>637014</v>
      </c>
      <c r="D110" s="37" t="s">
        <v>1101</v>
      </c>
      <c r="E110" s="443"/>
      <c r="F110" s="443">
        <f>SUM('Príloha 2020'!F361)</f>
        <v>1.8</v>
      </c>
      <c r="G110" s="443">
        <f>SUM('Príloha 2020'!G361)</f>
        <v>0.8</v>
      </c>
      <c r="H110" s="443">
        <f>SUM('Príloha 2020'!H361)</f>
        <v>1.5</v>
      </c>
      <c r="I110" s="443">
        <f>SUM('Príloha 2020'!I364)</f>
        <v>50</v>
      </c>
      <c r="J110" s="443">
        <f>SUM('Príloha 2020'!J361)</f>
        <v>0</v>
      </c>
      <c r="K110" s="443">
        <f>SUM('Príloha 2020'!K361)</f>
        <v>0</v>
      </c>
      <c r="L110" s="443">
        <f>SUM('Príloha 2020'!L361)</f>
        <v>0</v>
      </c>
    </row>
    <row r="111" spans="1:14" s="389" customFormat="1" x14ac:dyDescent="0.2">
      <c r="A111" s="388"/>
      <c r="B111" s="100"/>
      <c r="C111" s="100"/>
      <c r="D111" s="100" t="s">
        <v>1121</v>
      </c>
      <c r="E111" s="148"/>
      <c r="F111" s="148">
        <f>SUM('Príloha 2020'!F362)</f>
        <v>153.30000000000001</v>
      </c>
      <c r="G111" s="148">
        <f>SUM('Príloha 2020'!G362)</f>
        <v>187.6</v>
      </c>
      <c r="H111" s="148">
        <f>SUM('Príloha 2020'!H362)</f>
        <v>199</v>
      </c>
      <c r="I111" s="148">
        <f>'Príloha 2020'!I365</f>
        <v>4</v>
      </c>
      <c r="J111" s="148">
        <f>SUM('Príloha 2020'!J362)</f>
        <v>80.599999999999994</v>
      </c>
      <c r="K111" s="148">
        <f>SUM('Príloha 2020'!K362)</f>
        <v>80.599999999999994</v>
      </c>
      <c r="L111" s="148">
        <f>SUM('Príloha 2020'!L362)</f>
        <v>80.599999999999994</v>
      </c>
    </row>
    <row r="112" spans="1:14" x14ac:dyDescent="0.2">
      <c r="A112" s="10"/>
      <c r="B112" s="36">
        <v>610</v>
      </c>
      <c r="C112" s="37"/>
      <c r="D112" s="37" t="s">
        <v>280</v>
      </c>
      <c r="E112" s="50"/>
      <c r="F112" s="443">
        <f>SUM('Príloha 2020'!F363)</f>
        <v>111.1</v>
      </c>
      <c r="G112" s="443">
        <f>SUM('Príloha 2020'!G363)</f>
        <v>135</v>
      </c>
      <c r="H112" s="443">
        <f>SUM('Príloha 2020'!H363)</f>
        <v>145</v>
      </c>
      <c r="I112" s="443">
        <f>'Príloha 2020'!I366</f>
        <v>47.5</v>
      </c>
      <c r="J112" s="443">
        <f>SUM('Príloha 2020'!J363)</f>
        <v>55.6</v>
      </c>
      <c r="K112" s="443">
        <f>SUM('Príloha 2020'!K363)</f>
        <v>55.6</v>
      </c>
      <c r="L112" s="443">
        <f>SUM('Príloha 2020'!L363)</f>
        <v>55.6</v>
      </c>
      <c r="M112" s="473"/>
    </row>
    <row r="113" spans="1:13" x14ac:dyDescent="0.2">
      <c r="A113" s="10"/>
      <c r="B113" s="36">
        <v>620</v>
      </c>
      <c r="C113" s="37"/>
      <c r="D113" s="37" t="s">
        <v>279</v>
      </c>
      <c r="E113" s="50"/>
      <c r="F113" s="443">
        <f>SUM('Príloha 2020'!F364)</f>
        <v>38.4</v>
      </c>
      <c r="G113" s="443">
        <f>SUM('Príloha 2020'!G364)</f>
        <v>48.2</v>
      </c>
      <c r="H113" s="443">
        <f>SUM('Príloha 2020'!H364)</f>
        <v>50</v>
      </c>
      <c r="I113" s="443">
        <f>'Príloha 2020'!I367</f>
        <v>30</v>
      </c>
      <c r="J113" s="443">
        <f>SUM('Príloha 2020'!J364)</f>
        <v>20</v>
      </c>
      <c r="K113" s="443">
        <f>SUM('Príloha 2020'!K364)</f>
        <v>20</v>
      </c>
      <c r="L113" s="443">
        <f>SUM('Príloha 2020'!L364)</f>
        <v>20</v>
      </c>
      <c r="M113" s="473"/>
    </row>
    <row r="114" spans="1:13" x14ac:dyDescent="0.2">
      <c r="A114" s="10"/>
      <c r="B114" s="36">
        <v>630</v>
      </c>
      <c r="C114" s="37"/>
      <c r="D114" s="37" t="s">
        <v>162</v>
      </c>
      <c r="E114" s="50"/>
      <c r="F114" s="443">
        <f>SUM('Príloha 2020'!F365)</f>
        <v>3.8</v>
      </c>
      <c r="G114" s="443">
        <f>SUM('Príloha 2020'!G365)</f>
        <v>4.4000000000000004</v>
      </c>
      <c r="H114" s="443">
        <f>SUM('Príloha 2020'!H365)</f>
        <v>4</v>
      </c>
      <c r="I114" s="443">
        <f>'Príloha 2020'!I368</f>
        <v>10.5</v>
      </c>
      <c r="J114" s="443">
        <f>SUM('Príloha 2020'!J365)</f>
        <v>5</v>
      </c>
      <c r="K114" s="443">
        <f>SUM('Príloha 2020'!K365)</f>
        <v>5</v>
      </c>
      <c r="L114" s="443">
        <f>SUM('Príloha 2020'!L365)</f>
        <v>5</v>
      </c>
    </row>
    <row r="115" spans="1:13" x14ac:dyDescent="0.2">
      <c r="A115" s="10"/>
      <c r="B115" s="34"/>
      <c r="C115" s="34"/>
      <c r="D115" s="34" t="s">
        <v>147</v>
      </c>
      <c r="E115" s="40" t="str">
        <f>'Príloha 2020'!E366</f>
        <v>04.4.3</v>
      </c>
      <c r="F115" s="384">
        <f>'Príloha 2020'!F366</f>
        <v>35</v>
      </c>
      <c r="G115" s="384">
        <f>'Príloha 2020'!G366</f>
        <v>34.799999999999997</v>
      </c>
      <c r="H115" s="384">
        <f>'Príloha 2020'!H366</f>
        <v>47.5</v>
      </c>
      <c r="I115" s="384">
        <f>'Príloha 2020'!I366</f>
        <v>47.5</v>
      </c>
      <c r="J115" s="384">
        <f>SUM('Príloha 2020'!J366)</f>
        <v>48.3</v>
      </c>
      <c r="K115" s="384">
        <f>SUM('Príloha 2020'!K366)</f>
        <v>52</v>
      </c>
      <c r="L115" s="384">
        <f>SUM('Príloha 2020'!L366)</f>
        <v>54</v>
      </c>
    </row>
    <row r="116" spans="1:13" s="1" customFormat="1" x14ac:dyDescent="0.2">
      <c r="A116" s="8"/>
      <c r="B116" s="36">
        <v>610</v>
      </c>
      <c r="C116" s="37"/>
      <c r="D116" s="37" t="s">
        <v>280</v>
      </c>
      <c r="E116" s="50"/>
      <c r="F116" s="50">
        <f>'Príloha 2020'!F367</f>
        <v>22.7</v>
      </c>
      <c r="G116" s="443">
        <f>'Príloha 2020'!G367</f>
        <v>24.5</v>
      </c>
      <c r="H116" s="443">
        <f>'Príloha 2020'!H367</f>
        <v>30</v>
      </c>
      <c r="I116" s="443">
        <f>'Príloha 2020'!I370</f>
        <v>25.099999999999998</v>
      </c>
      <c r="J116" s="443">
        <f>SUM('Príloha 2020'!J367)</f>
        <v>33.6</v>
      </c>
      <c r="K116" s="443">
        <f>SUM('Príloha 2020'!K367)</f>
        <v>36</v>
      </c>
      <c r="L116" s="443">
        <f>SUM('Príloha 2020'!L367)</f>
        <v>37</v>
      </c>
      <c r="M116" s="440"/>
    </row>
    <row r="117" spans="1:13" x14ac:dyDescent="0.2">
      <c r="A117" s="10"/>
      <c r="B117" s="36">
        <v>620</v>
      </c>
      <c r="C117" s="37"/>
      <c r="D117" s="37" t="s">
        <v>279</v>
      </c>
      <c r="E117" s="50"/>
      <c r="F117" s="443">
        <f>'Príloha 2020'!F368</f>
        <v>8</v>
      </c>
      <c r="G117" s="443">
        <f>'Príloha 2020'!G368</f>
        <v>7.9</v>
      </c>
      <c r="H117" s="443">
        <f>'Príloha 2020'!H368</f>
        <v>10.5</v>
      </c>
      <c r="I117" s="443">
        <f>'Príloha 2020'!I371</f>
        <v>0.4</v>
      </c>
      <c r="J117" s="443">
        <f>SUM('Príloha 2020'!J368)</f>
        <v>11.7</v>
      </c>
      <c r="K117" s="443">
        <f>SUM('Príloha 2020'!K368)</f>
        <v>13</v>
      </c>
      <c r="L117" s="443">
        <f>SUM('Príloha 2020'!L368)</f>
        <v>14</v>
      </c>
      <c r="M117" s="440"/>
    </row>
    <row r="118" spans="1:13" x14ac:dyDescent="0.2">
      <c r="A118" s="10"/>
      <c r="B118" s="36">
        <v>630</v>
      </c>
      <c r="C118" s="37"/>
      <c r="D118" s="37" t="s">
        <v>162</v>
      </c>
      <c r="E118" s="50"/>
      <c r="F118" s="443">
        <f>'Príloha 2020'!F369</f>
        <v>4.3</v>
      </c>
      <c r="G118" s="443">
        <f>'Príloha 2020'!G369</f>
        <v>2.4</v>
      </c>
      <c r="H118" s="443">
        <f>'Príloha 2020'!H369</f>
        <v>7</v>
      </c>
      <c r="I118" s="443">
        <f>'Príloha 2020'!I372</f>
        <v>0.1</v>
      </c>
      <c r="J118" s="443">
        <f>SUM('Príloha 2020'!J369)</f>
        <v>3</v>
      </c>
      <c r="K118" s="443">
        <f>SUM('Príloha 2020'!K369)</f>
        <v>3</v>
      </c>
      <c r="L118" s="443">
        <f>SUM('Príloha 2020'!L369)</f>
        <v>3</v>
      </c>
    </row>
    <row r="119" spans="1:13" s="1" customFormat="1" ht="12.75" x14ac:dyDescent="0.2">
      <c r="A119" s="8"/>
      <c r="B119" s="595"/>
      <c r="C119" s="596"/>
      <c r="D119" s="34" t="s">
        <v>149</v>
      </c>
      <c r="E119" s="286" t="s">
        <v>684</v>
      </c>
      <c r="F119" s="384">
        <f>'Príloha 2020'!F370</f>
        <v>44.7</v>
      </c>
      <c r="G119" s="384">
        <f>'Príloha 2020'!G370</f>
        <v>47.9</v>
      </c>
      <c r="H119" s="384">
        <f>'Príloha 2020'!H370</f>
        <v>39.1</v>
      </c>
      <c r="I119" s="384">
        <f>'Príloha 2020'!I370</f>
        <v>25.099999999999998</v>
      </c>
      <c r="J119" s="384">
        <f>SUM('Príloha 2020'!J370)</f>
        <v>37.6</v>
      </c>
      <c r="K119" s="384">
        <f>SUM('Príloha 2020'!K370)</f>
        <v>37.6</v>
      </c>
      <c r="L119" s="384">
        <f>SUM('Príloha 2020'!L370)</f>
        <v>27.599999999999998</v>
      </c>
    </row>
    <row r="120" spans="1:13" s="1" customFormat="1" x14ac:dyDescent="0.2">
      <c r="A120" s="8"/>
      <c r="B120" s="36">
        <v>630</v>
      </c>
      <c r="C120" s="37"/>
      <c r="D120" s="37" t="s">
        <v>715</v>
      </c>
      <c r="E120" s="50"/>
      <c r="F120" s="50">
        <f>SUM('Príloha 2020'!F370)</f>
        <v>44.7</v>
      </c>
      <c r="G120" s="443">
        <f>SUM('Príloha 2020'!G370)</f>
        <v>47.9</v>
      </c>
      <c r="H120" s="443">
        <f>SUM('Príloha 2020'!H370)</f>
        <v>39.1</v>
      </c>
      <c r="I120" s="443">
        <f>SUM('Príloha 2020'!I373)</f>
        <v>24.599999999999998</v>
      </c>
      <c r="J120" s="443">
        <f>SUM('Príloha 2020'!J370)</f>
        <v>37.6</v>
      </c>
      <c r="K120" s="443">
        <f>SUM('Príloha 2020'!K370)</f>
        <v>37.6</v>
      </c>
      <c r="L120" s="443">
        <f>SUM('Príloha 2020'!L370)</f>
        <v>27.599999999999998</v>
      </c>
      <c r="M120" s="473"/>
    </row>
    <row r="121" spans="1:13" ht="12.75" x14ac:dyDescent="0.2">
      <c r="A121" s="10"/>
      <c r="B121" s="595"/>
      <c r="C121" s="597"/>
      <c r="D121" s="39" t="s">
        <v>716</v>
      </c>
      <c r="E121" s="40" t="str">
        <f>'Príloha 2020'!E384</f>
        <v>05.1.0</v>
      </c>
      <c r="F121" s="384">
        <f>'Príloha 2020'!F384</f>
        <v>204.09999999999997</v>
      </c>
      <c r="G121" s="384">
        <f>'Príloha 2020'!G384</f>
        <v>244.5</v>
      </c>
      <c r="H121" s="384">
        <f>'Príloha 2020'!H384</f>
        <v>436.2</v>
      </c>
      <c r="I121" s="384">
        <f>'Príloha 2020'!I384</f>
        <v>397.2</v>
      </c>
      <c r="J121" s="384">
        <f>SUM('Príloha 2020'!J384)</f>
        <v>287.59999999999997</v>
      </c>
      <c r="K121" s="384">
        <f>SUM('Príloha 2020'!K384)</f>
        <v>296.79999999999995</v>
      </c>
      <c r="L121" s="384">
        <f>SUM('Príloha 2020'!L384)</f>
        <v>294.59999999999997</v>
      </c>
    </row>
    <row r="122" spans="1:13" s="1" customFormat="1" x14ac:dyDescent="0.2">
      <c r="A122" s="8"/>
      <c r="B122" s="36">
        <v>610</v>
      </c>
      <c r="C122" s="37"/>
      <c r="D122" s="37" t="s">
        <v>280</v>
      </c>
      <c r="E122" s="50"/>
      <c r="F122" s="50">
        <f>'Príloha 2020'!F385</f>
        <v>16.8</v>
      </c>
      <c r="G122" s="443">
        <f>'Príloha 2020'!G385</f>
        <v>9.8000000000000007</v>
      </c>
      <c r="H122" s="443">
        <f>'Príloha 2020'!H385</f>
        <v>11.7</v>
      </c>
      <c r="I122" s="443">
        <f>'Príloha 2020'!I388</f>
        <v>7</v>
      </c>
      <c r="J122" s="443">
        <f>'Príloha 2020'!J385</f>
        <v>23.7</v>
      </c>
      <c r="K122" s="443">
        <f>'Príloha 2020'!K385</f>
        <v>26</v>
      </c>
      <c r="L122" s="443">
        <f>'Príloha 2020'!L385</f>
        <v>28</v>
      </c>
      <c r="M122" s="473"/>
    </row>
    <row r="123" spans="1:13" x14ac:dyDescent="0.2">
      <c r="A123" s="10"/>
      <c r="B123" s="36">
        <v>620</v>
      </c>
      <c r="C123" s="37"/>
      <c r="D123" s="37" t="s">
        <v>279</v>
      </c>
      <c r="E123" s="50"/>
      <c r="F123" s="443">
        <f>'Príloha 2020'!F386</f>
        <v>6.8</v>
      </c>
      <c r="G123" s="443">
        <f>'Príloha 2020'!G386</f>
        <v>3.9</v>
      </c>
      <c r="H123" s="443">
        <f>'Príloha 2020'!H386</f>
        <v>4.0999999999999996</v>
      </c>
      <c r="I123" s="443">
        <f>'Príloha 2020'!I389</f>
        <v>3.8</v>
      </c>
      <c r="J123" s="443">
        <f>'Príloha 2020'!J386</f>
        <v>8.3000000000000007</v>
      </c>
      <c r="K123" s="443">
        <f>'Príloha 2020'!K386</f>
        <v>10</v>
      </c>
      <c r="L123" s="443">
        <f>'Príloha 2020'!L386</f>
        <v>11</v>
      </c>
      <c r="M123" s="473"/>
    </row>
    <row r="124" spans="1:13" x14ac:dyDescent="0.2">
      <c r="A124" s="10"/>
      <c r="B124" s="36">
        <v>630</v>
      </c>
      <c r="C124" s="37"/>
      <c r="D124" s="37" t="s">
        <v>162</v>
      </c>
      <c r="E124" s="50"/>
      <c r="F124" s="443">
        <f>SUM('Príloha 2020'!F387:F408)</f>
        <v>180.49999999999997</v>
      </c>
      <c r="G124" s="443">
        <f>SUM('Príloha 2020'!G387:G408)</f>
        <v>230.79999999999998</v>
      </c>
      <c r="H124" s="443">
        <f>SUM('Príloha 2020'!H387:H408)</f>
        <v>420.4</v>
      </c>
      <c r="I124" s="443">
        <f>SUM('Príloha 2020'!I390:I411)</f>
        <v>444.09999999999997</v>
      </c>
      <c r="J124" s="443">
        <f>SUM('Príloha 2020'!J387:J408)</f>
        <v>255.59999999999997</v>
      </c>
      <c r="K124" s="443">
        <f>SUM('Príloha 2020'!K387:K408)</f>
        <v>260.79999999999995</v>
      </c>
      <c r="L124" s="443">
        <f>SUM('Príloha 2020'!L387:L408)</f>
        <v>255.59999999999997</v>
      </c>
      <c r="M124" s="473"/>
    </row>
    <row r="125" spans="1:13" x14ac:dyDescent="0.2">
      <c r="A125" s="10"/>
      <c r="B125" s="34"/>
      <c r="C125" s="34"/>
      <c r="D125" s="39" t="s">
        <v>719</v>
      </c>
      <c r="E125" s="40" t="str">
        <f>'Príloha 2020'!E409</f>
        <v>05.2.0</v>
      </c>
      <c r="F125" s="384">
        <f>'Príloha 2020'!F409</f>
        <v>33.099999999999994</v>
      </c>
      <c r="G125" s="384">
        <f>'Príloha 2020'!G409</f>
        <v>36.29999999999999</v>
      </c>
      <c r="H125" s="384">
        <f>'Príloha 2020'!H409</f>
        <v>37.5</v>
      </c>
      <c r="I125" s="384">
        <f>'Príloha 2020'!I409</f>
        <v>40</v>
      </c>
      <c r="J125" s="384">
        <f>SUM('Príloha 2020'!J409)</f>
        <v>36</v>
      </c>
      <c r="K125" s="384">
        <f>SUM('Príloha 2020'!K409)</f>
        <v>36</v>
      </c>
      <c r="L125" s="384">
        <f>SUM('Príloha 2020'!L409)</f>
        <v>36</v>
      </c>
    </row>
    <row r="126" spans="1:13" s="1" customFormat="1" x14ac:dyDescent="0.2">
      <c r="A126" s="8"/>
      <c r="B126" s="36">
        <v>630</v>
      </c>
      <c r="C126" s="37"/>
      <c r="D126" s="37" t="s">
        <v>162</v>
      </c>
      <c r="E126" s="38"/>
      <c r="F126" s="50">
        <f>SUM('Príloha 2020'!F410:F419)</f>
        <v>33.099999999999994</v>
      </c>
      <c r="G126" s="443">
        <f>SUM('Príloha 2020'!G410:G419)</f>
        <v>36.29999999999999</v>
      </c>
      <c r="H126" s="443">
        <f>SUM('Príloha 2020'!H410:H419)</f>
        <v>37.5</v>
      </c>
      <c r="I126" s="443">
        <f>SUM('Príloha 2020'!I413:I421)</f>
        <v>4.5</v>
      </c>
      <c r="J126" s="443">
        <f>SUM('Príloha 2020'!J410:J419)</f>
        <v>36</v>
      </c>
      <c r="K126" s="443">
        <f>SUM('Príloha 2020'!K410:K419)</f>
        <v>36</v>
      </c>
      <c r="L126" s="443">
        <f>SUM('Príloha 2020'!L410:L419)</f>
        <v>36</v>
      </c>
      <c r="M126" s="473"/>
    </row>
    <row r="127" spans="1:13" s="574" customFormat="1" x14ac:dyDescent="0.2">
      <c r="A127" s="573"/>
      <c r="B127" s="154"/>
      <c r="C127" s="154"/>
      <c r="D127" s="154" t="s">
        <v>1233</v>
      </c>
      <c r="E127" s="285" t="s">
        <v>1231</v>
      </c>
      <c r="F127" s="289">
        <f>SUM('Príloha 2020'!F708)</f>
        <v>0</v>
      </c>
      <c r="G127" s="289">
        <f>SUM('Príloha 2020'!G708)</f>
        <v>0</v>
      </c>
      <c r="H127" s="289">
        <f>SUM('Príloha 2020'!H704)</f>
        <v>15</v>
      </c>
      <c r="I127" s="289">
        <f>SUM('Príloha 2020'!I709)</f>
        <v>0</v>
      </c>
      <c r="J127" s="289">
        <f>SUM('Príloha 2020'!J708)</f>
        <v>0</v>
      </c>
      <c r="K127" s="289">
        <f>SUM('Príloha 2020'!K708)</f>
        <v>0</v>
      </c>
      <c r="L127" s="289">
        <f>SUM('Príloha 2020'!L708)</f>
        <v>0</v>
      </c>
    </row>
    <row r="128" spans="1:13" s="440" customFormat="1" x14ac:dyDescent="0.2">
      <c r="A128" s="8"/>
      <c r="B128" s="442"/>
      <c r="C128" s="37"/>
      <c r="D128" s="37" t="s">
        <v>1232</v>
      </c>
      <c r="E128" s="38"/>
      <c r="F128" s="443">
        <f>SUM('Príloha 2020'!F709)</f>
        <v>0</v>
      </c>
      <c r="G128" s="443">
        <f>SUM('Príloha 2020'!G709)</f>
        <v>0</v>
      </c>
      <c r="H128" s="443">
        <f>SUM('Príloha 2020'!H705)</f>
        <v>15</v>
      </c>
      <c r="I128" s="443">
        <f>SUM('Príloha 2020'!I713)</f>
        <v>0</v>
      </c>
      <c r="J128" s="443">
        <f>SUM('Príloha 2020'!J709)</f>
        <v>0</v>
      </c>
      <c r="K128" s="443">
        <f>SUM('Príloha 2020'!K709)</f>
        <v>0</v>
      </c>
      <c r="L128" s="443">
        <f>SUM('Príloha 2020'!L709)</f>
        <v>0</v>
      </c>
      <c r="M128" s="473"/>
    </row>
    <row r="129" spans="1:13" s="1" customFormat="1" x14ac:dyDescent="0.2">
      <c r="A129" s="8"/>
      <c r="B129" s="34"/>
      <c r="C129" s="34"/>
      <c r="D129" s="34" t="s">
        <v>159</v>
      </c>
      <c r="E129" s="40" t="str">
        <f>'Príloha 2020'!E420</f>
        <v>06.1.0</v>
      </c>
      <c r="F129" s="384">
        <f>'Príloha 2020'!F420</f>
        <v>0</v>
      </c>
      <c r="G129" s="384">
        <f>'Príloha 2020'!G420</f>
        <v>0</v>
      </c>
      <c r="H129" s="384">
        <f>'Príloha 2020'!H420</f>
        <v>1.5</v>
      </c>
      <c r="I129" s="384">
        <f>'Príloha 2020'!I420</f>
        <v>1.5</v>
      </c>
      <c r="J129" s="384">
        <f>SUM('Príloha 2020'!J420)</f>
        <v>0</v>
      </c>
      <c r="K129" s="384">
        <f>SUM('Príloha 2020'!K420)</f>
        <v>0</v>
      </c>
      <c r="L129" s="384">
        <f>SUM('Príloha 2020'!L420)</f>
        <v>0</v>
      </c>
    </row>
    <row r="130" spans="1:13" s="1" customFormat="1" x14ac:dyDescent="0.2">
      <c r="A130" s="8"/>
      <c r="B130" s="36">
        <v>630</v>
      </c>
      <c r="C130" s="202"/>
      <c r="D130" s="37" t="s">
        <v>162</v>
      </c>
      <c r="E130" s="50"/>
      <c r="F130" s="50">
        <f>SUM('Príloha 2020'!F421:F427)</f>
        <v>0</v>
      </c>
      <c r="G130" s="443">
        <f>SUM('Príloha 2020'!G421:G427)</f>
        <v>0</v>
      </c>
      <c r="H130" s="443">
        <f>SUM('Príloha 2020'!H421:H427)</f>
        <v>1.5</v>
      </c>
      <c r="I130" s="443">
        <f>SUM('Príloha 2020'!I423:I429)</f>
        <v>607.20000000000005</v>
      </c>
      <c r="J130" s="443">
        <f>SUM('Príloha 2020'!J421:J427)</f>
        <v>0</v>
      </c>
      <c r="K130" s="443">
        <f>SUM('Príloha 2020'!K421:K427)</f>
        <v>0</v>
      </c>
      <c r="L130" s="443">
        <f>SUM('Príloha 2020'!L421:L427)</f>
        <v>0</v>
      </c>
    </row>
    <row r="131" spans="1:13" x14ac:dyDescent="0.2">
      <c r="A131" s="10"/>
      <c r="B131" s="34"/>
      <c r="C131" s="34"/>
      <c r="D131" s="34" t="s">
        <v>161</v>
      </c>
      <c r="E131" s="40" t="str">
        <f>'Príloha 2020'!E428</f>
        <v>06.2.0</v>
      </c>
      <c r="F131" s="384">
        <f>'Príloha 2020'!F428</f>
        <v>189</v>
      </c>
      <c r="G131" s="384">
        <f>'Príloha 2020'!G428</f>
        <v>236.3</v>
      </c>
      <c r="H131" s="384">
        <f>'Príloha 2020'!H428</f>
        <v>376.79999999999995</v>
      </c>
      <c r="I131" s="384">
        <f>'Príloha 2020'!I428</f>
        <v>421.7</v>
      </c>
      <c r="J131" s="384">
        <f>SUM('Príloha 2020'!J428)</f>
        <v>404.9</v>
      </c>
      <c r="K131" s="384">
        <f>'Príloha 2020'!K428</f>
        <v>434.4</v>
      </c>
      <c r="L131" s="384">
        <f>'Príloha 2020'!L428</f>
        <v>434.4</v>
      </c>
    </row>
    <row r="132" spans="1:13" s="1" customFormat="1" x14ac:dyDescent="0.2">
      <c r="A132" s="8"/>
      <c r="B132" s="36">
        <v>610</v>
      </c>
      <c r="C132" s="37"/>
      <c r="D132" s="37" t="s">
        <v>280</v>
      </c>
      <c r="E132" s="50"/>
      <c r="F132" s="50">
        <f>'Príloha 2020'!F429</f>
        <v>93.1</v>
      </c>
      <c r="G132" s="443">
        <f>'Príloha 2020'!G429</f>
        <v>121.4</v>
      </c>
      <c r="H132" s="443">
        <f>'Príloha 2020'!H429</f>
        <v>153</v>
      </c>
      <c r="I132" s="443">
        <f>'Príloha 2020'!I431</f>
        <v>163.19999999999999</v>
      </c>
      <c r="J132" s="443">
        <f>SUM('Príloha 2020'!J429)</f>
        <v>187.1</v>
      </c>
      <c r="K132" s="443">
        <f>SUM('Príloha 2020'!K429)</f>
        <v>195</v>
      </c>
      <c r="L132" s="443">
        <f>SUM('Príloha 2020'!L429)</f>
        <v>200</v>
      </c>
      <c r="M132" s="450"/>
    </row>
    <row r="133" spans="1:13" x14ac:dyDescent="0.2">
      <c r="A133" s="10"/>
      <c r="B133" s="36">
        <v>620</v>
      </c>
      <c r="C133" s="37"/>
      <c r="D133" s="37" t="s">
        <v>279</v>
      </c>
      <c r="E133" s="50"/>
      <c r="F133" s="443">
        <f>'Príloha 2020'!F430</f>
        <v>31.6</v>
      </c>
      <c r="G133" s="443">
        <f>'Príloha 2020'!G430</f>
        <v>39.700000000000003</v>
      </c>
      <c r="H133" s="443">
        <f>'Príloha 2020'!H430</f>
        <v>56.5</v>
      </c>
      <c r="I133" s="443">
        <f>'Príloha 2020'!I432</f>
        <v>0.5</v>
      </c>
      <c r="J133" s="443">
        <f>SUM('Príloha 2020'!J430)</f>
        <v>65.400000000000006</v>
      </c>
      <c r="K133" s="443">
        <f>SUM('Príloha 2020'!K430)</f>
        <v>68</v>
      </c>
      <c r="L133" s="443">
        <f>SUM('Príloha 2020'!L430)</f>
        <v>70</v>
      </c>
    </row>
    <row r="134" spans="1:13" x14ac:dyDescent="0.2">
      <c r="A134" s="10"/>
      <c r="B134" s="36">
        <v>630</v>
      </c>
      <c r="C134" s="36"/>
      <c r="D134" s="37" t="s">
        <v>162</v>
      </c>
      <c r="E134" s="50"/>
      <c r="F134" s="443">
        <f>'Príloha 2020'!F431</f>
        <v>64.3</v>
      </c>
      <c r="G134" s="443">
        <f>'Príloha 2020'!G431</f>
        <v>75.2</v>
      </c>
      <c r="H134" s="443">
        <f>'Príloha 2020'!H431</f>
        <v>167.29999999999995</v>
      </c>
      <c r="I134" s="443">
        <f>'Príloha 2020'!I433</f>
        <v>4</v>
      </c>
      <c r="J134" s="443">
        <f>SUM('Príloha 2020'!J431)</f>
        <v>152.4</v>
      </c>
      <c r="K134" s="443">
        <f>SUM('Príloha 2020'!K431)</f>
        <v>171.4</v>
      </c>
      <c r="L134" s="443">
        <f>SUM('Príloha 2020'!L431)</f>
        <v>164.4</v>
      </c>
      <c r="M134" s="473"/>
    </row>
    <row r="135" spans="1:13" s="1" customFormat="1" x14ac:dyDescent="0.2">
      <c r="A135" s="9"/>
      <c r="B135" s="34"/>
      <c r="C135" s="34"/>
      <c r="D135" s="34" t="s">
        <v>174</v>
      </c>
      <c r="E135" s="40" t="str">
        <f>'Príloha 2020'!E475</f>
        <v>06.4.0</v>
      </c>
      <c r="F135" s="384">
        <f>'Príloha 2020'!F475</f>
        <v>32.299999999999997</v>
      </c>
      <c r="G135" s="384">
        <f>'Príloha 2020'!G475</f>
        <v>33.9</v>
      </c>
      <c r="H135" s="384">
        <f>'Príloha 2020'!H475</f>
        <v>33.5</v>
      </c>
      <c r="I135" s="384">
        <f>'Príloha 2020'!I475</f>
        <v>36.5</v>
      </c>
      <c r="J135" s="384">
        <f>SUM('Príloha 2020'!J475)</f>
        <v>31.5</v>
      </c>
      <c r="K135" s="384">
        <f>SUM('Príloha 2020'!K475)</f>
        <v>32.5</v>
      </c>
      <c r="L135" s="384">
        <f>SUM('Príloha 2020'!L475)</f>
        <v>32.5</v>
      </c>
    </row>
    <row r="136" spans="1:13" s="1" customFormat="1" x14ac:dyDescent="0.2">
      <c r="A136" s="8"/>
      <c r="B136" s="36">
        <v>630</v>
      </c>
      <c r="C136" s="37"/>
      <c r="D136" s="37" t="s">
        <v>162</v>
      </c>
      <c r="E136" s="50"/>
      <c r="F136" s="50">
        <f>SUM('Príloha 2020'!F476:F480)</f>
        <v>32.299999999999997</v>
      </c>
      <c r="G136" s="443">
        <f>SUM('Príloha 2020'!G476:G480)</f>
        <v>33.9</v>
      </c>
      <c r="H136" s="443">
        <f>SUM('Príloha 2020'!H476:H480)</f>
        <v>33.5</v>
      </c>
      <c r="I136" s="443">
        <f>SUM('Príloha 2020'!I478:I482)</f>
        <v>298.39999999999998</v>
      </c>
      <c r="J136" s="443">
        <f>SUM('Príloha 2020'!J476:J480)</f>
        <v>31.5</v>
      </c>
      <c r="K136" s="443">
        <f>SUM('Príloha 2020'!K476:K480)</f>
        <v>32.5</v>
      </c>
      <c r="L136" s="443">
        <f>SUM('Príloha 2020'!L476:L480)</f>
        <v>32.5</v>
      </c>
      <c r="M136" s="440"/>
    </row>
    <row r="137" spans="1:13" x14ac:dyDescent="0.2">
      <c r="A137" s="10"/>
      <c r="B137" s="279"/>
      <c r="C137" s="281"/>
      <c r="D137" s="154" t="s">
        <v>503</v>
      </c>
      <c r="E137" s="285" t="s">
        <v>690</v>
      </c>
      <c r="F137" s="385">
        <f>SUM('Príloha 2020'!F481)</f>
        <v>224.10000000000002</v>
      </c>
      <c r="G137" s="385">
        <f>SUM('Príloha 2020'!G481)</f>
        <v>183.8</v>
      </c>
      <c r="H137" s="385">
        <f>SUM('Príloha 2020'!H481)</f>
        <v>199.7</v>
      </c>
      <c r="I137" s="385">
        <f>SUM('Príloha 2020'!I481)</f>
        <v>216.9</v>
      </c>
      <c r="J137" s="385">
        <f>SUM('Príloha 2020'!J481)</f>
        <v>231.3</v>
      </c>
      <c r="K137" s="385">
        <f>SUM('Príloha 2020'!K481)</f>
        <v>238.9</v>
      </c>
      <c r="L137" s="385">
        <f>SUM('Príloha 2020'!L481)</f>
        <v>245.9</v>
      </c>
    </row>
    <row r="138" spans="1:13" x14ac:dyDescent="0.2">
      <c r="A138" s="10"/>
      <c r="B138" s="36">
        <v>610</v>
      </c>
      <c r="C138" s="37"/>
      <c r="D138" s="37" t="s">
        <v>280</v>
      </c>
      <c r="E138" s="29"/>
      <c r="F138" s="29">
        <f>SUM('Príloha 2020'!F482)</f>
        <v>62.9</v>
      </c>
      <c r="G138" s="29">
        <f>SUM('Príloha 2020'!G482)</f>
        <v>66.400000000000006</v>
      </c>
      <c r="H138" s="29">
        <f>SUM('Príloha 2020'!H482)</f>
        <v>69</v>
      </c>
      <c r="I138" s="29">
        <f>SUM('Príloha 2020'!I484)</f>
        <v>105.6</v>
      </c>
      <c r="J138" s="29">
        <f>SUM('Príloha 2020'!J482)</f>
        <v>81.099999999999994</v>
      </c>
      <c r="K138" s="29">
        <f>SUM('Príloha 2020'!K482)</f>
        <v>85</v>
      </c>
      <c r="L138" s="29">
        <f>SUM('Príloha 2020'!L482)</f>
        <v>90</v>
      </c>
      <c r="M138" s="473"/>
    </row>
    <row r="139" spans="1:13" x14ac:dyDescent="0.2">
      <c r="A139" s="10"/>
      <c r="B139" s="36">
        <v>620</v>
      </c>
      <c r="C139" s="37"/>
      <c r="D139" s="37" t="s">
        <v>279</v>
      </c>
      <c r="E139" s="29"/>
      <c r="F139" s="29">
        <f>SUM('Príloha 2020'!F483)</f>
        <v>22.4</v>
      </c>
      <c r="G139" s="29">
        <f>SUM('Príloha 2020'!G483)</f>
        <v>22</v>
      </c>
      <c r="H139" s="29">
        <f>SUM('Príloha 2020'!H483)</f>
        <v>24</v>
      </c>
      <c r="I139" s="29">
        <f>SUM('Príloha 2020'!I485)</f>
        <v>0.5</v>
      </c>
      <c r="J139" s="29">
        <f>SUM('Príloha 2020'!J483)</f>
        <v>28.3</v>
      </c>
      <c r="K139" s="29">
        <f>SUM('Príloha 2020'!K483)</f>
        <v>30</v>
      </c>
      <c r="L139" s="29">
        <f>SUM('Príloha 2020'!L483)</f>
        <v>32</v>
      </c>
      <c r="M139" s="473"/>
    </row>
    <row r="140" spans="1:13" x14ac:dyDescent="0.2">
      <c r="A140" s="10"/>
      <c r="B140" s="36">
        <v>630</v>
      </c>
      <c r="C140" s="37"/>
      <c r="D140" s="37" t="s">
        <v>162</v>
      </c>
      <c r="E140" s="29"/>
      <c r="F140" s="29">
        <f>SUM('Príloha 2020'!F484)</f>
        <v>138.80000000000001</v>
      </c>
      <c r="G140" s="29">
        <f>SUM('Príloha 2020'!G484)</f>
        <v>95.4</v>
      </c>
      <c r="H140" s="29">
        <f>SUM('Príloha 2020'!H484)</f>
        <v>106.69999999999999</v>
      </c>
      <c r="I140" s="29">
        <f>SUM('Príloha 2020'!I486)</f>
        <v>18</v>
      </c>
      <c r="J140" s="29">
        <f>SUM('Príloha 2020'!J484)</f>
        <v>119.9</v>
      </c>
      <c r="K140" s="29">
        <f>SUM('Príloha 2020'!K484)</f>
        <v>121.9</v>
      </c>
      <c r="L140" s="29">
        <f>SUM('Príloha 2020'!L484)</f>
        <v>121.9</v>
      </c>
      <c r="M140" s="472"/>
    </row>
    <row r="141" spans="1:13" x14ac:dyDescent="0.2">
      <c r="A141" s="10"/>
      <c r="B141" s="442">
        <v>640</v>
      </c>
      <c r="C141" s="37"/>
      <c r="D141" s="37" t="s">
        <v>1245</v>
      </c>
      <c r="E141" s="29"/>
      <c r="F141" s="29">
        <f>SUM('Príloha 2020'!F516)</f>
        <v>0</v>
      </c>
      <c r="G141" s="29">
        <f>SUM('Príloha 2020'!G516)</f>
        <v>0</v>
      </c>
      <c r="H141" s="29">
        <f>SUM('Príloha 2020'!H516)</f>
        <v>4.5999999999999996</v>
      </c>
      <c r="I141" s="29">
        <f>SUM('Príloha 2020'!I516)</f>
        <v>4.5999999999999996</v>
      </c>
      <c r="J141" s="29">
        <f>SUM('Príloha 2020'!J516)</f>
        <v>2</v>
      </c>
      <c r="K141" s="29">
        <f>SUM('Príloha 2020'!K516)</f>
        <v>2</v>
      </c>
      <c r="L141" s="29">
        <f>SUM('Príloha 2020'!L516)</f>
        <v>2</v>
      </c>
      <c r="M141" s="472"/>
    </row>
    <row r="142" spans="1:13" x14ac:dyDescent="0.2">
      <c r="A142" s="10"/>
      <c r="B142" s="288">
        <v>630</v>
      </c>
      <c r="C142" s="288"/>
      <c r="D142" s="154" t="s">
        <v>733</v>
      </c>
      <c r="E142" s="289"/>
      <c r="F142" s="386">
        <f>'Príloha 2020'!F519</f>
        <v>3</v>
      </c>
      <c r="G142" s="386">
        <f>'Príloha 2020'!G519</f>
        <v>2.8</v>
      </c>
      <c r="H142" s="386">
        <f>'Príloha 2020'!H519</f>
        <v>8</v>
      </c>
      <c r="I142" s="386">
        <f>'Príloha 2020'!I520</f>
        <v>8</v>
      </c>
      <c r="J142" s="386">
        <f>SUM('Príloha 2020'!J519)</f>
        <v>0</v>
      </c>
      <c r="K142" s="386">
        <f>SUM('Príloha 2020'!K519)</f>
        <v>1</v>
      </c>
      <c r="L142" s="386">
        <f>SUM('Príloha 2020'!L519)</f>
        <v>2</v>
      </c>
      <c r="M142" s="473"/>
    </row>
    <row r="143" spans="1:13" ht="12.75" x14ac:dyDescent="0.2">
      <c r="A143" s="10"/>
      <c r="B143" s="598"/>
      <c r="C143" s="599"/>
      <c r="D143" s="154" t="s">
        <v>721</v>
      </c>
      <c r="E143" s="285" t="s">
        <v>686</v>
      </c>
      <c r="F143" s="387">
        <f>SUM('Príloha 2020'!F521)</f>
        <v>0</v>
      </c>
      <c r="G143" s="387">
        <f>SUM('Príloha 2020'!G521)</f>
        <v>0</v>
      </c>
      <c r="H143" s="387">
        <f>SUM('Príloha 2020'!H521)</f>
        <v>0.6</v>
      </c>
      <c r="I143" s="387">
        <f>SUM('Príloha 2020'!I522)</f>
        <v>0.6</v>
      </c>
      <c r="J143" s="387">
        <f>SUM('Príloha 2020'!J521)</f>
        <v>0.4</v>
      </c>
      <c r="K143" s="387">
        <f>SUM('Príloha 2020'!K521)</f>
        <v>1.4</v>
      </c>
      <c r="L143" s="387">
        <f>SUM('Príloha 2020'!L521)</f>
        <v>2.4</v>
      </c>
    </row>
    <row r="144" spans="1:13" x14ac:dyDescent="0.2">
      <c r="A144" s="10"/>
      <c r="B144" s="36"/>
      <c r="C144" s="37"/>
      <c r="D144" s="37" t="s">
        <v>162</v>
      </c>
      <c r="E144" s="29"/>
      <c r="F144" s="29">
        <f>SUM('Príloha 2020'!F522)</f>
        <v>0</v>
      </c>
      <c r="G144" s="29">
        <f>SUM('Príloha 2020'!G533)</f>
        <v>0.6</v>
      </c>
      <c r="H144" s="29">
        <f>SUM('Príloha 2020'!H533)</f>
        <v>1</v>
      </c>
      <c r="I144" s="29">
        <f>SUM('Príloha 2020'!I532)</f>
        <v>0</v>
      </c>
      <c r="J144" s="29">
        <f>SUM('Príloha 2020'!J522)</f>
        <v>0.4</v>
      </c>
      <c r="K144" s="29">
        <f>SUM('Príloha 2020'!K522)</f>
        <v>1.4</v>
      </c>
      <c r="L144" s="29">
        <f>SUM('Príloha 2020'!L522)</f>
        <v>2.4</v>
      </c>
    </row>
    <row r="145" spans="1:13" x14ac:dyDescent="0.2">
      <c r="A145" s="10"/>
      <c r="B145" s="34"/>
      <c r="C145" s="34"/>
      <c r="D145" s="34" t="s">
        <v>336</v>
      </c>
      <c r="E145" s="286" t="s">
        <v>692</v>
      </c>
      <c r="F145" s="384">
        <f>SUM('Príloha 2020'!F523)</f>
        <v>248.59999999999997</v>
      </c>
      <c r="G145" s="384">
        <f>SUM('Príloha 2020'!G523)</f>
        <v>247</v>
      </c>
      <c r="H145" s="384">
        <f>SUM('Príloha 2020'!H523)</f>
        <v>239.70000000000002</v>
      </c>
      <c r="I145" s="384">
        <f>SUM('Príloha 2020'!I524)</f>
        <v>0</v>
      </c>
      <c r="J145" s="384">
        <f>SUM('Príloha 2020'!J523)</f>
        <v>214.5</v>
      </c>
      <c r="K145" s="384">
        <f>SUM('Príloha 2020'!K523)</f>
        <v>237</v>
      </c>
      <c r="L145" s="384">
        <f>SUM('Príloha 2020'!L523)</f>
        <v>233.5</v>
      </c>
    </row>
    <row r="146" spans="1:13" s="1" customFormat="1" x14ac:dyDescent="0.2">
      <c r="A146" s="8"/>
      <c r="B146" s="36">
        <v>630</v>
      </c>
      <c r="C146" s="36"/>
      <c r="D146" s="100" t="s">
        <v>162</v>
      </c>
      <c r="E146" s="148"/>
      <c r="F146" s="381">
        <f>'Príloha 2020'!F525</f>
        <v>58.6</v>
      </c>
      <c r="G146" s="381">
        <f>'Príloha 2020'!G525</f>
        <v>29.2</v>
      </c>
      <c r="H146" s="381">
        <f>'Príloha 2020'!H525</f>
        <v>61.5</v>
      </c>
      <c r="I146" s="381">
        <f>'Príloha 2020'!I526</f>
        <v>2</v>
      </c>
      <c r="J146" s="381">
        <f>SUM('Príloha 2020'!J525)</f>
        <v>59.5</v>
      </c>
      <c r="K146" s="381">
        <f>'Príloha 2020'!K525</f>
        <v>59.5</v>
      </c>
      <c r="L146" s="381">
        <f>'Príloha 2020'!L525</f>
        <v>59.5</v>
      </c>
      <c r="M146" s="473"/>
    </row>
    <row r="147" spans="1:13" x14ac:dyDescent="0.2">
      <c r="A147" s="10"/>
      <c r="B147" s="36"/>
      <c r="C147" s="36"/>
      <c r="D147" s="100" t="s">
        <v>734</v>
      </c>
      <c r="E147" s="148" t="str">
        <f>'Príloha 2020'!E539</f>
        <v>08.2</v>
      </c>
      <c r="F147" s="381">
        <f>'Príloha 2020'!F540</f>
        <v>3.6</v>
      </c>
      <c r="G147" s="381">
        <f>'Príloha 2020'!G540</f>
        <v>2.8000000000000003</v>
      </c>
      <c r="H147" s="381">
        <f>'Príloha 2020'!H540</f>
        <v>4.4999999999999991</v>
      </c>
      <c r="I147" s="381">
        <f>'Príloha 2020'!I541</f>
        <v>5.1999999999999993</v>
      </c>
      <c r="J147" s="381">
        <f>SUM('Príloha 2020'!J540)</f>
        <v>4.0999999999999996</v>
      </c>
      <c r="K147" s="381">
        <f>'Príloha 2020'!K540</f>
        <v>4.0999999999999996</v>
      </c>
      <c r="L147" s="381">
        <f>'Príloha 2020'!L540</f>
        <v>4.0999999999999996</v>
      </c>
    </row>
    <row r="148" spans="1:13" x14ac:dyDescent="0.2">
      <c r="A148" s="10"/>
      <c r="B148" s="36">
        <v>630</v>
      </c>
      <c r="C148" s="36"/>
      <c r="D148" s="37" t="s">
        <v>162</v>
      </c>
      <c r="E148" s="50"/>
      <c r="F148" s="50">
        <f>'Príloha 2020'!F541</f>
        <v>3.6</v>
      </c>
      <c r="G148" s="50">
        <f>SUM('Príloha 2020'!G552)</f>
        <v>135.79999999999998</v>
      </c>
      <c r="H148" s="443">
        <f>SUM('Príloha 2020'!H552)</f>
        <v>92.700000000000017</v>
      </c>
      <c r="I148" s="443">
        <f>'Príloha 2020'!I551</f>
        <v>26</v>
      </c>
      <c r="J148" s="50">
        <f>SUM('Príloha 2020'!J541)</f>
        <v>4.0999999999999996</v>
      </c>
      <c r="K148" s="443">
        <f>'Príloha 2020'!K541</f>
        <v>4.0999999999999996</v>
      </c>
      <c r="L148" s="50">
        <f>'Príloha 2020'!L541</f>
        <v>4.0999999999999996</v>
      </c>
      <c r="M148" s="473"/>
    </row>
    <row r="149" spans="1:13" s="1" customFormat="1" x14ac:dyDescent="0.2">
      <c r="A149" s="9"/>
      <c r="B149" s="36"/>
      <c r="C149" s="36"/>
      <c r="D149" s="100" t="s">
        <v>187</v>
      </c>
      <c r="E149" s="148" t="str">
        <f>'Príloha 2020'!E549</f>
        <v>08.2.0</v>
      </c>
      <c r="F149" s="381">
        <f>'Príloha 2020'!F549</f>
        <v>186.39999999999998</v>
      </c>
      <c r="G149" s="381">
        <f>'Príloha 2020'!G549</f>
        <v>215</v>
      </c>
      <c r="H149" s="381">
        <f>'Príloha 2020'!H549</f>
        <v>173.70000000000002</v>
      </c>
      <c r="I149" s="381">
        <f>'Príloha 2020'!I550</f>
        <v>60</v>
      </c>
      <c r="J149" s="381">
        <f>SUM('Príloha 2020'!J549)</f>
        <v>150.9</v>
      </c>
      <c r="K149" s="381">
        <f>SUM('Príloha 2020'!K549)</f>
        <v>173.4</v>
      </c>
      <c r="L149" s="381">
        <f>SUM('Príloha 2020'!L549)</f>
        <v>169.9</v>
      </c>
    </row>
    <row r="150" spans="1:13" s="1" customFormat="1" x14ac:dyDescent="0.2">
      <c r="A150" s="9"/>
      <c r="B150" s="36">
        <v>610</v>
      </c>
      <c r="C150" s="37"/>
      <c r="D150" s="37" t="s">
        <v>835</v>
      </c>
      <c r="E150" s="50"/>
      <c r="F150" s="50">
        <f>'Príloha 2020'!F550</f>
        <v>49</v>
      </c>
      <c r="G150" s="443">
        <f>'Príloha 2020'!G550</f>
        <v>54.9</v>
      </c>
      <c r="H150" s="443">
        <f>'Príloha 2020'!H550</f>
        <v>60</v>
      </c>
      <c r="I150" s="443">
        <f>'Príloha 2020'!I551</f>
        <v>26</v>
      </c>
      <c r="J150" s="443">
        <f>SUM('Príloha 2020'!J550)</f>
        <v>57</v>
      </c>
      <c r="K150" s="443">
        <f>'Príloha 2020'!K550</f>
        <v>65</v>
      </c>
      <c r="L150" s="443">
        <f>'Príloha 2020'!L550</f>
        <v>65</v>
      </c>
    </row>
    <row r="151" spans="1:13" x14ac:dyDescent="0.2">
      <c r="A151" s="10"/>
      <c r="B151" s="36">
        <v>620</v>
      </c>
      <c r="C151" s="37"/>
      <c r="D151" s="37" t="s">
        <v>279</v>
      </c>
      <c r="E151" s="50"/>
      <c r="F151" s="443">
        <f>'Príloha 2020'!F551</f>
        <v>19.5</v>
      </c>
      <c r="G151" s="443">
        <f>'Príloha 2020'!G551</f>
        <v>24.3</v>
      </c>
      <c r="H151" s="443">
        <f>'Príloha 2020'!H551</f>
        <v>21</v>
      </c>
      <c r="I151" s="443">
        <f>'Príloha 2020'!I552</f>
        <v>118.10000000000002</v>
      </c>
      <c r="J151" s="443">
        <f>SUM('Príloha 2020'!J551)</f>
        <v>20</v>
      </c>
      <c r="K151" s="443">
        <f>'Príloha 2020'!K551</f>
        <v>23</v>
      </c>
      <c r="L151" s="443">
        <f>'Príloha 2020'!L551</f>
        <v>23</v>
      </c>
      <c r="M151" s="1"/>
    </row>
    <row r="152" spans="1:13" x14ac:dyDescent="0.2">
      <c r="A152" s="10"/>
      <c r="B152" s="36">
        <v>630</v>
      </c>
      <c r="C152" s="36"/>
      <c r="D152" s="37" t="s">
        <v>162</v>
      </c>
      <c r="E152" s="50"/>
      <c r="F152" s="443">
        <f>'Príloha 2020'!F552</f>
        <v>117.89999999999999</v>
      </c>
      <c r="G152" s="443">
        <f>'Príloha 2020'!G552</f>
        <v>135.79999999999998</v>
      </c>
      <c r="H152" s="443">
        <f>'Príloha 2020'!H552</f>
        <v>92.700000000000017</v>
      </c>
      <c r="I152" s="443">
        <f>'Príloha 2020'!I553</f>
        <v>0.2</v>
      </c>
      <c r="J152" s="443">
        <f>SUM('Príloha 2020'!J552)</f>
        <v>73.900000000000006</v>
      </c>
      <c r="K152" s="443">
        <f>'Príloha 2020'!K552</f>
        <v>85.4</v>
      </c>
      <c r="L152" s="443">
        <f>'Príloha 2020'!L552</f>
        <v>81.900000000000006</v>
      </c>
      <c r="M152" s="473"/>
    </row>
    <row r="153" spans="1:13" s="1" customFormat="1" x14ac:dyDescent="0.2">
      <c r="A153" s="9"/>
      <c r="B153" s="278"/>
      <c r="C153" s="280"/>
      <c r="D153" s="34" t="s">
        <v>177</v>
      </c>
      <c r="E153" s="40" t="str">
        <f>'Príloha 2020'!E598</f>
        <v>08.4.0</v>
      </c>
      <c r="F153" s="384">
        <f>'Príloha 2020'!F598</f>
        <v>7.8000000000000007</v>
      </c>
      <c r="G153" s="384">
        <f>'Príloha 2020'!G598</f>
        <v>14.9</v>
      </c>
      <c r="H153" s="384">
        <f>'Príloha 2020'!H598</f>
        <v>8.8000000000000007</v>
      </c>
      <c r="I153" s="384">
        <f>'Príloha 2020'!I639</f>
        <v>23</v>
      </c>
      <c r="J153" s="384">
        <f>SUM('Príloha 2020'!J598)</f>
        <v>8.8000000000000007</v>
      </c>
      <c r="K153" s="384">
        <f>'Príloha 2020'!K598</f>
        <v>10.8</v>
      </c>
      <c r="L153" s="384">
        <f>'Príloha 2020'!L598</f>
        <v>10.8</v>
      </c>
    </row>
    <row r="154" spans="1:13" s="1" customFormat="1" x14ac:dyDescent="0.2">
      <c r="A154" s="8"/>
      <c r="B154" s="36">
        <v>630</v>
      </c>
      <c r="C154" s="37"/>
      <c r="D154" s="37" t="s">
        <v>162</v>
      </c>
      <c r="E154" s="50"/>
      <c r="F154" s="50">
        <f>SUM('Príloha 2020'!F599:'Príloha 2020'!F608)</f>
        <v>7.8000000000000007</v>
      </c>
      <c r="G154" s="443">
        <f>SUM('Príloha 2020'!G599:'Príloha 2020'!G608)</f>
        <v>11.5</v>
      </c>
      <c r="H154" s="443">
        <f>SUM('Príloha 2020'!H599:'Príloha 2020'!H608)</f>
        <v>8.8000000000000007</v>
      </c>
      <c r="I154" s="443">
        <f>SUM('Príloha 2020'!I640:'Príloha 2020'!I649)</f>
        <v>145.80000000000001</v>
      </c>
      <c r="J154" s="445">
        <f>SUM('Príloha 2020'!J599:J608)</f>
        <v>8.8000000000000007</v>
      </c>
      <c r="K154" s="445">
        <f>SUM('Príloha 2020'!K599:K608)</f>
        <v>10.8</v>
      </c>
      <c r="L154" s="445">
        <f>SUM('Príloha 2020'!L599:L608)</f>
        <v>10.8</v>
      </c>
      <c r="M154" s="473"/>
    </row>
    <row r="155" spans="1:13" x14ac:dyDescent="0.2">
      <c r="A155" s="10"/>
      <c r="B155" s="36"/>
      <c r="C155" s="37">
        <v>642001</v>
      </c>
      <c r="D155" s="37" t="s">
        <v>836</v>
      </c>
      <c r="E155" s="50"/>
      <c r="F155" s="50">
        <f>SUM('Príloha 2020'!F609)</f>
        <v>0</v>
      </c>
      <c r="G155" s="443">
        <f>SUM('Príloha 2020'!G609)</f>
        <v>3.4</v>
      </c>
      <c r="H155" s="443">
        <f>SUM('Príloha 2020'!H609)</f>
        <v>0</v>
      </c>
      <c r="I155" s="443">
        <f>SUM('Príloha 2020'!I650)</f>
        <v>204.5</v>
      </c>
      <c r="J155" s="443">
        <f>SUM('Príloha 2020'!J609)</f>
        <v>0</v>
      </c>
      <c r="K155" s="443">
        <f>SUM('Príloha 2020'!K609)</f>
        <v>0</v>
      </c>
      <c r="L155" s="443">
        <f>SUM('Príloha 2020'!L609)</f>
        <v>0</v>
      </c>
    </row>
    <row r="156" spans="1:13" x14ac:dyDescent="0.2">
      <c r="A156" s="10"/>
      <c r="B156" s="34"/>
      <c r="C156" s="34"/>
      <c r="D156" s="34" t="s">
        <v>201</v>
      </c>
      <c r="E156" s="286" t="s">
        <v>735</v>
      </c>
      <c r="F156" s="40">
        <f>SUM('Príloha 2020'!F610)</f>
        <v>146.9</v>
      </c>
      <c r="G156" s="40">
        <f>SUM('Príloha 2020'!G610)</f>
        <v>195.3</v>
      </c>
      <c r="H156" s="40">
        <f>SUM('Príloha 2020'!H648)</f>
        <v>2.5</v>
      </c>
      <c r="I156" s="40">
        <f>SUM('Príloha 2020'!I613)</f>
        <v>27.9</v>
      </c>
      <c r="J156" s="40">
        <f>SUM('Príloha 2020'!J610)</f>
        <v>380.3</v>
      </c>
      <c r="K156" s="40">
        <f>SUM('Príloha 2020'!K610)</f>
        <v>346.09999999999997</v>
      </c>
      <c r="L156" s="40">
        <f>SUM('Príloha 2020'!L610)</f>
        <v>300.39999999999998</v>
      </c>
    </row>
    <row r="157" spans="1:13" s="1" customFormat="1" x14ac:dyDescent="0.2">
      <c r="A157" s="8"/>
      <c r="B157" s="45"/>
      <c r="C157" s="36"/>
      <c r="D157" s="100" t="s">
        <v>995</v>
      </c>
      <c r="E157" s="454" t="s">
        <v>890</v>
      </c>
      <c r="F157" s="381">
        <f>SUM('Príloha 2020'!F611)</f>
        <v>30</v>
      </c>
      <c r="G157" s="381">
        <f>SUM('Príloha 2020'!G611)</f>
        <v>7.7</v>
      </c>
      <c r="H157" s="381">
        <f>SUM('Príloha 2020'!H611)</f>
        <v>0</v>
      </c>
      <c r="I157" s="381">
        <f>SUM('Príloha 2020'!I614)</f>
        <v>19</v>
      </c>
      <c r="J157" s="381">
        <f>SUM('Príloha 2020'!J611)</f>
        <v>45.7</v>
      </c>
      <c r="K157" s="381">
        <f>SUM('Príloha 2020'!K611)</f>
        <v>45.7</v>
      </c>
      <c r="L157" s="381">
        <f>SUM('Príloha 2020'!L611)</f>
        <v>0</v>
      </c>
    </row>
    <row r="158" spans="1:13" s="440" customFormat="1" x14ac:dyDescent="0.2">
      <c r="A158" s="8"/>
      <c r="B158" s="45"/>
      <c r="C158" s="442"/>
      <c r="D158" s="100" t="s">
        <v>1131</v>
      </c>
      <c r="E158" s="538" t="s">
        <v>1129</v>
      </c>
      <c r="F158" s="381">
        <f>SUM('Príloha 2020'!F613)</f>
        <v>0</v>
      </c>
      <c r="G158" s="381">
        <f>SUM('Príloha 2020'!G613)</f>
        <v>0</v>
      </c>
      <c r="H158" s="381">
        <f>SUM('Príloha 2020'!H613)</f>
        <v>0</v>
      </c>
      <c r="I158" s="381">
        <f>SUM('Príloha 2020'!I616)</f>
        <v>1.9</v>
      </c>
      <c r="J158" s="381">
        <f>SUM('Príloha 2020'!J613)</f>
        <v>45.7</v>
      </c>
      <c r="K158" s="381">
        <f>SUM('Príloha 2020'!K613)</f>
        <v>45.7</v>
      </c>
      <c r="L158" s="381">
        <f>SUM('Príloha 2020'!L613)</f>
        <v>0</v>
      </c>
    </row>
    <row r="159" spans="1:13" s="440" customFormat="1" x14ac:dyDescent="0.2">
      <c r="A159" s="8"/>
      <c r="B159" s="45"/>
      <c r="C159" s="444">
        <v>610</v>
      </c>
      <c r="D159" s="444" t="s">
        <v>280</v>
      </c>
      <c r="E159" s="454"/>
      <c r="F159" s="445">
        <f>SUM('Príloha 2020'!F614)</f>
        <v>0</v>
      </c>
      <c r="G159" s="445">
        <f>SUM('Príloha 2020'!G614)</f>
        <v>0</v>
      </c>
      <c r="H159" s="445">
        <f>SUM('Príloha 2020'!H614)</f>
        <v>0</v>
      </c>
      <c r="I159" s="445">
        <f>SUM('Príloha 2020'!I617)</f>
        <v>0</v>
      </c>
      <c r="J159" s="445">
        <f>SUM('Príloha 2020'!J614)</f>
        <v>33.6</v>
      </c>
      <c r="K159" s="445">
        <f>SUM('Príloha 2020'!K614)</f>
        <v>33.6</v>
      </c>
      <c r="L159" s="445">
        <f>SUM('Príloha 2020'!L614)</f>
        <v>0</v>
      </c>
      <c r="M159" s="473"/>
    </row>
    <row r="160" spans="1:13" s="440" customFormat="1" x14ac:dyDescent="0.2">
      <c r="A160" s="8"/>
      <c r="B160" s="45"/>
      <c r="C160" s="444">
        <v>620</v>
      </c>
      <c r="D160" s="444" t="s">
        <v>279</v>
      </c>
      <c r="E160" s="454"/>
      <c r="F160" s="445">
        <f>SUM('Príloha 2020'!F615)</f>
        <v>0</v>
      </c>
      <c r="G160" s="445">
        <f>SUM('Príloha 2020'!G615)</f>
        <v>0</v>
      </c>
      <c r="H160" s="445">
        <f>SUM('Príloha 2020'!H615)</f>
        <v>0</v>
      </c>
      <c r="I160" s="445">
        <f>SUM('Príloha 2020'!I618)</f>
        <v>0</v>
      </c>
      <c r="J160" s="445">
        <f>SUM('Príloha 2020'!J615)</f>
        <v>12.1</v>
      </c>
      <c r="K160" s="445">
        <f>SUM('Príloha 2020'!K615)</f>
        <v>12.1</v>
      </c>
      <c r="L160" s="445">
        <f>SUM('Príloha 2020'!L615)</f>
        <v>0</v>
      </c>
      <c r="M160" s="473"/>
    </row>
    <row r="161" spans="1:13" s="440" customFormat="1" x14ac:dyDescent="0.2">
      <c r="A161" s="8"/>
      <c r="B161" s="45"/>
      <c r="C161" s="444">
        <v>630</v>
      </c>
      <c r="D161" s="444" t="s">
        <v>162</v>
      </c>
      <c r="E161" s="454"/>
      <c r="F161" s="445">
        <f>SUM('Príloha 2020'!F616)</f>
        <v>0</v>
      </c>
      <c r="G161" s="445">
        <f>SUM('Príloha 2020'!G616)</f>
        <v>0</v>
      </c>
      <c r="H161" s="445">
        <f>SUM('Príloha 2020'!H616)</f>
        <v>0</v>
      </c>
      <c r="I161" s="445">
        <f>SUM('Príloha 2020'!I619)</f>
        <v>0</v>
      </c>
      <c r="J161" s="445">
        <f>SUM('Príloha 2020'!J616)</f>
        <v>0</v>
      </c>
      <c r="K161" s="445">
        <f>SUM('Príloha 2020'!K616)</f>
        <v>0</v>
      </c>
      <c r="L161" s="445">
        <f>SUM('Príloha 2020'!L616)</f>
        <v>0</v>
      </c>
      <c r="M161" s="473"/>
    </row>
    <row r="162" spans="1:13" s="450" customFormat="1" x14ac:dyDescent="0.2">
      <c r="A162" s="391"/>
      <c r="B162" s="484"/>
      <c r="C162" s="100"/>
      <c r="D162" s="100" t="s">
        <v>1136</v>
      </c>
      <c r="E162" s="454"/>
      <c r="F162" s="148">
        <f>SUM('Príloha 2020'!F617)</f>
        <v>0</v>
      </c>
      <c r="G162" s="148">
        <f>SUM('Príloha 2020'!G617)</f>
        <v>0</v>
      </c>
      <c r="H162" s="148">
        <f>SUM('Príloha 2020'!H617)</f>
        <v>0</v>
      </c>
      <c r="I162" s="148">
        <f>SUM('Príloha 2020'!I620)</f>
        <v>0</v>
      </c>
      <c r="J162" s="148">
        <f>SUM('Príloha 2020'!J617)</f>
        <v>0</v>
      </c>
      <c r="K162" s="148">
        <f>SUM('Príloha 2020'!K617)</f>
        <v>0</v>
      </c>
      <c r="L162" s="148">
        <f>SUM('Príloha 2020'!L617)</f>
        <v>0</v>
      </c>
    </row>
    <row r="163" spans="1:13" s="440" customFormat="1" x14ac:dyDescent="0.2">
      <c r="A163" s="8"/>
      <c r="B163" s="45"/>
      <c r="C163" s="444">
        <v>630</v>
      </c>
      <c r="D163" s="444" t="s">
        <v>1137</v>
      </c>
      <c r="E163" s="454"/>
      <c r="F163" s="445">
        <f>SUM('Príloha 2020'!F618)</f>
        <v>0</v>
      </c>
      <c r="G163" s="445">
        <f>SUM('Príloha 2020'!G618)</f>
        <v>0</v>
      </c>
      <c r="H163" s="445">
        <f>SUM('Príloha 2020'!H618)</f>
        <v>0</v>
      </c>
      <c r="I163" s="445">
        <f>SUM('Príloha 2020'!I621)</f>
        <v>0</v>
      </c>
      <c r="J163" s="445">
        <f>SUM('Príloha 2020'!J618)</f>
        <v>0</v>
      </c>
      <c r="K163" s="445">
        <f>SUM('Príloha 2020'!K618)</f>
        <v>0</v>
      </c>
      <c r="L163" s="445">
        <f>SUM('Príloha 2020'!L618)</f>
        <v>0</v>
      </c>
      <c r="M163" s="473"/>
    </row>
    <row r="164" spans="1:13" x14ac:dyDescent="0.2">
      <c r="A164" s="10"/>
      <c r="B164" s="36"/>
      <c r="C164" s="37">
        <v>630</v>
      </c>
      <c r="D164" s="37" t="s">
        <v>837</v>
      </c>
      <c r="E164" s="50"/>
      <c r="F164" s="50">
        <f>SUM('Príloha 2020'!F619)</f>
        <v>30</v>
      </c>
      <c r="G164" s="443">
        <f>SUM('Príloha 2020'!G619)</f>
        <v>0</v>
      </c>
      <c r="H164" s="443">
        <f>SUM('Príloha 2020'!H619)</f>
        <v>0</v>
      </c>
      <c r="I164" s="443">
        <f>SUM('Príloha 2020'!I622)</f>
        <v>49.5</v>
      </c>
      <c r="J164" s="445">
        <f>SUM('Príloha 2020'!J619)</f>
        <v>0</v>
      </c>
      <c r="K164" s="445">
        <f>SUM('Príloha 2020'!K619)</f>
        <v>0</v>
      </c>
      <c r="L164" s="445">
        <f>SUM('Príloha 2020'!L619)</f>
        <v>0</v>
      </c>
    </row>
    <row r="165" spans="1:13" x14ac:dyDescent="0.2">
      <c r="A165" s="10"/>
      <c r="B165" s="442"/>
      <c r="C165" s="37">
        <v>637001</v>
      </c>
      <c r="D165" s="37" t="s">
        <v>1109</v>
      </c>
      <c r="E165" s="443"/>
      <c r="F165" s="443">
        <f>SUM('Príloha 2020'!F620)</f>
        <v>0</v>
      </c>
      <c r="G165" s="443">
        <f>SUM('Príloha 2020'!G620)</f>
        <v>0</v>
      </c>
      <c r="H165" s="443">
        <f>SUM('Príloha 2020'!H620)</f>
        <v>0</v>
      </c>
      <c r="I165" s="443">
        <f>SUM('Príloha 2020'!I623)</f>
        <v>25.8</v>
      </c>
      <c r="J165" s="445">
        <f>SUM('Príloha 2020'!J620)</f>
        <v>0</v>
      </c>
      <c r="K165" s="445">
        <f>SUM('Príloha 2020'!K620)</f>
        <v>0</v>
      </c>
      <c r="L165" s="445">
        <f>SUM('Príloha 2020'!L620)</f>
        <v>0</v>
      </c>
    </row>
    <row r="166" spans="1:13" x14ac:dyDescent="0.2">
      <c r="A166" s="10"/>
      <c r="B166" s="442"/>
      <c r="C166" s="37">
        <v>637012</v>
      </c>
      <c r="D166" s="37" t="s">
        <v>1110</v>
      </c>
      <c r="E166" s="443"/>
      <c r="F166" s="443">
        <f>SUM('Príloha 2020'!F621)</f>
        <v>0</v>
      </c>
      <c r="G166" s="443">
        <f>SUM('Príloha 2020'!G621)</f>
        <v>0</v>
      </c>
      <c r="H166" s="443">
        <f>SUM('Príloha 2020'!H621)</f>
        <v>0</v>
      </c>
      <c r="I166" s="443">
        <f>SUM('Príloha 2020'!I624)</f>
        <v>9.6999999999999993</v>
      </c>
      <c r="J166" s="445">
        <f>SUM('Príloha 2020'!J621)</f>
        <v>0</v>
      </c>
      <c r="K166" s="445">
        <f>SUM('Príloha 2020'!K621)</f>
        <v>0</v>
      </c>
      <c r="L166" s="445">
        <f>SUM('Príloha 2020'!L621)</f>
        <v>0</v>
      </c>
    </row>
    <row r="167" spans="1:13" x14ac:dyDescent="0.2">
      <c r="A167" s="10"/>
      <c r="B167" s="100"/>
      <c r="C167" s="100"/>
      <c r="D167" s="100" t="s">
        <v>730</v>
      </c>
      <c r="E167" s="148" t="s">
        <v>732</v>
      </c>
      <c r="F167" s="381">
        <f>SUM('Príloha 2020'!F622)</f>
        <v>64.8</v>
      </c>
      <c r="G167" s="381">
        <f>SUM('Príloha 2020'!G622)</f>
        <v>46.29999999999999</v>
      </c>
      <c r="H167" s="381">
        <f>SUM('Príloha 2020'!H622)</f>
        <v>44.5</v>
      </c>
      <c r="I167" s="381">
        <f>SUM('Príloha 2020'!I625)</f>
        <v>10</v>
      </c>
      <c r="J167" s="381">
        <f>SUM('Príloha 2020'!J622)</f>
        <v>21.4</v>
      </c>
      <c r="K167" s="381">
        <f>SUM('Príloha 2020'!K622)</f>
        <v>0</v>
      </c>
      <c r="L167" s="381">
        <f>SUM('Príloha 2020'!L622)</f>
        <v>0</v>
      </c>
    </row>
    <row r="168" spans="1:13" x14ac:dyDescent="0.2">
      <c r="A168" s="10"/>
      <c r="B168" s="100"/>
      <c r="C168" s="444">
        <v>610</v>
      </c>
      <c r="D168" s="84" t="s">
        <v>731</v>
      </c>
      <c r="E168" s="148"/>
      <c r="F168" s="50">
        <f>SUM('Príloha 2020'!F623)</f>
        <v>36.799999999999997</v>
      </c>
      <c r="G168" s="443">
        <f>SUM('Príloha 2020'!G623)</f>
        <v>24.9</v>
      </c>
      <c r="H168" s="443">
        <f>SUM('Príloha 2020'!H623)</f>
        <v>25.8</v>
      </c>
      <c r="I168" s="443">
        <f>SUM('Príloha 2020'!I626)</f>
        <v>2</v>
      </c>
      <c r="J168" s="443">
        <f>SUM('Príloha 2020'!J623)</f>
        <v>14</v>
      </c>
      <c r="K168" s="443">
        <f>SUM('Príloha 2020'!K623)</f>
        <v>0</v>
      </c>
      <c r="L168" s="443">
        <f>SUM('Príloha 2020'!L623)</f>
        <v>0</v>
      </c>
    </row>
    <row r="169" spans="1:13" x14ac:dyDescent="0.2">
      <c r="A169" s="10"/>
      <c r="B169" s="100"/>
      <c r="C169" s="444">
        <v>620</v>
      </c>
      <c r="D169" s="84" t="s">
        <v>279</v>
      </c>
      <c r="E169" s="148"/>
      <c r="F169" s="443">
        <f>SUM('Príloha 2020'!F624)</f>
        <v>13.3</v>
      </c>
      <c r="G169" s="443">
        <f>SUM('Príloha 2020'!G624)</f>
        <v>8.6999999999999993</v>
      </c>
      <c r="H169" s="443">
        <f>SUM('Príloha 2020'!H624)</f>
        <v>9.6999999999999993</v>
      </c>
      <c r="I169" s="443">
        <f>SUM('Príloha 2020'!I627)</f>
        <v>2</v>
      </c>
      <c r="J169" s="443">
        <f>SUM('Príloha 2020'!J624)</f>
        <v>4.9000000000000004</v>
      </c>
      <c r="K169" s="443">
        <f>SUM('Príloha 2020'!K624)</f>
        <v>0</v>
      </c>
      <c r="L169" s="443">
        <f>SUM('Príloha 2020'!L624)</f>
        <v>0</v>
      </c>
    </row>
    <row r="170" spans="1:13" x14ac:dyDescent="0.2">
      <c r="A170" s="10"/>
      <c r="B170" s="100"/>
      <c r="C170" s="444">
        <v>630</v>
      </c>
      <c r="D170" s="84" t="s">
        <v>162</v>
      </c>
      <c r="E170" s="148"/>
      <c r="F170" s="443">
        <f>SUM('Príloha 2020'!F625)</f>
        <v>13.9</v>
      </c>
      <c r="G170" s="443">
        <f>SUM('Príloha 2020'!G625)</f>
        <v>9.9</v>
      </c>
      <c r="H170" s="443">
        <f>SUM('Príloha 2020'!H625)</f>
        <v>5</v>
      </c>
      <c r="I170" s="443">
        <f>SUM('Príloha 2020'!I628)</f>
        <v>51.2</v>
      </c>
      <c r="J170" s="443">
        <f>SUM('Príloha 2020'!J625)</f>
        <v>0</v>
      </c>
      <c r="K170" s="443">
        <f>SUM('Príloha 2020'!K625)</f>
        <v>0</v>
      </c>
      <c r="L170" s="443">
        <f>SUM('Príloha 2020'!L625)</f>
        <v>0</v>
      </c>
    </row>
    <row r="171" spans="1:13" x14ac:dyDescent="0.2">
      <c r="A171" s="10"/>
      <c r="B171" s="100"/>
      <c r="C171" s="100"/>
      <c r="D171" s="84" t="s">
        <v>788</v>
      </c>
      <c r="E171" s="148"/>
      <c r="F171" s="443">
        <f>SUM('Príloha 2020'!F626)</f>
        <v>0.8</v>
      </c>
      <c r="G171" s="443">
        <f>SUM('Príloha 2020'!G626)</f>
        <v>2.8</v>
      </c>
      <c r="H171" s="443">
        <f>SUM('Príloha 2020'!H626)</f>
        <v>2</v>
      </c>
      <c r="I171" s="443">
        <f>SUM('Príloha 2020'!I629)</f>
        <v>34</v>
      </c>
      <c r="J171" s="443">
        <f>SUM('Príloha 2020'!J626)</f>
        <v>0</v>
      </c>
      <c r="K171" s="443">
        <f>SUM('Príloha 2020'!K626)</f>
        <v>0</v>
      </c>
      <c r="L171" s="443">
        <f>SUM('Príloha 2020'!L626)</f>
        <v>0</v>
      </c>
      <c r="M171" s="440"/>
    </row>
    <row r="172" spans="1:13" x14ac:dyDescent="0.2">
      <c r="A172" s="10"/>
      <c r="B172" s="100"/>
      <c r="C172" s="444">
        <v>642</v>
      </c>
      <c r="D172" s="444" t="s">
        <v>823</v>
      </c>
      <c r="E172" s="148"/>
      <c r="F172" s="443">
        <f>SUM('Príloha 2020'!F627)</f>
        <v>0</v>
      </c>
      <c r="G172" s="443">
        <f>SUM('Príloha 2020'!G627)</f>
        <v>0</v>
      </c>
      <c r="H172" s="443">
        <f>SUM('Príloha 2020'!H627)</f>
        <v>2</v>
      </c>
      <c r="I172" s="443">
        <f>SUM('Príloha 2020'!I630)</f>
        <v>12.2</v>
      </c>
      <c r="J172" s="443">
        <f>SUM('Príloha 2020'!J627)</f>
        <v>2.5</v>
      </c>
      <c r="K172" s="443">
        <f>SUM('Príloha 2020'!K627)</f>
        <v>0</v>
      </c>
      <c r="L172" s="443">
        <f>SUM('Príloha 2020'!L627)</f>
        <v>0</v>
      </c>
      <c r="M172" s="440"/>
    </row>
    <row r="173" spans="1:13" s="450" customFormat="1" x14ac:dyDescent="0.2">
      <c r="A173" s="449"/>
      <c r="B173" s="100"/>
      <c r="C173" s="100"/>
      <c r="D173" s="100" t="s">
        <v>964</v>
      </c>
      <c r="E173" s="396" t="s">
        <v>889</v>
      </c>
      <c r="F173" s="148">
        <f>SUM('Príloha 2020'!F628)</f>
        <v>22.900000000000002</v>
      </c>
      <c r="G173" s="148">
        <f>SUM('Príloha 2020'!G628)</f>
        <v>17.5</v>
      </c>
      <c r="H173" s="148">
        <f>SUM('Príloha 2020'!H628)</f>
        <v>41.5</v>
      </c>
      <c r="I173" s="148">
        <f>SUM('Príloha 2020'!I631)</f>
        <v>5</v>
      </c>
      <c r="J173" s="148">
        <f>SUM('Príloha 2020'!J628)</f>
        <v>73.800000000000011</v>
      </c>
      <c r="K173" s="148">
        <f>SUM('Príloha 2020'!K628)</f>
        <v>64.400000000000006</v>
      </c>
      <c r="L173" s="148">
        <f>SUM('Príloha 2020'!L628)</f>
        <v>64.400000000000006</v>
      </c>
    </row>
    <row r="174" spans="1:13" x14ac:dyDescent="0.2">
      <c r="A174" s="10"/>
      <c r="B174" s="100"/>
      <c r="C174" s="444">
        <v>610</v>
      </c>
      <c r="D174" s="444" t="s">
        <v>280</v>
      </c>
      <c r="E174" s="148"/>
      <c r="F174" s="445">
        <f>SUM('Príloha 2020'!F629)</f>
        <v>15.4</v>
      </c>
      <c r="G174" s="445">
        <f>SUM('Príloha 2020'!G629)</f>
        <v>11.1</v>
      </c>
      <c r="H174" s="445">
        <f>SUM('Príloha 2020'!H629)</f>
        <v>30</v>
      </c>
      <c r="I174" s="445">
        <f>SUM('Príloha 2020'!I632)</f>
        <v>57.6</v>
      </c>
      <c r="J174" s="445">
        <f>SUM('Príloha 2020'!J629)</f>
        <v>53.2</v>
      </c>
      <c r="K174" s="445">
        <f>SUM('Príloha 2020'!K629)</f>
        <v>46.2</v>
      </c>
      <c r="L174" s="445">
        <f>SUM('Príloha 2020'!L629)</f>
        <v>46.2</v>
      </c>
      <c r="M174" s="473"/>
    </row>
    <row r="175" spans="1:13" x14ac:dyDescent="0.2">
      <c r="A175" s="10"/>
      <c r="B175" s="100"/>
      <c r="C175" s="444">
        <v>620</v>
      </c>
      <c r="D175" s="444" t="s">
        <v>279</v>
      </c>
      <c r="E175" s="148"/>
      <c r="F175" s="445">
        <f>SUM('Príloha 2020'!F630)</f>
        <v>5.4</v>
      </c>
      <c r="G175" s="445">
        <f>SUM('Príloha 2020'!G630)</f>
        <v>3.8</v>
      </c>
      <c r="H175" s="445">
        <f>SUM('Príloha 2020'!H630)</f>
        <v>10.5</v>
      </c>
      <c r="I175" s="445">
        <f>SUM('Príloha 2020'!I633)</f>
        <v>31.6</v>
      </c>
      <c r="J175" s="445">
        <f>SUM('Príloha 2020'!J630)</f>
        <v>18.600000000000001</v>
      </c>
      <c r="K175" s="445">
        <f>SUM('Príloha 2020'!K630)</f>
        <v>16.2</v>
      </c>
      <c r="L175" s="445">
        <f>SUM('Príloha 2020'!L630)</f>
        <v>16.2</v>
      </c>
      <c r="M175" s="473"/>
    </row>
    <row r="176" spans="1:13" x14ac:dyDescent="0.2">
      <c r="A176" s="10"/>
      <c r="B176" s="100"/>
      <c r="C176" s="444">
        <v>630</v>
      </c>
      <c r="D176" s="444" t="s">
        <v>162</v>
      </c>
      <c r="E176" s="148"/>
      <c r="F176" s="445">
        <f>SUM('Príloha 2020'!F631)</f>
        <v>2.1</v>
      </c>
      <c r="G176" s="445">
        <f>SUM('Príloha 2020'!G631)</f>
        <v>2.6</v>
      </c>
      <c r="H176" s="445">
        <f>SUM('Príloha 2020'!H631)</f>
        <v>1</v>
      </c>
      <c r="I176" s="445">
        <f>SUM('Príloha 2020'!I634)</f>
        <v>11</v>
      </c>
      <c r="J176" s="445">
        <f>SUM('Príloha 2020'!J631)</f>
        <v>2</v>
      </c>
      <c r="K176" s="445">
        <f>SUM('Príloha 2020'!K631)</f>
        <v>2</v>
      </c>
      <c r="L176" s="445">
        <f>SUM('Príloha 2020'!L631)</f>
        <v>2</v>
      </c>
      <c r="M176" s="473"/>
    </row>
    <row r="177" spans="1:13" s="450" customFormat="1" x14ac:dyDescent="0.2">
      <c r="A177" s="449"/>
      <c r="B177" s="484"/>
      <c r="C177" s="100"/>
      <c r="D177" s="100" t="s">
        <v>905</v>
      </c>
      <c r="E177" s="396" t="s">
        <v>889</v>
      </c>
      <c r="F177" s="148">
        <f>SUM('Príloha 2020'!F632)</f>
        <v>10.200000000000001</v>
      </c>
      <c r="G177" s="148">
        <f>SUM('Príloha 2020'!G632)</f>
        <v>42.5</v>
      </c>
      <c r="H177" s="148">
        <f>SUM('Príloha 2020'!H632)</f>
        <v>46.6</v>
      </c>
      <c r="I177" s="148">
        <f>SUM('Príloha 2020'!I635)</f>
        <v>15</v>
      </c>
      <c r="J177" s="148">
        <f>SUM('Príloha 2020'!J632)</f>
        <v>48.6</v>
      </c>
      <c r="K177" s="148">
        <f>SUM('Príloha 2020'!K632)</f>
        <v>45.2</v>
      </c>
      <c r="L177" s="148">
        <f>SUM('Príloha 2020'!L632)</f>
        <v>45.2</v>
      </c>
    </row>
    <row r="178" spans="1:13" x14ac:dyDescent="0.2">
      <c r="A178" s="10"/>
      <c r="B178" s="100"/>
      <c r="C178" s="444">
        <v>610</v>
      </c>
      <c r="D178" s="444" t="s">
        <v>280</v>
      </c>
      <c r="E178" s="148"/>
      <c r="F178" s="445">
        <f>SUM('Príloha 2020'!F633)</f>
        <v>6.5</v>
      </c>
      <c r="G178" s="445">
        <f>SUM('Príloha 2020'!G633)</f>
        <v>28.7</v>
      </c>
      <c r="H178" s="445">
        <f>SUM('Príloha 2020'!H633)</f>
        <v>31.6</v>
      </c>
      <c r="I178" s="445">
        <f>SUM('Príloha 2020'!I636)</f>
        <v>94.3</v>
      </c>
      <c r="J178" s="445">
        <f>SUM('Príloha 2020'!J633)</f>
        <v>34.6</v>
      </c>
      <c r="K178" s="445">
        <f>SUM('Príloha 2020'!K633)</f>
        <v>32</v>
      </c>
      <c r="L178" s="445">
        <f>SUM('Príloha 2020'!L633)</f>
        <v>32</v>
      </c>
      <c r="M178" s="440"/>
    </row>
    <row r="179" spans="1:13" x14ac:dyDescent="0.2">
      <c r="A179" s="10"/>
      <c r="B179" s="100"/>
      <c r="C179" s="444">
        <v>620</v>
      </c>
      <c r="D179" s="444" t="s">
        <v>279</v>
      </c>
      <c r="E179" s="148"/>
      <c r="F179" s="445">
        <f>SUM('Príloha 2020'!F634)</f>
        <v>2.2999999999999998</v>
      </c>
      <c r="G179" s="445">
        <f>SUM('Príloha 2020'!G634)</f>
        <v>9</v>
      </c>
      <c r="H179" s="445">
        <f>SUM('Príloha 2020'!H634)</f>
        <v>11</v>
      </c>
      <c r="I179" s="445">
        <f>SUM('Príloha 2020'!I637)</f>
        <v>52.8</v>
      </c>
      <c r="J179" s="445">
        <f>SUM('Príloha 2020'!J634)</f>
        <v>12</v>
      </c>
      <c r="K179" s="445">
        <f>SUM('Príloha 2020'!K634)</f>
        <v>11.2</v>
      </c>
      <c r="L179" s="445">
        <f>SUM('Príloha 2020'!L634)</f>
        <v>11.2</v>
      </c>
      <c r="M179" s="440"/>
    </row>
    <row r="180" spans="1:13" x14ac:dyDescent="0.2">
      <c r="A180" s="10"/>
      <c r="B180" s="100"/>
      <c r="C180" s="444">
        <v>630</v>
      </c>
      <c r="D180" s="444" t="s">
        <v>162</v>
      </c>
      <c r="E180" s="148"/>
      <c r="F180" s="445">
        <f>SUM('Príloha 2020'!F635)</f>
        <v>1.4</v>
      </c>
      <c r="G180" s="445">
        <f>SUM('Príloha 2020'!G635)</f>
        <v>4.8</v>
      </c>
      <c r="H180" s="445">
        <f>SUM('Príloha 2020'!H635)</f>
        <v>4</v>
      </c>
      <c r="I180" s="445">
        <f>SUM('Príloha 2020'!I638)</f>
        <v>18.5</v>
      </c>
      <c r="J180" s="445">
        <f>SUM('Príloha 2020'!J635)</f>
        <v>2</v>
      </c>
      <c r="K180" s="445">
        <f>SUM('Príloha 2020'!K635)</f>
        <v>2</v>
      </c>
      <c r="L180" s="445">
        <f>SUM('Príloha 2020'!L635)</f>
        <v>2</v>
      </c>
      <c r="M180" s="472"/>
    </row>
    <row r="181" spans="1:13" s="450" customFormat="1" x14ac:dyDescent="0.2">
      <c r="A181" s="449"/>
      <c r="B181" s="100"/>
      <c r="C181" s="100"/>
      <c r="D181" s="100" t="s">
        <v>996</v>
      </c>
      <c r="E181" s="396" t="s">
        <v>889</v>
      </c>
      <c r="F181" s="148">
        <f>SUM('Príloha 2020'!F636)</f>
        <v>0.4</v>
      </c>
      <c r="G181" s="148">
        <f>SUM('Príloha 2020'!G636)</f>
        <v>50.9</v>
      </c>
      <c r="H181" s="148">
        <f>SUM('Príloha 2020'!H636)</f>
        <v>53.3</v>
      </c>
      <c r="I181" s="148">
        <f>SUM('Príloha 2020'!I639)</f>
        <v>23</v>
      </c>
      <c r="J181" s="148">
        <f>SUM('Príloha 2020'!J636)</f>
        <v>158.6</v>
      </c>
      <c r="K181" s="148">
        <f>SUM('Príloha 2020'!K636)</f>
        <v>158.6</v>
      </c>
      <c r="L181" s="148">
        <f>SUM('Príloha 2020'!L636)</f>
        <v>158.6</v>
      </c>
    </row>
    <row r="182" spans="1:13" x14ac:dyDescent="0.2">
      <c r="A182" s="10"/>
      <c r="B182" s="100"/>
      <c r="C182" s="444">
        <v>610</v>
      </c>
      <c r="D182" s="444" t="s">
        <v>280</v>
      </c>
      <c r="E182" s="148"/>
      <c r="F182" s="445">
        <f>SUM('Príloha 2020'!F637)</f>
        <v>0</v>
      </c>
      <c r="G182" s="445">
        <f>SUM('Príloha 2020'!G637)</f>
        <v>34.4</v>
      </c>
      <c r="H182" s="445">
        <f>SUM('Príloha 2020'!H637)</f>
        <v>38</v>
      </c>
      <c r="I182" s="445">
        <f>SUM('Príloha 2020'!I640)</f>
        <v>32</v>
      </c>
      <c r="J182" s="445">
        <f>SUM('Príloha 2020'!J637)</f>
        <v>84</v>
      </c>
      <c r="K182" s="445">
        <f>SUM('Príloha 2020'!K637)</f>
        <v>84</v>
      </c>
      <c r="L182" s="445">
        <f>SUM('Príloha 2020'!L637)</f>
        <v>84</v>
      </c>
      <c r="M182" s="473"/>
    </row>
    <row r="183" spans="1:13" x14ac:dyDescent="0.2">
      <c r="A183" s="10"/>
      <c r="B183" s="100"/>
      <c r="C183" s="444">
        <v>620</v>
      </c>
      <c r="D183" s="444" t="s">
        <v>279</v>
      </c>
      <c r="E183" s="148"/>
      <c r="F183" s="445">
        <f>SUM('Príloha 2020'!F638)</f>
        <v>0</v>
      </c>
      <c r="G183" s="445">
        <f>SUM('Príloha 2020'!G638)</f>
        <v>11.6</v>
      </c>
      <c r="H183" s="445">
        <f>SUM('Príloha 2020'!H638)</f>
        <v>13.3</v>
      </c>
      <c r="I183" s="445">
        <f>SUM('Príloha 2020'!I641)</f>
        <v>16</v>
      </c>
      <c r="J183" s="445">
        <f>SUM('Príloha 2020'!J638)</f>
        <v>29.5</v>
      </c>
      <c r="K183" s="445">
        <f>SUM('Príloha 2020'!K638)</f>
        <v>29.5</v>
      </c>
      <c r="L183" s="445">
        <f>SUM('Príloha 2020'!L638)</f>
        <v>29.5</v>
      </c>
      <c r="M183" s="473"/>
    </row>
    <row r="184" spans="1:13" x14ac:dyDescent="0.2">
      <c r="A184" s="10"/>
      <c r="B184" s="100"/>
      <c r="C184" s="444">
        <v>630</v>
      </c>
      <c r="D184" s="444" t="s">
        <v>162</v>
      </c>
      <c r="E184" s="148"/>
      <c r="F184" s="445">
        <f>SUM('Príloha 2020'!F639)</f>
        <v>0.4</v>
      </c>
      <c r="G184" s="445">
        <f>SUM('Príloha 2020'!G639)</f>
        <v>4.9000000000000004</v>
      </c>
      <c r="H184" s="445">
        <f>SUM('Príloha 2020'!H639)</f>
        <v>2</v>
      </c>
      <c r="I184" s="445">
        <f>SUM('Príloha 2020'!I642)</f>
        <v>6</v>
      </c>
      <c r="J184" s="445">
        <f>SUM('Príloha 2020'!J639)</f>
        <v>45.1</v>
      </c>
      <c r="K184" s="445">
        <f>SUM('Príloha 2020'!K639)</f>
        <v>45.1</v>
      </c>
      <c r="L184" s="445">
        <f>SUM('Príloha 2020'!L639)</f>
        <v>45.1</v>
      </c>
      <c r="M184" s="473"/>
    </row>
    <row r="185" spans="1:13" s="440" customFormat="1" x14ac:dyDescent="0.2">
      <c r="A185" s="441"/>
      <c r="B185" s="442"/>
      <c r="C185" s="37"/>
      <c r="D185" s="100" t="s">
        <v>926</v>
      </c>
      <c r="E185" s="485" t="s">
        <v>927</v>
      </c>
      <c r="F185" s="148">
        <f>SUM('Príloha 2020'!F640)</f>
        <v>18.600000000000001</v>
      </c>
      <c r="G185" s="148">
        <f>SUM('Príloha 2020'!G640)</f>
        <v>30.4</v>
      </c>
      <c r="H185" s="148">
        <f>SUM('Príloha 2020'!H640)</f>
        <v>31</v>
      </c>
      <c r="I185" s="148">
        <f>SUM('Príloha 2020'!I643)</f>
        <v>10</v>
      </c>
      <c r="J185" s="148">
        <f>SUM('Príloha 2020'!J640)</f>
        <v>32.200000000000003</v>
      </c>
      <c r="K185" s="148">
        <f>SUM('Príloha 2020'!K640)</f>
        <v>32.200000000000003</v>
      </c>
      <c r="L185" s="148">
        <f>SUM('Príloha 2020'!L640)</f>
        <v>32.200000000000003</v>
      </c>
    </row>
    <row r="186" spans="1:13" s="440" customFormat="1" x14ac:dyDescent="0.2">
      <c r="A186" s="441"/>
      <c r="B186" s="442"/>
      <c r="C186" s="444">
        <v>610</v>
      </c>
      <c r="D186" s="444" t="s">
        <v>731</v>
      </c>
      <c r="E186" s="443"/>
      <c r="F186" s="443">
        <f>SUM('Príloha 2020'!F641)</f>
        <v>13</v>
      </c>
      <c r="G186" s="443">
        <f>SUM('Príloha 2020'!G641)</f>
        <v>14.3</v>
      </c>
      <c r="H186" s="443">
        <f>SUM('Príloha 2020'!H641)</f>
        <v>16</v>
      </c>
      <c r="I186" s="443">
        <f>SUM('Príloha 2020'!I644)</f>
        <v>40.9</v>
      </c>
      <c r="J186" s="443">
        <f>SUM('Príloha 2020'!J641)</f>
        <v>17</v>
      </c>
      <c r="K186" s="443">
        <f>SUM('Príloha 2020'!K641)</f>
        <v>17</v>
      </c>
      <c r="L186" s="443">
        <f>SUM('Príloha 2020'!L641)</f>
        <v>17</v>
      </c>
    </row>
    <row r="187" spans="1:13" s="440" customFormat="1" x14ac:dyDescent="0.2">
      <c r="A187" s="441"/>
      <c r="B187" s="442"/>
      <c r="C187" s="444">
        <v>620</v>
      </c>
      <c r="D187" s="444" t="s">
        <v>279</v>
      </c>
      <c r="E187" s="443"/>
      <c r="F187" s="443">
        <f>SUM('Príloha 2020'!F642)</f>
        <v>4.5</v>
      </c>
      <c r="G187" s="443">
        <f>SUM('Príloha 2020'!G642)</f>
        <v>5</v>
      </c>
      <c r="H187" s="443">
        <f>SUM('Príloha 2020'!H642)</f>
        <v>6</v>
      </c>
      <c r="I187" s="443">
        <f>SUM('Príloha 2020'!I645)</f>
        <v>0</v>
      </c>
      <c r="J187" s="443">
        <f>SUM('Príloha 2020'!J642)</f>
        <v>6.5</v>
      </c>
      <c r="K187" s="443">
        <f>SUM('Príloha 2020'!K642)</f>
        <v>6.5</v>
      </c>
      <c r="L187" s="443">
        <f>SUM('Príloha 2020'!L642)</f>
        <v>6.5</v>
      </c>
    </row>
    <row r="188" spans="1:13" s="440" customFormat="1" x14ac:dyDescent="0.2">
      <c r="A188" s="441"/>
      <c r="B188" s="442"/>
      <c r="C188" s="444">
        <v>630</v>
      </c>
      <c r="D188" s="444" t="s">
        <v>162</v>
      </c>
      <c r="E188" s="443"/>
      <c r="F188" s="443">
        <f>SUM('Príloha 2020'!F643)</f>
        <v>1.1000000000000001</v>
      </c>
      <c r="G188" s="443">
        <f>SUM('Príloha 2020'!G643)</f>
        <v>11.1</v>
      </c>
      <c r="H188" s="443">
        <f>SUM('Príloha 2020'!H643)</f>
        <v>9</v>
      </c>
      <c r="I188" s="443">
        <f>SUM('Príloha 2020'!I646)</f>
        <v>28.4</v>
      </c>
      <c r="J188" s="443">
        <f>SUM('Príloha 2020'!J643)</f>
        <v>8.6999999999999993</v>
      </c>
      <c r="K188" s="443">
        <f>SUM('Príloha 2020'!K643)</f>
        <v>8.6999999999999993</v>
      </c>
      <c r="L188" s="443">
        <f>SUM('Príloha 2020'!L643)</f>
        <v>8.6999999999999993</v>
      </c>
    </row>
    <row r="189" spans="1:13" x14ac:dyDescent="0.2">
      <c r="A189" s="10"/>
      <c r="B189" s="34"/>
      <c r="C189" s="34"/>
      <c r="D189" s="34" t="s">
        <v>210</v>
      </c>
      <c r="E189" s="35" t="str">
        <f>'Príloha 2020'!E645</f>
        <v>10.1.2</v>
      </c>
      <c r="F189" s="384">
        <f>'Príloha 2020'!F644</f>
        <v>74</v>
      </c>
      <c r="G189" s="384">
        <f>'Príloha 2020'!G644</f>
        <v>61.800000000000004</v>
      </c>
      <c r="H189" s="384">
        <f>SUM('Príloha 2020'!H644)</f>
        <v>37.700000000000003</v>
      </c>
      <c r="I189" s="384">
        <f>'Príloha 2020'!I647</f>
        <v>9.9</v>
      </c>
      <c r="J189" s="384">
        <f>SUM('Príloha 2020'!J644)</f>
        <v>40</v>
      </c>
      <c r="K189" s="384">
        <f>'Príloha 2020'!K644</f>
        <v>65.8</v>
      </c>
      <c r="L189" s="384">
        <f>'Príloha 2020'!L644</f>
        <v>65.8</v>
      </c>
    </row>
    <row r="190" spans="1:13" s="1" customFormat="1" ht="12.75" x14ac:dyDescent="0.2">
      <c r="A190" s="8"/>
      <c r="B190" s="36">
        <v>610</v>
      </c>
      <c r="C190" s="37"/>
      <c r="D190" s="37" t="s">
        <v>280</v>
      </c>
      <c r="E190" s="50"/>
      <c r="F190" s="50">
        <f>'Príloha 2020'!F646</f>
        <v>51.3</v>
      </c>
      <c r="G190" s="443">
        <f>'Príloha 2020'!G646</f>
        <v>42.2</v>
      </c>
      <c r="H190" s="443">
        <f>SUM('Príloha 2020'!H646)</f>
        <v>26</v>
      </c>
      <c r="I190" s="443">
        <f>'Príloha 2020'!I649</f>
        <v>0.1</v>
      </c>
      <c r="J190" s="443">
        <f>'Príloha 2020'!J646</f>
        <v>30</v>
      </c>
      <c r="K190" s="443">
        <f>'Príloha 2020'!K646</f>
        <v>48.8</v>
      </c>
      <c r="L190" s="443">
        <f>'Príloha 2020'!L646</f>
        <v>48.8</v>
      </c>
      <c r="M190" s="373"/>
    </row>
    <row r="191" spans="1:13" ht="12.75" x14ac:dyDescent="0.2">
      <c r="A191" s="10"/>
      <c r="B191" s="36">
        <v>620</v>
      </c>
      <c r="C191" s="37"/>
      <c r="D191" s="37" t="s">
        <v>116</v>
      </c>
      <c r="E191" s="50"/>
      <c r="F191" s="443">
        <f>'Príloha 2020'!F647</f>
        <v>17.2</v>
      </c>
      <c r="G191" s="443">
        <f>'Príloha 2020'!G647</f>
        <v>15.4</v>
      </c>
      <c r="H191" s="443">
        <f>SUM('Príloha 2020'!H647)</f>
        <v>9.1</v>
      </c>
      <c r="I191" s="443">
        <f>'Príloha 2020'!I650</f>
        <v>204.5</v>
      </c>
      <c r="J191" s="443">
        <f>'Príloha 2020'!J647</f>
        <v>10</v>
      </c>
      <c r="K191" s="443">
        <f>'Príloha 2020'!K647</f>
        <v>17</v>
      </c>
      <c r="L191" s="443">
        <f>'Príloha 2020'!L647</f>
        <v>17</v>
      </c>
      <c r="M191" s="373"/>
    </row>
    <row r="192" spans="1:13" ht="12.75" x14ac:dyDescent="0.2">
      <c r="A192" s="10"/>
      <c r="B192" s="36">
        <v>630</v>
      </c>
      <c r="C192" s="37"/>
      <c r="D192" s="37" t="s">
        <v>162</v>
      </c>
      <c r="E192" s="50"/>
      <c r="F192" s="443">
        <f>'Príloha 2020'!F648</f>
        <v>5.5</v>
      </c>
      <c r="G192" s="443">
        <f>'Príloha 2020'!G648</f>
        <v>4</v>
      </c>
      <c r="H192" s="443">
        <f>SUM('Príloha 2020'!H648)</f>
        <v>2.5</v>
      </c>
      <c r="I192" s="443">
        <f>'Príloha 2020'!I651</f>
        <v>20.7</v>
      </c>
      <c r="J192" s="443">
        <f>'Príloha 2020'!J648</f>
        <v>0</v>
      </c>
      <c r="K192" s="443">
        <f>'Príloha 2020'!K648</f>
        <v>0</v>
      </c>
      <c r="L192" s="443">
        <f>'Príloha 2020'!L648</f>
        <v>0</v>
      </c>
      <c r="M192" s="373"/>
    </row>
    <row r="193" spans="1:13" x14ac:dyDescent="0.2">
      <c r="A193" s="10"/>
      <c r="B193" s="36">
        <v>642</v>
      </c>
      <c r="C193" s="37"/>
      <c r="D193" s="37" t="s">
        <v>334</v>
      </c>
      <c r="E193" s="50"/>
      <c r="F193" s="443">
        <f>'Príloha 2020'!F649</f>
        <v>0</v>
      </c>
      <c r="G193" s="443">
        <f>'Príloha 2020'!G649</f>
        <v>0.2</v>
      </c>
      <c r="H193" s="443">
        <f>SUM('Príloha 2020'!H649)</f>
        <v>0.1</v>
      </c>
      <c r="I193" s="443">
        <f>'Príloha 2020'!I652</f>
        <v>12</v>
      </c>
      <c r="J193" s="443">
        <f>'Príloha 2020'!J649</f>
        <v>0</v>
      </c>
      <c r="K193" s="443">
        <f>'Príloha 2020'!K649</f>
        <v>0</v>
      </c>
      <c r="L193" s="443">
        <f>'Príloha 2020'!L649</f>
        <v>0</v>
      </c>
    </row>
    <row r="194" spans="1:13" x14ac:dyDescent="0.2">
      <c r="A194" s="10"/>
      <c r="B194" s="34"/>
      <c r="C194" s="34"/>
      <c r="D194" s="34" t="s">
        <v>212</v>
      </c>
      <c r="E194" s="35" t="str">
        <f>'Príloha 2020'!E650</f>
        <v>10.7.0</v>
      </c>
      <c r="F194" s="384">
        <f>'Príloha 2020'!F650</f>
        <v>191.1</v>
      </c>
      <c r="G194" s="384">
        <f>'Príloha 2020'!G650</f>
        <v>170.8</v>
      </c>
      <c r="H194" s="384">
        <f>SUM('Príloha 2020'!H650)</f>
        <v>204.5</v>
      </c>
      <c r="I194" s="384">
        <f>'Príloha 2020'!I653</f>
        <v>5</v>
      </c>
      <c r="J194" s="384">
        <f>SUM('Príloha 2020'!J650)</f>
        <v>79.099999999999994</v>
      </c>
      <c r="K194" s="384">
        <f>SUM('Príloha 2020'!K650)</f>
        <v>81.3</v>
      </c>
      <c r="L194" s="384">
        <f>SUM('Príloha 2020'!L650)</f>
        <v>84.300000000000011</v>
      </c>
    </row>
    <row r="195" spans="1:13" x14ac:dyDescent="0.2">
      <c r="A195" s="10"/>
      <c r="B195" s="36"/>
      <c r="C195" s="36"/>
      <c r="D195" s="100" t="s">
        <v>145</v>
      </c>
      <c r="E195" s="148"/>
      <c r="F195" s="381">
        <f>'Príloha 2020'!F651</f>
        <v>6.8</v>
      </c>
      <c r="G195" s="381">
        <f>'Príloha 2020'!G651</f>
        <v>10</v>
      </c>
      <c r="H195" s="381">
        <f>SUM('Príloha 2020'!H651)</f>
        <v>20.7</v>
      </c>
      <c r="I195" s="381">
        <f>'Príloha 2020'!I654</f>
        <v>2</v>
      </c>
      <c r="J195" s="381">
        <f>SUM('Príloha 2020'!J651)</f>
        <v>16.5</v>
      </c>
      <c r="K195" s="381">
        <f>SUM('Príloha 2020'!K651)</f>
        <v>18.7</v>
      </c>
      <c r="L195" s="381">
        <f>SUM('Príloha 2020'!L651)</f>
        <v>21.7</v>
      </c>
    </row>
    <row r="196" spans="1:13" x14ac:dyDescent="0.2">
      <c r="A196" s="10"/>
      <c r="B196" s="36">
        <v>610</v>
      </c>
      <c r="C196" s="37"/>
      <c r="D196" s="37" t="s">
        <v>280</v>
      </c>
      <c r="E196" s="50"/>
      <c r="F196" s="50">
        <f>'Príloha 2020'!F652</f>
        <v>4.7</v>
      </c>
      <c r="G196" s="443">
        <f>'Príloha 2020'!G652</f>
        <v>5.8</v>
      </c>
      <c r="H196" s="443">
        <f>SUM('Príloha 2020'!H652)</f>
        <v>12</v>
      </c>
      <c r="I196" s="443">
        <f>'Príloha 2020'!I655</f>
        <v>1.7</v>
      </c>
      <c r="J196" s="443">
        <f>SUM('Príloha 2020'!J652)</f>
        <v>10.5</v>
      </c>
      <c r="K196" s="443">
        <f>SUM('Príloha 2020'!K652)</f>
        <v>12</v>
      </c>
      <c r="L196" s="443">
        <f>SUM('Príloha 2020'!L652)</f>
        <v>14</v>
      </c>
      <c r="M196" s="473"/>
    </row>
    <row r="197" spans="1:13" x14ac:dyDescent="0.2">
      <c r="A197" s="10"/>
      <c r="B197" s="36">
        <v>620</v>
      </c>
      <c r="C197" s="37"/>
      <c r="D197" s="37" t="s">
        <v>279</v>
      </c>
      <c r="E197" s="50"/>
      <c r="F197" s="443">
        <f>'Príloha 2020'!F653</f>
        <v>1.8</v>
      </c>
      <c r="G197" s="443">
        <f>'Príloha 2020'!G653</f>
        <v>2.2000000000000002</v>
      </c>
      <c r="H197" s="443">
        <f>SUM('Príloha 2020'!H653)</f>
        <v>5</v>
      </c>
      <c r="I197" s="443">
        <f>'Príloha 2020'!I656</f>
        <v>5.8</v>
      </c>
      <c r="J197" s="443">
        <f>SUM('Príloha 2020'!J653)</f>
        <v>4.3</v>
      </c>
      <c r="K197" s="443">
        <f>SUM('Príloha 2020'!K653)</f>
        <v>5</v>
      </c>
      <c r="L197" s="443">
        <f>SUM('Príloha 2020'!L653)</f>
        <v>6</v>
      </c>
      <c r="M197" s="473"/>
    </row>
    <row r="198" spans="1:13" x14ac:dyDescent="0.2">
      <c r="A198" s="10"/>
      <c r="B198" s="36">
        <v>630</v>
      </c>
      <c r="C198" s="37"/>
      <c r="D198" s="37" t="s">
        <v>162</v>
      </c>
      <c r="E198" s="50"/>
      <c r="F198" s="443">
        <f>'Príloha 2020'!F654</f>
        <v>0.3</v>
      </c>
      <c r="G198" s="443">
        <f>'Príloha 2020'!G654</f>
        <v>2</v>
      </c>
      <c r="H198" s="443">
        <f>SUM('Príloha 2020'!H654)</f>
        <v>2</v>
      </c>
      <c r="I198" s="443">
        <f>'Príloha 2020'!I657</f>
        <v>0</v>
      </c>
      <c r="J198" s="443">
        <f>SUM('Príloha 2020'!J654)</f>
        <v>0</v>
      </c>
      <c r="K198" s="443">
        <f>'Príloha 2020'!K654</f>
        <v>0</v>
      </c>
      <c r="L198" s="443">
        <f>'Príloha 2020'!L654</f>
        <v>0</v>
      </c>
      <c r="M198" s="473"/>
    </row>
    <row r="199" spans="1:13" x14ac:dyDescent="0.2">
      <c r="A199" s="10"/>
      <c r="B199" s="442"/>
      <c r="C199" s="37">
        <v>642013</v>
      </c>
      <c r="D199" s="37" t="s">
        <v>1084</v>
      </c>
      <c r="E199" s="443"/>
      <c r="F199" s="443">
        <f>'Príloha 2020'!F655</f>
        <v>0</v>
      </c>
      <c r="G199" s="443">
        <f>'Príloha 2020'!G655</f>
        <v>0</v>
      </c>
      <c r="H199" s="443">
        <f>SUM('Príloha 2020'!H655)</f>
        <v>1.7</v>
      </c>
      <c r="I199" s="443">
        <f>'Príloha 2020'!I658</f>
        <v>3</v>
      </c>
      <c r="J199" s="443">
        <f>SUM('Príloha 2020'!J655)</f>
        <v>1.7</v>
      </c>
      <c r="K199" s="443">
        <f>'Príloha 2020'!K655</f>
        <v>1.7</v>
      </c>
      <c r="L199" s="443">
        <f>'Príloha 2020'!L655</f>
        <v>1.7</v>
      </c>
      <c r="M199" s="473"/>
    </row>
    <row r="200" spans="1:13" x14ac:dyDescent="0.2">
      <c r="A200" s="10"/>
      <c r="B200" s="36"/>
      <c r="C200" s="200">
        <v>642002</v>
      </c>
      <c r="D200" s="37" t="s">
        <v>838</v>
      </c>
      <c r="E200" s="50"/>
      <c r="F200" s="443">
        <f>'Príloha 2020'!F656</f>
        <v>0</v>
      </c>
      <c r="G200" s="443">
        <f>'Príloha 2020'!G656</f>
        <v>0</v>
      </c>
      <c r="H200" s="443">
        <f>SUM('Príloha 2020'!H656)</f>
        <v>5.8</v>
      </c>
      <c r="I200" s="443">
        <f>'Príloha 2020'!I659</f>
        <v>175</v>
      </c>
      <c r="J200" s="443">
        <f>SUM('Príloha 2020'!J656)</f>
        <v>6</v>
      </c>
      <c r="K200" s="443">
        <f>'Príloha 2020'!K656</f>
        <v>6</v>
      </c>
      <c r="L200" s="443">
        <f>'Príloha 2020'!L656</f>
        <v>6</v>
      </c>
    </row>
    <row r="201" spans="1:13" x14ac:dyDescent="0.2">
      <c r="A201" s="10"/>
      <c r="B201" s="36"/>
      <c r="C201" s="200">
        <v>642014</v>
      </c>
      <c r="D201" s="37" t="s">
        <v>885</v>
      </c>
      <c r="E201" s="50"/>
      <c r="F201" s="443">
        <f>'Príloha 2020'!F657</f>
        <v>4.8</v>
      </c>
      <c r="G201" s="443">
        <f>'Príloha 2020'!G657</f>
        <v>4.0999999999999996</v>
      </c>
      <c r="H201" s="443">
        <f>SUM('Príloha 2020'!H657)</f>
        <v>0</v>
      </c>
      <c r="I201" s="443">
        <f>'Príloha 2020'!I660</f>
        <v>764.80000000000007</v>
      </c>
      <c r="J201" s="443">
        <f>SUM('Príloha 2020'!J657)</f>
        <v>5</v>
      </c>
      <c r="K201" s="443">
        <f>'Príloha 2020'!K657</f>
        <v>5</v>
      </c>
      <c r="L201" s="443">
        <f>'Príloha 2020'!L657</f>
        <v>5</v>
      </c>
    </row>
    <row r="202" spans="1:13" x14ac:dyDescent="0.2">
      <c r="A202" s="10"/>
      <c r="B202" s="36"/>
      <c r="C202" s="200">
        <v>642024</v>
      </c>
      <c r="D202" s="37" t="s">
        <v>839</v>
      </c>
      <c r="E202" s="50"/>
      <c r="F202" s="443">
        <f>'Príloha 2020'!F658</f>
        <v>2.4</v>
      </c>
      <c r="G202" s="443">
        <f>'Príloha 2020'!G658</f>
        <v>0.3</v>
      </c>
      <c r="H202" s="443">
        <f>SUM('Príloha 2020'!H658)</f>
        <v>3</v>
      </c>
      <c r="I202" s="443">
        <f>'Príloha 2020'!I661</f>
        <v>764.80000000000007</v>
      </c>
      <c r="J202" s="443">
        <f>SUM('Príloha 2020'!J658)</f>
        <v>1.6</v>
      </c>
      <c r="K202" s="443">
        <f>'Príloha 2020'!K658</f>
        <v>1.6</v>
      </c>
      <c r="L202" s="443">
        <f>'Príloha 2020'!L658</f>
        <v>1.6</v>
      </c>
      <c r="M202" s="1"/>
    </row>
    <row r="203" spans="1:13" x14ac:dyDescent="0.2">
      <c r="A203" s="10"/>
      <c r="B203" s="36">
        <v>640</v>
      </c>
      <c r="C203" s="37"/>
      <c r="D203" s="37" t="s">
        <v>840</v>
      </c>
      <c r="E203" s="50"/>
      <c r="F203" s="443">
        <f>'Príloha 2020'!F659</f>
        <v>177.1</v>
      </c>
      <c r="G203" s="443">
        <f>'Príloha 2020'!G659</f>
        <v>156.4</v>
      </c>
      <c r="H203" s="443">
        <f>SUM('Príloha 2020'!H659)</f>
        <v>175</v>
      </c>
      <c r="I203" s="443">
        <f>'Príloha 2020'!I662</f>
        <v>23</v>
      </c>
      <c r="J203" s="443">
        <f>SUM('Príloha 2020'!J659)</f>
        <v>50</v>
      </c>
      <c r="K203" s="443">
        <f>'Príloha 2020'!K659</f>
        <v>50</v>
      </c>
      <c r="L203" s="443">
        <f>'Príloha 2020'!L659</f>
        <v>50</v>
      </c>
    </row>
    <row r="204" spans="1:13" x14ac:dyDescent="0.2">
      <c r="A204" s="10"/>
      <c r="B204" s="34"/>
      <c r="C204" s="34"/>
      <c r="D204" s="39" t="s">
        <v>726</v>
      </c>
      <c r="E204" s="35"/>
      <c r="F204" s="384">
        <f>'Príloha 2020'!F660</f>
        <v>297.2</v>
      </c>
      <c r="G204" s="384">
        <f>'Príloha 2020'!G660</f>
        <v>300.20000000000005</v>
      </c>
      <c r="H204" s="384">
        <f>'Príloha 2020'!H660</f>
        <v>734.80000000000007</v>
      </c>
      <c r="I204" s="384">
        <f>'Príloha 2020'!I663</f>
        <v>5</v>
      </c>
      <c r="J204" s="384">
        <f>SUM('Príloha 2020'!J660)</f>
        <v>1120.8</v>
      </c>
      <c r="K204" s="384">
        <f>SUM('Príloha 2020'!K660)</f>
        <v>392</v>
      </c>
      <c r="L204" s="384">
        <f>SUM('Príloha 2020'!L660)</f>
        <v>295.60000000000002</v>
      </c>
    </row>
    <row r="205" spans="1:13" s="1" customFormat="1" ht="15" customHeight="1" x14ac:dyDescent="0.2">
      <c r="A205" s="8"/>
      <c r="B205" s="36" t="s">
        <v>214</v>
      </c>
      <c r="C205" s="36"/>
      <c r="D205" s="100" t="s">
        <v>251</v>
      </c>
      <c r="E205" s="148"/>
      <c r="F205" s="381">
        <f>'Príloha 2020'!F661</f>
        <v>297.2</v>
      </c>
      <c r="G205" s="381">
        <f>'Príloha 2020'!G661</f>
        <v>300.20000000000005</v>
      </c>
      <c r="H205" s="381">
        <f>'Príloha 2020'!H661</f>
        <v>734.80000000000007</v>
      </c>
      <c r="I205" s="381">
        <f>'Príloha 2020'!I664</f>
        <v>232</v>
      </c>
      <c r="J205" s="381">
        <f>SUM('Príloha 2020'!J661)</f>
        <v>1120.8</v>
      </c>
      <c r="K205" s="381">
        <f>SUM('Príloha 2020'!K661)</f>
        <v>392</v>
      </c>
      <c r="L205" s="381">
        <f>SUM('Príloha 2020'!L661)</f>
        <v>295.60000000000002</v>
      </c>
      <c r="M205" s="314"/>
    </row>
    <row r="206" spans="1:13" s="1" customFormat="1" ht="11.25" customHeight="1" x14ac:dyDescent="0.2">
      <c r="A206" s="8"/>
      <c r="B206" s="36"/>
      <c r="C206" s="413">
        <v>819002</v>
      </c>
      <c r="D206" s="84" t="s">
        <v>901</v>
      </c>
      <c r="E206" s="148"/>
      <c r="F206" s="287">
        <f>SUM('Príloha 2020'!F662)</f>
        <v>0.1</v>
      </c>
      <c r="G206" s="445">
        <f>SUM('Príloha 2020'!G662)</f>
        <v>0</v>
      </c>
      <c r="H206" s="445">
        <f>SUM('Príloha 2020'!H662)</f>
        <v>23</v>
      </c>
      <c r="I206" s="445">
        <f>SUM('Príloha 2020'!I665)</f>
        <v>0</v>
      </c>
      <c r="J206" s="445">
        <f>SUM('Príloha 2020'!J662)</f>
        <v>23</v>
      </c>
      <c r="K206" s="445">
        <f>SUM('Príloha 2020'!K662)</f>
        <v>0</v>
      </c>
      <c r="L206" s="445">
        <f>SUM('Príloha 2020'!L662)</f>
        <v>0</v>
      </c>
      <c r="M206" s="450"/>
    </row>
    <row r="207" spans="1:13" s="440" customFormat="1" ht="11.25" customHeight="1" x14ac:dyDescent="0.2">
      <c r="A207" s="8"/>
      <c r="B207" s="442"/>
      <c r="C207" s="413">
        <v>819002</v>
      </c>
      <c r="D207" s="444" t="s">
        <v>988</v>
      </c>
      <c r="E207" s="148"/>
      <c r="F207" s="445">
        <f>SUM('Príloha 2020'!F663)</f>
        <v>34.1</v>
      </c>
      <c r="G207" s="445">
        <f>SUM('Príloha 2020'!G663)</f>
        <v>18.399999999999999</v>
      </c>
      <c r="H207" s="445">
        <f>SUM('Príloha 2020'!H663)</f>
        <v>0</v>
      </c>
      <c r="I207" s="445">
        <f>SUM('Príloha 2020'!I666)</f>
        <v>175</v>
      </c>
      <c r="J207" s="445">
        <f>SUM('Príloha 2020'!J663)</f>
        <v>0</v>
      </c>
      <c r="K207" s="445">
        <f>SUM('Príloha 2020'!K663)</f>
        <v>0</v>
      </c>
      <c r="L207" s="445">
        <f>SUM('Príloha 2020'!L663)</f>
        <v>0</v>
      </c>
      <c r="M207" s="472"/>
    </row>
    <row r="208" spans="1:13" s="1" customFormat="1" x14ac:dyDescent="0.2">
      <c r="A208" s="9"/>
      <c r="B208" s="36"/>
      <c r="C208" s="44">
        <v>821005</v>
      </c>
      <c r="D208" s="37" t="s">
        <v>841</v>
      </c>
      <c r="E208" s="50"/>
      <c r="F208" s="445">
        <f>SUM('Príloha 2020'!F664)</f>
        <v>232</v>
      </c>
      <c r="G208" s="445">
        <f>SUM('Príloha 2020'!G664)</f>
        <v>231.8</v>
      </c>
      <c r="H208" s="445">
        <f>SUM('Príloha 2020'!H664)</f>
        <v>232</v>
      </c>
      <c r="I208" s="445">
        <f>SUM('Príloha 2020'!I667)</f>
        <v>24</v>
      </c>
      <c r="J208" s="445">
        <f>SUM('Príloha 2020'!J664)</f>
        <v>242</v>
      </c>
      <c r="K208" s="445">
        <f>SUM('Príloha 2020'!K664)</f>
        <v>242</v>
      </c>
      <c r="L208" s="445">
        <f>SUM('Príloha 2020'!L664)</f>
        <v>145.6</v>
      </c>
    </row>
    <row r="209" spans="1:14" ht="11.25" customHeight="1" x14ac:dyDescent="0.2">
      <c r="A209" s="10"/>
      <c r="B209" s="36"/>
      <c r="C209" s="44"/>
      <c r="D209" s="37" t="s">
        <v>842</v>
      </c>
      <c r="E209" s="50"/>
      <c r="F209" s="445">
        <f>SUM('Príloha 2020'!F665)</f>
        <v>0</v>
      </c>
      <c r="G209" s="445">
        <f>SUM('Príloha 2020'!G665)</f>
        <v>0</v>
      </c>
      <c r="H209" s="445">
        <f>SUM('Príloha 2020'!H665)</f>
        <v>0</v>
      </c>
      <c r="I209" s="445">
        <f>SUM('Príloha 2020'!I668)</f>
        <v>3.7</v>
      </c>
      <c r="J209" s="445">
        <f>SUM('Príloha 2020'!J665)</f>
        <v>0</v>
      </c>
      <c r="K209" s="445">
        <f>SUM('Príloha 2020'!K665)</f>
        <v>0</v>
      </c>
      <c r="L209" s="445">
        <f>SUM('Príloha 2020'!L665)</f>
        <v>0</v>
      </c>
      <c r="M209" s="1"/>
    </row>
    <row r="210" spans="1:14" x14ac:dyDescent="0.2">
      <c r="A210" s="10"/>
      <c r="B210" s="45"/>
      <c r="C210" s="44">
        <v>8210051</v>
      </c>
      <c r="D210" s="37" t="s">
        <v>843</v>
      </c>
      <c r="E210" s="50"/>
      <c r="F210" s="445">
        <f>SUM('Príloha 2020'!F666)</f>
        <v>0</v>
      </c>
      <c r="G210" s="445">
        <f>SUM('Príloha 2020'!G666)</f>
        <v>20.100000000000001</v>
      </c>
      <c r="H210" s="445">
        <f>SUM('Príloha 2020'!H666)</f>
        <v>150</v>
      </c>
      <c r="I210" s="445">
        <f>SUM('Príloha 2020'!I669)</f>
        <v>300</v>
      </c>
      <c r="J210" s="445">
        <f>SUM('Príloha 2020'!J666)</f>
        <v>150</v>
      </c>
      <c r="K210" s="445">
        <f>SUM('Príloha 2020'!K666)</f>
        <v>150</v>
      </c>
      <c r="L210" s="445">
        <f>SUM('Príloha 2020'!L666)</f>
        <v>150</v>
      </c>
    </row>
    <row r="211" spans="1:14" ht="11.25" customHeight="1" x14ac:dyDescent="0.2">
      <c r="A211" s="10"/>
      <c r="B211" s="36"/>
      <c r="C211" s="44">
        <v>8210051</v>
      </c>
      <c r="D211" s="37" t="s">
        <v>844</v>
      </c>
      <c r="E211" s="50"/>
      <c r="F211" s="445">
        <f>SUM('Príloha 2020'!F667)</f>
        <v>23.8</v>
      </c>
      <c r="G211" s="445">
        <f>SUM('Príloha 2020'!G667)</f>
        <v>24.1</v>
      </c>
      <c r="H211" s="445">
        <f>SUM('Príloha 2020'!H667)</f>
        <v>24</v>
      </c>
      <c r="I211" s="445">
        <f>SUM('Príloha 2020'!I670)</f>
        <v>2.1</v>
      </c>
      <c r="J211" s="445">
        <f>SUM('Príloha 2020'!J667)</f>
        <v>24</v>
      </c>
      <c r="K211" s="445">
        <f>SUM('Príloha 2020'!K667)</f>
        <v>0</v>
      </c>
      <c r="L211" s="445">
        <f>SUM('Príloha 2020'!L667)</f>
        <v>0</v>
      </c>
    </row>
    <row r="212" spans="1:14" x14ac:dyDescent="0.2">
      <c r="B212" s="36"/>
      <c r="C212" s="44">
        <v>8210051</v>
      </c>
      <c r="D212" s="37" t="s">
        <v>845</v>
      </c>
      <c r="E212" s="50"/>
      <c r="F212" s="445">
        <f>SUM('Príloha 2020'!F668)</f>
        <v>3.8</v>
      </c>
      <c r="G212" s="445">
        <f>SUM('Príloha 2020'!G668)</f>
        <v>3.8</v>
      </c>
      <c r="H212" s="445">
        <f>SUM('Príloha 2020'!H668)</f>
        <v>3.7</v>
      </c>
      <c r="I212" s="445">
        <f>SUM('Príloha 2020'!I671)</f>
        <v>2543.6999999999998</v>
      </c>
      <c r="J212" s="445">
        <f>SUM('Príloha 2020'!J668)</f>
        <v>3.7</v>
      </c>
      <c r="K212" s="445">
        <f>SUM('Príloha 2020'!K668)</f>
        <v>0</v>
      </c>
      <c r="L212" s="445">
        <f>SUM('Príloha 2020'!L668)</f>
        <v>0</v>
      </c>
    </row>
    <row r="213" spans="1:14" x14ac:dyDescent="0.2">
      <c r="B213" s="442"/>
      <c r="C213" s="44">
        <v>821005</v>
      </c>
      <c r="D213" s="37" t="s">
        <v>1099</v>
      </c>
      <c r="E213" s="443"/>
      <c r="F213" s="445">
        <f>SUM('Príloha 2020'!F669)</f>
        <v>0</v>
      </c>
      <c r="G213" s="445">
        <f>SUM('Príloha 2020'!G669)</f>
        <v>0</v>
      </c>
      <c r="H213" s="445">
        <f>SUM('Príloha 2020'!H669)</f>
        <v>300</v>
      </c>
      <c r="I213" s="445">
        <f>SUM('Príloha 2020'!I672)</f>
        <v>2.9</v>
      </c>
      <c r="J213" s="445">
        <f>SUM('Príloha 2020'!J669)</f>
        <v>676</v>
      </c>
      <c r="K213" s="445">
        <f>SUM('Príloha 2020'!K669)</f>
        <v>0</v>
      </c>
      <c r="L213" s="445">
        <f>SUM('Príloha 2020'!L669)</f>
        <v>0</v>
      </c>
    </row>
    <row r="214" spans="1:14" x14ac:dyDescent="0.2">
      <c r="B214" s="442"/>
      <c r="C214" s="44">
        <v>824</v>
      </c>
      <c r="D214" s="37" t="s">
        <v>938</v>
      </c>
      <c r="E214" s="443"/>
      <c r="F214" s="445">
        <f>SUM('Príloha 2020'!F670)</f>
        <v>3.4</v>
      </c>
      <c r="G214" s="445">
        <f>SUM('Príloha 2020'!G670)</f>
        <v>2</v>
      </c>
      <c r="H214" s="445">
        <f>SUM('Príloha 2020'!H670)</f>
        <v>2.1</v>
      </c>
      <c r="I214" s="445">
        <f>SUM('Príloha 2020'!I673)</f>
        <v>2.9</v>
      </c>
      <c r="J214" s="445">
        <f>SUM('Príloha 2020'!J670)</f>
        <v>2.1</v>
      </c>
      <c r="K214" s="445">
        <f>SUM('Príloha 2020'!K670)</f>
        <v>0</v>
      </c>
      <c r="L214" s="445">
        <f>SUM('Príloha 2020'!L670)</f>
        <v>0</v>
      </c>
      <c r="M214" s="450"/>
    </row>
    <row r="215" spans="1:14" ht="11.25" customHeight="1" x14ac:dyDescent="0.2">
      <c r="A215" s="10"/>
      <c r="B215" s="34"/>
      <c r="C215" s="34"/>
      <c r="D215" s="39" t="s">
        <v>727</v>
      </c>
      <c r="E215" s="35"/>
      <c r="F215" s="384">
        <f>'Príloha 2020'!F671</f>
        <v>624.70000000000005</v>
      </c>
      <c r="G215" s="384">
        <f>'Príloha 2020'!G671</f>
        <v>1404.3999999999999</v>
      </c>
      <c r="H215" s="384">
        <f>SUM('Príloha 2020'!H671)</f>
        <v>3994</v>
      </c>
      <c r="I215" s="384">
        <f>'Príloha 2020'!I674</f>
        <v>0</v>
      </c>
      <c r="J215" s="384">
        <f>'Príloha 2020'!J671</f>
        <v>2901.4</v>
      </c>
      <c r="K215" s="384">
        <f>'Príloha 2020'!K671</f>
        <v>21</v>
      </c>
      <c r="L215" s="384">
        <f>'Príloha 2020'!L671</f>
        <v>15</v>
      </c>
      <c r="N215" s="203"/>
    </row>
    <row r="216" spans="1:14" s="389" customFormat="1" ht="11.25" customHeight="1" x14ac:dyDescent="0.2">
      <c r="A216" s="391"/>
      <c r="B216" s="100">
        <v>700</v>
      </c>
      <c r="C216" s="100"/>
      <c r="D216" s="100" t="s">
        <v>217</v>
      </c>
      <c r="E216" s="148" t="str">
        <f>'Príloha 2020'!E672</f>
        <v>01.1.1</v>
      </c>
      <c r="F216" s="148">
        <f>'Príloha 2020'!F672</f>
        <v>12.8</v>
      </c>
      <c r="G216" s="148">
        <f>'Príloha 2020'!G672</f>
        <v>1.5</v>
      </c>
      <c r="H216" s="148">
        <f>'Príloha 2020'!H672</f>
        <v>5</v>
      </c>
      <c r="I216" s="148">
        <f>'Príloha 2020'!I675</f>
        <v>0</v>
      </c>
      <c r="J216" s="148">
        <f>'Príloha 2020'!J672</f>
        <v>0</v>
      </c>
      <c r="K216" s="148">
        <f>'Príloha 2020'!K672</f>
        <v>0</v>
      </c>
      <c r="L216" s="148">
        <f>'Príloha 2020'!L672</f>
        <v>0</v>
      </c>
      <c r="N216" s="459"/>
    </row>
    <row r="217" spans="1:14" s="1" customFormat="1" ht="11.25" customHeight="1" x14ac:dyDescent="0.2">
      <c r="A217" s="8"/>
      <c r="B217" s="36"/>
      <c r="C217" s="36"/>
      <c r="D217" s="37" t="s">
        <v>851</v>
      </c>
      <c r="E217" s="50"/>
      <c r="F217" s="50">
        <f>SUM('Príloha 2020'!F673)</f>
        <v>2.4</v>
      </c>
      <c r="G217" s="443">
        <f>SUM('Príloha 2020'!G673)</f>
        <v>0</v>
      </c>
      <c r="H217" s="443">
        <f>SUM('Príloha 2020'!H673)</f>
        <v>0</v>
      </c>
      <c r="I217" s="443">
        <f>SUM('Príloha 2020'!I676)</f>
        <v>0</v>
      </c>
      <c r="J217" s="443">
        <f>SUM('Príloha 2020'!J673)</f>
        <v>0</v>
      </c>
      <c r="K217" s="443">
        <f>SUM('Príloha 2020'!K673)</f>
        <v>0</v>
      </c>
      <c r="L217" s="443">
        <f>SUM('Príloha 2020'!L673)</f>
        <v>0</v>
      </c>
      <c r="M217" s="473"/>
    </row>
    <row r="218" spans="1:14" s="1" customFormat="1" ht="11.25" customHeight="1" x14ac:dyDescent="0.2">
      <c r="A218" s="8"/>
      <c r="B218" s="36"/>
      <c r="C218" s="36"/>
      <c r="D218" s="37" t="s">
        <v>852</v>
      </c>
      <c r="E218" s="50"/>
      <c r="F218" s="443">
        <f>SUM('Príloha 2020'!F674)</f>
        <v>0</v>
      </c>
      <c r="G218" s="443">
        <f>SUM('Príloha 2020'!G674)</f>
        <v>0</v>
      </c>
      <c r="H218" s="443">
        <f>SUM('Príloha 2020'!H674)</f>
        <v>0</v>
      </c>
      <c r="I218" s="443">
        <f>SUM('Príloha 2020'!I677)</f>
        <v>0</v>
      </c>
      <c r="J218" s="443">
        <f>SUM('Príloha 2020'!J674)</f>
        <v>0</v>
      </c>
      <c r="K218" s="443">
        <f>SUM('Príloha 2020'!K674)</f>
        <v>0</v>
      </c>
      <c r="L218" s="443">
        <f>SUM('Príloha 2020'!L674)</f>
        <v>0</v>
      </c>
    </row>
    <row r="219" spans="1:14" s="1" customFormat="1" ht="11.25" customHeight="1" x14ac:dyDescent="0.2">
      <c r="A219" s="8"/>
      <c r="B219" s="36"/>
      <c r="C219" s="36"/>
      <c r="D219" s="37" t="s">
        <v>853</v>
      </c>
      <c r="E219" s="50"/>
      <c r="F219" s="443">
        <f>SUM('Príloha 2020'!F675)</f>
        <v>0</v>
      </c>
      <c r="G219" s="443">
        <f>SUM('Príloha 2020'!G675)</f>
        <v>0</v>
      </c>
      <c r="H219" s="443">
        <f>SUM('Príloha 2020'!H675)</f>
        <v>0</v>
      </c>
      <c r="I219" s="443">
        <f>SUM('Príloha 2020'!I678)</f>
        <v>0</v>
      </c>
      <c r="J219" s="443">
        <f>SUM('Príloha 2020'!J675)</f>
        <v>0</v>
      </c>
      <c r="K219" s="443">
        <f>SUM('Príloha 2020'!K675)</f>
        <v>0</v>
      </c>
      <c r="L219" s="443">
        <f>SUM('Príloha 2020'!L675)</f>
        <v>0</v>
      </c>
      <c r="M219" s="473"/>
    </row>
    <row r="220" spans="1:14" s="1" customFormat="1" ht="11.25" customHeight="1" x14ac:dyDescent="0.2">
      <c r="A220" s="8"/>
      <c r="B220" s="36"/>
      <c r="C220" s="36"/>
      <c r="D220" s="37" t="s">
        <v>854</v>
      </c>
      <c r="E220" s="50"/>
      <c r="F220" s="443">
        <f>SUM('Príloha 2020'!F676)</f>
        <v>0</v>
      </c>
      <c r="G220" s="443">
        <f>SUM('Príloha 2020'!G676)</f>
        <v>0</v>
      </c>
      <c r="H220" s="443">
        <f>SUM('Príloha 2020'!H676)</f>
        <v>0</v>
      </c>
      <c r="I220" s="443">
        <f>SUM('Príloha 2020'!I679)</f>
        <v>0</v>
      </c>
      <c r="J220" s="443">
        <f>SUM('Príloha 2020'!J676)</f>
        <v>0</v>
      </c>
      <c r="K220" s="443">
        <f>SUM('Príloha 2020'!K676)</f>
        <v>0</v>
      </c>
      <c r="L220" s="443">
        <f>SUM('Príloha 2020'!L676)</f>
        <v>0</v>
      </c>
    </row>
    <row r="221" spans="1:14" s="1" customFormat="1" ht="11.25" customHeight="1" x14ac:dyDescent="0.2">
      <c r="A221" s="8"/>
      <c r="B221" s="36"/>
      <c r="C221" s="36"/>
      <c r="D221" s="37" t="s">
        <v>947</v>
      </c>
      <c r="E221" s="50"/>
      <c r="F221" s="443">
        <f>SUM('Príloha 2020'!F677)</f>
        <v>5</v>
      </c>
      <c r="G221" s="443">
        <f>SUM('Príloha 2020'!G677)</f>
        <v>0</v>
      </c>
      <c r="H221" s="443">
        <f>SUM('Príloha 2020'!H677)</f>
        <v>0</v>
      </c>
      <c r="I221" s="443">
        <f>SUM('Príloha 2020'!I680)</f>
        <v>0</v>
      </c>
      <c r="J221" s="443">
        <f>SUM('Príloha 2020'!J677)</f>
        <v>0</v>
      </c>
      <c r="K221" s="443">
        <f>SUM('Príloha 2020'!K677)</f>
        <v>0</v>
      </c>
      <c r="L221" s="443">
        <f>SUM('Príloha 2020'!L677)</f>
        <v>0</v>
      </c>
    </row>
    <row r="222" spans="1:14" s="440" customFormat="1" ht="11.25" customHeight="1" x14ac:dyDescent="0.2">
      <c r="A222" s="8"/>
      <c r="B222" s="442"/>
      <c r="C222" s="442"/>
      <c r="D222" s="37" t="s">
        <v>948</v>
      </c>
      <c r="E222" s="443"/>
      <c r="F222" s="443">
        <f>SUM('Príloha 2020'!F678)</f>
        <v>0</v>
      </c>
      <c r="G222" s="443">
        <f>SUM('Príloha 2020'!G678)</f>
        <v>0</v>
      </c>
      <c r="H222" s="443">
        <f>SUM('Príloha 2020'!H678)</f>
        <v>5</v>
      </c>
      <c r="I222" s="443">
        <f>SUM('Príloha 2020'!I681)</f>
        <v>0</v>
      </c>
      <c r="J222" s="443">
        <f>SUM('Príloha 2020'!J678)</f>
        <v>0</v>
      </c>
      <c r="K222" s="443">
        <f>SUM('Príloha 2020'!K678)</f>
        <v>0</v>
      </c>
      <c r="L222" s="443">
        <f>SUM('Príloha 2020'!L678)</f>
        <v>0</v>
      </c>
      <c r="M222" s="472"/>
    </row>
    <row r="223" spans="1:14" s="1" customFormat="1" ht="11.25" customHeight="1" x14ac:dyDescent="0.2">
      <c r="A223" s="8"/>
      <c r="B223" s="36"/>
      <c r="C223" s="36"/>
      <c r="D223" s="37" t="s">
        <v>856</v>
      </c>
      <c r="E223" s="50"/>
      <c r="F223" s="443">
        <f>SUM('Príloha 2020'!F679)</f>
        <v>5.4</v>
      </c>
      <c r="G223" s="443">
        <f>SUM('Príloha 2020'!G679)</f>
        <v>0</v>
      </c>
      <c r="H223" s="443">
        <f>SUM('Príloha 2020'!H679)</f>
        <v>0</v>
      </c>
      <c r="I223" s="443">
        <f>SUM('Príloha 2020'!I682)</f>
        <v>0</v>
      </c>
      <c r="J223" s="443">
        <f>SUM('Príloha 2020'!J679)</f>
        <v>0</v>
      </c>
      <c r="K223" s="443">
        <f>SUM('Príloha 2020'!K679)</f>
        <v>0</v>
      </c>
      <c r="L223" s="443">
        <f>SUM('Príloha 2020'!L679)</f>
        <v>0</v>
      </c>
      <c r="M223" s="450"/>
    </row>
    <row r="224" spans="1:14" s="440" customFormat="1" ht="11.25" customHeight="1" x14ac:dyDescent="0.2">
      <c r="A224" s="8"/>
      <c r="B224" s="442"/>
      <c r="C224" s="442"/>
      <c r="D224" s="37" t="s">
        <v>1104</v>
      </c>
      <c r="E224" s="443"/>
      <c r="F224" s="443">
        <f>SUM('Príloha 2020'!F680)</f>
        <v>0</v>
      </c>
      <c r="G224" s="443">
        <f>SUM('Príloha 2020'!G680)</f>
        <v>1.5</v>
      </c>
      <c r="H224" s="443">
        <f>SUM('Príloha 2020'!H680)</f>
        <v>0</v>
      </c>
      <c r="I224" s="443">
        <f>SUM('Príloha 2020'!I683)</f>
        <v>0</v>
      </c>
      <c r="J224" s="443">
        <f>SUM('Príloha 2020'!J680)</f>
        <v>0</v>
      </c>
      <c r="K224" s="443">
        <f>SUM('Príloha 2020'!K680)</f>
        <v>0</v>
      </c>
      <c r="L224" s="443">
        <f>SUM('Príloha 2020'!L680)</f>
        <v>0</v>
      </c>
      <c r="M224" s="450"/>
    </row>
    <row r="225" spans="1:13" s="450" customFormat="1" ht="11.25" customHeight="1" x14ac:dyDescent="0.2">
      <c r="A225" s="391"/>
      <c r="B225" s="100">
        <v>700</v>
      </c>
      <c r="C225" s="100"/>
      <c r="D225" s="100" t="s">
        <v>128</v>
      </c>
      <c r="E225" s="454" t="s">
        <v>674</v>
      </c>
      <c r="F225" s="148">
        <f>SUM('Príloha 2020'!F681)</f>
        <v>1.1000000000000001</v>
      </c>
      <c r="G225" s="148">
        <f>SUM('Príloha 2020'!G681)</f>
        <v>0</v>
      </c>
      <c r="H225" s="148">
        <f>SUM('Príloha 2020'!H681)</f>
        <v>0</v>
      </c>
      <c r="I225" s="148">
        <f>SUM('Príloha 2020'!I684)</f>
        <v>0</v>
      </c>
      <c r="J225" s="148">
        <f>SUM('Príloha 2020'!J681)</f>
        <v>0</v>
      </c>
      <c r="K225" s="148">
        <f>SUM('Príloha 2020'!K681)</f>
        <v>0</v>
      </c>
      <c r="L225" s="148">
        <f>SUM('Príloha 2020'!L681)</f>
        <v>0</v>
      </c>
    </row>
    <row r="226" spans="1:13" s="440" customFormat="1" ht="11.25" customHeight="1" x14ac:dyDescent="0.2">
      <c r="A226" s="8"/>
      <c r="B226" s="442"/>
      <c r="C226" s="442"/>
      <c r="D226" s="444" t="s">
        <v>1001</v>
      </c>
      <c r="E226" s="443"/>
      <c r="F226" s="443">
        <f>SUM('Príloha 2020'!F682)</f>
        <v>1.1000000000000001</v>
      </c>
      <c r="G226" s="443">
        <f>SUM('Príloha 2020'!G682)</f>
        <v>0</v>
      </c>
      <c r="H226" s="443">
        <f>SUM('Príloha 2020'!H682)</f>
        <v>0</v>
      </c>
      <c r="I226" s="443">
        <f>SUM('Príloha 2020'!I685)</f>
        <v>108.5</v>
      </c>
      <c r="J226" s="443">
        <f>SUM('Príloha 2020'!J682)</f>
        <v>0</v>
      </c>
      <c r="K226" s="443">
        <f>SUM('Príloha 2020'!K682)</f>
        <v>0</v>
      </c>
      <c r="L226" s="443">
        <f>SUM('Príloha 2020'!L682)</f>
        <v>0</v>
      </c>
      <c r="M226" s="373"/>
    </row>
    <row r="227" spans="1:13" s="440" customFormat="1" ht="11.25" customHeight="1" x14ac:dyDescent="0.2">
      <c r="A227" s="8"/>
      <c r="B227" s="442">
        <v>700</v>
      </c>
      <c r="C227" s="442"/>
      <c r="D227" s="100" t="s">
        <v>1022</v>
      </c>
      <c r="E227" s="454" t="s">
        <v>676</v>
      </c>
      <c r="F227" s="148">
        <f>SUM('Príloha 2020'!F683)</f>
        <v>0</v>
      </c>
      <c r="G227" s="148">
        <f>SUM('Príloha 2020'!G683)</f>
        <v>3.8</v>
      </c>
      <c r="H227" s="148">
        <f>SUM('Príloha 2020'!H683)</f>
        <v>0</v>
      </c>
      <c r="I227" s="148">
        <f>SUM('Príloha 2020'!I686)</f>
        <v>0</v>
      </c>
      <c r="J227" s="148">
        <f>SUM('Príloha 2020'!J683)</f>
        <v>0</v>
      </c>
      <c r="K227" s="148">
        <f>SUM('Príloha 2020'!K683)</f>
        <v>0</v>
      </c>
      <c r="L227" s="148">
        <f>SUM('Príloha 2020'!L683)</f>
        <v>0</v>
      </c>
      <c r="M227" s="373"/>
    </row>
    <row r="228" spans="1:13" s="440" customFormat="1" ht="11.25" customHeight="1" x14ac:dyDescent="0.2">
      <c r="A228" s="8"/>
      <c r="B228" s="442"/>
      <c r="C228" s="442"/>
      <c r="D228" s="444" t="s">
        <v>1023</v>
      </c>
      <c r="E228" s="443"/>
      <c r="F228" s="443">
        <f>SUM('Príloha 2020'!F684)</f>
        <v>0</v>
      </c>
      <c r="G228" s="443">
        <f>SUM('Príloha 2020'!G684)</f>
        <v>3.8</v>
      </c>
      <c r="H228" s="443">
        <f>SUM('Príloha 2020'!H726)</f>
        <v>24</v>
      </c>
      <c r="I228" s="443">
        <f>SUM('Príloha 2020'!I687)</f>
        <v>0</v>
      </c>
      <c r="J228" s="443">
        <f>SUM('Príloha 2020'!J684)</f>
        <v>0</v>
      </c>
      <c r="K228" s="443">
        <f>SUM('Príloha 2020'!K684)</f>
        <v>0</v>
      </c>
      <c r="L228" s="443">
        <f>SUM('Príloha 2020'!L684)</f>
        <v>0</v>
      </c>
      <c r="M228" s="473"/>
    </row>
    <row r="229" spans="1:13" s="389" customFormat="1" x14ac:dyDescent="0.2">
      <c r="A229" s="388"/>
      <c r="B229" s="100">
        <v>700</v>
      </c>
      <c r="C229" s="100"/>
      <c r="D229" s="100" t="s">
        <v>224</v>
      </c>
      <c r="E229" s="148" t="str">
        <f>'Príloha 2020'!E685</f>
        <v>04.5.1</v>
      </c>
      <c r="F229" s="148">
        <f>'Príloha 2020'!F685</f>
        <v>62.5</v>
      </c>
      <c r="G229" s="148">
        <f>'Príloha 2020'!G685</f>
        <v>94.399999999999991</v>
      </c>
      <c r="H229" s="148">
        <f>'Príloha 2020'!H685</f>
        <v>48.5</v>
      </c>
      <c r="I229" s="148">
        <f>'Príloha 2020'!I688</f>
        <v>0</v>
      </c>
      <c r="J229" s="148">
        <f>'Príloha 2020'!J685</f>
        <v>262.39999999999998</v>
      </c>
      <c r="K229" s="148">
        <f>'Príloha 2020'!K685</f>
        <v>0</v>
      </c>
      <c r="L229" s="148">
        <f>'Príloha 2020'!L685</f>
        <v>0</v>
      </c>
    </row>
    <row r="230" spans="1:13" s="450" customFormat="1" x14ac:dyDescent="0.2">
      <c r="A230" s="449"/>
      <c r="B230" s="100"/>
      <c r="C230" s="100"/>
      <c r="D230" s="444" t="s">
        <v>949</v>
      </c>
      <c r="E230" s="148"/>
      <c r="F230" s="445">
        <f>SUM('Príloha 2020'!F686)</f>
        <v>57.6</v>
      </c>
      <c r="G230" s="445">
        <f>SUM('Príloha 2020'!G686)</f>
        <v>0</v>
      </c>
      <c r="H230" s="445">
        <f>SUM('Príloha 2020'!H686)</f>
        <v>0</v>
      </c>
      <c r="I230" s="445">
        <f>SUM('Príloha 2020'!I689)</f>
        <v>2</v>
      </c>
      <c r="J230" s="445">
        <f>SUM('Príloha 2020'!J686)</f>
        <v>0</v>
      </c>
      <c r="K230" s="445">
        <f>SUM('Príloha 2020'!K686)</f>
        <v>0</v>
      </c>
      <c r="L230" s="445">
        <f>SUM('Príloha 2020'!L686)</f>
        <v>0</v>
      </c>
    </row>
    <row r="231" spans="1:13" s="390" customFormat="1" x14ac:dyDescent="0.2">
      <c r="A231" s="392"/>
      <c r="B231" s="84"/>
      <c r="C231" s="84"/>
      <c r="D231" s="84" t="s">
        <v>857</v>
      </c>
      <c r="E231" s="287"/>
      <c r="F231" s="445">
        <f>SUM('Príloha 2020'!F687)</f>
        <v>0</v>
      </c>
      <c r="G231" s="445">
        <f>SUM('Príloha 2020'!G687)</f>
        <v>0</v>
      </c>
      <c r="H231" s="445">
        <f>SUM('Príloha 2020'!H687)</f>
        <v>0</v>
      </c>
      <c r="I231" s="445">
        <f>SUM('Príloha 2020'!I690)</f>
        <v>0</v>
      </c>
      <c r="J231" s="445">
        <f>SUM('Príloha 2020'!J687)</f>
        <v>13</v>
      </c>
      <c r="K231" s="445">
        <f>SUM('Príloha 2020'!K687)</f>
        <v>0</v>
      </c>
      <c r="L231" s="445">
        <f>SUM('Príloha 2020'!L687)</f>
        <v>0</v>
      </c>
    </row>
    <row r="232" spans="1:13" s="390" customFormat="1" x14ac:dyDescent="0.2">
      <c r="A232" s="392"/>
      <c r="B232" s="84"/>
      <c r="C232" s="84"/>
      <c r="D232" s="398" t="s">
        <v>940</v>
      </c>
      <c r="E232" s="287"/>
      <c r="F232" s="445">
        <f>SUM('Príloha 2020'!F688)</f>
        <v>0</v>
      </c>
      <c r="G232" s="445">
        <f>SUM('Príloha 2020'!G688)</f>
        <v>0</v>
      </c>
      <c r="H232" s="445">
        <f>SUM('Príloha 2020'!H688)</f>
        <v>0</v>
      </c>
      <c r="I232" s="445">
        <f>SUM('Príloha 2020'!I691)</f>
        <v>3</v>
      </c>
      <c r="J232" s="445">
        <f>SUM('Príloha 2020'!J688)</f>
        <v>24.9</v>
      </c>
      <c r="K232" s="445">
        <f>SUM('Príloha 2020'!K688)</f>
        <v>0</v>
      </c>
      <c r="L232" s="445">
        <f>SUM('Príloha 2020'!L688)</f>
        <v>0</v>
      </c>
      <c r="M232" s="473"/>
    </row>
    <row r="233" spans="1:13" s="451" customFormat="1" x14ac:dyDescent="0.2">
      <c r="A233" s="452"/>
      <c r="B233" s="444"/>
      <c r="C233" s="444"/>
      <c r="D233" s="456" t="s">
        <v>919</v>
      </c>
      <c r="E233" s="445"/>
      <c r="F233" s="445">
        <f>SUM('Príloha 2020'!F689)</f>
        <v>4.9000000000000004</v>
      </c>
      <c r="G233" s="445">
        <f>SUM('Príloha 2020'!G689)</f>
        <v>57.4</v>
      </c>
      <c r="H233" s="445">
        <f>SUM('Príloha 2020'!H689)</f>
        <v>2</v>
      </c>
      <c r="I233" s="445">
        <f>SUM('Príloha 2020'!I692)</f>
        <v>0</v>
      </c>
      <c r="J233" s="445">
        <f>SUM('Príloha 2020'!J689)</f>
        <v>102.2</v>
      </c>
      <c r="K233" s="445">
        <f>SUM('Príloha 2020'!K689)</f>
        <v>0</v>
      </c>
      <c r="L233" s="445">
        <f>SUM('Príloha 2020'!L689)</f>
        <v>0</v>
      </c>
      <c r="M233" s="473"/>
    </row>
    <row r="234" spans="1:13" s="390" customFormat="1" x14ac:dyDescent="0.2">
      <c r="A234" s="392"/>
      <c r="B234" s="84"/>
      <c r="C234" s="84"/>
      <c r="D234" s="84" t="s">
        <v>1045</v>
      </c>
      <c r="E234" s="287"/>
      <c r="F234" s="445">
        <f>SUM('Príloha 2020'!F690)</f>
        <v>0</v>
      </c>
      <c r="G234" s="445">
        <f>SUM('Príloha 2020'!G690)</f>
        <v>11.7</v>
      </c>
      <c r="H234" s="445">
        <f>SUM('Príloha 2020'!H690)</f>
        <v>0</v>
      </c>
      <c r="I234" s="445">
        <f>SUM('Príloha 2020'!I693)</f>
        <v>102</v>
      </c>
      <c r="J234" s="445">
        <f>SUM('Príloha 2020'!J690)</f>
        <v>0</v>
      </c>
      <c r="K234" s="445">
        <f>SUM('Príloha 2020'!K690)</f>
        <v>0</v>
      </c>
      <c r="L234" s="445">
        <f>SUM('Príloha 2020'!L690)</f>
        <v>0</v>
      </c>
      <c r="M234" s="473"/>
    </row>
    <row r="235" spans="1:13" s="451" customFormat="1" x14ac:dyDescent="0.2">
      <c r="A235" s="452"/>
      <c r="B235" s="444"/>
      <c r="C235" s="444"/>
      <c r="D235" s="444" t="s">
        <v>1145</v>
      </c>
      <c r="E235" s="445"/>
      <c r="F235" s="445">
        <f>SUM('Príloha 2020'!F691)</f>
        <v>0</v>
      </c>
      <c r="G235" s="445">
        <f>SUM('Príloha 2020'!G691)</f>
        <v>0</v>
      </c>
      <c r="H235" s="445">
        <f>SUM('Príloha 2020'!H691)</f>
        <v>35</v>
      </c>
      <c r="I235" s="445">
        <f>SUM('Príloha 2020'!I694)</f>
        <v>0</v>
      </c>
      <c r="J235" s="445">
        <f>SUM('Príloha 2020'!J691)</f>
        <v>84.8</v>
      </c>
      <c r="K235" s="445">
        <f>SUM('Príloha 2020'!K691)</f>
        <v>0</v>
      </c>
      <c r="L235" s="445">
        <f>SUM('Príloha 2020'!L691)</f>
        <v>0</v>
      </c>
      <c r="M235" s="473"/>
    </row>
    <row r="236" spans="1:13" s="451" customFormat="1" x14ac:dyDescent="0.2">
      <c r="A236" s="452"/>
      <c r="B236" s="444"/>
      <c r="C236" s="444"/>
      <c r="D236" s="444" t="s">
        <v>1151</v>
      </c>
      <c r="E236" s="445"/>
      <c r="F236" s="445">
        <f>SUM('Príloha 2020'!F692)</f>
        <v>0</v>
      </c>
      <c r="G236" s="445">
        <f>SUM('Príloha 2020'!G692)</f>
        <v>0</v>
      </c>
      <c r="H236" s="445">
        <f>SUM('Príloha 2020'!H692)</f>
        <v>0</v>
      </c>
      <c r="I236" s="445">
        <f>SUM('Príloha 2020'!I695)</f>
        <v>1.5</v>
      </c>
      <c r="J236" s="445">
        <f>SUM('Príloha 2020'!J692)</f>
        <v>0</v>
      </c>
      <c r="K236" s="445">
        <f>SUM('Príloha 2020'!K692)</f>
        <v>0</v>
      </c>
      <c r="L236" s="445">
        <f>SUM('Príloha 2020'!L692)</f>
        <v>0</v>
      </c>
      <c r="M236" s="472"/>
    </row>
    <row r="237" spans="1:13" s="451" customFormat="1" x14ac:dyDescent="0.2">
      <c r="A237" s="452"/>
      <c r="B237" s="444"/>
      <c r="C237" s="444"/>
      <c r="D237" s="444" t="s">
        <v>1154</v>
      </c>
      <c r="E237" s="445"/>
      <c r="F237" s="445">
        <f>SUM('Príloha 2020'!F693)</f>
        <v>0</v>
      </c>
      <c r="G237" s="445">
        <f>SUM('Príloha 2020'!G693)</f>
        <v>0</v>
      </c>
      <c r="H237" s="445">
        <f>SUM('Príloha 2020'!H693)</f>
        <v>0</v>
      </c>
      <c r="I237" s="445">
        <f>SUM('Príloha 2020'!I696)</f>
        <v>0</v>
      </c>
      <c r="J237" s="445">
        <f>SUM('Príloha 2020'!J693)</f>
        <v>37.5</v>
      </c>
      <c r="K237" s="445">
        <f>SUM('Príloha 2020'!K693)</f>
        <v>0</v>
      </c>
      <c r="L237" s="445">
        <f>SUM('Príloha 2020'!L693)</f>
        <v>0</v>
      </c>
      <c r="M237" s="473"/>
    </row>
    <row r="238" spans="1:13" s="451" customFormat="1" x14ac:dyDescent="0.2">
      <c r="A238" s="452"/>
      <c r="B238" s="444"/>
      <c r="C238" s="444"/>
      <c r="D238" s="453" t="s">
        <v>1152</v>
      </c>
      <c r="E238" s="445"/>
      <c r="F238" s="445">
        <f>SUM('Príloha 2020'!F694)</f>
        <v>0</v>
      </c>
      <c r="G238" s="445">
        <f>SUM('Príloha 2020'!G694)</f>
        <v>0</v>
      </c>
      <c r="H238" s="445">
        <f>SUM('Príloha 2020'!H694)</f>
        <v>10</v>
      </c>
      <c r="I238" s="445">
        <f>SUM('Príloha 2020'!I697)</f>
        <v>0</v>
      </c>
      <c r="J238" s="445">
        <f>SUM('Príloha 2020'!J694)</f>
        <v>0</v>
      </c>
      <c r="K238" s="445">
        <f>SUM('Príloha 2020'!K694)</f>
        <v>0</v>
      </c>
      <c r="L238" s="445">
        <f>SUM('Príloha 2020'!L694)</f>
        <v>0</v>
      </c>
      <c r="M238" s="472"/>
    </row>
    <row r="239" spans="1:13" s="451" customFormat="1" x14ac:dyDescent="0.2">
      <c r="A239" s="452"/>
      <c r="B239" s="444"/>
      <c r="C239" s="444"/>
      <c r="D239" s="453" t="s">
        <v>1153</v>
      </c>
      <c r="E239" s="445"/>
      <c r="F239" s="445">
        <f>SUM('Príloha 2020'!F695)</f>
        <v>0</v>
      </c>
      <c r="G239" s="445">
        <f>SUM('Príloha 2020'!G695)</f>
        <v>0</v>
      </c>
      <c r="H239" s="445">
        <f>SUM('Príloha 2020'!H695)</f>
        <v>1.5</v>
      </c>
      <c r="I239" s="445">
        <f>SUM('Príloha 2020'!I698)</f>
        <v>1.5</v>
      </c>
      <c r="J239" s="445">
        <f>SUM('Príloha 2020'!J695)</f>
        <v>0</v>
      </c>
      <c r="K239" s="445">
        <f>SUM('Príloha 2020'!K695)</f>
        <v>0</v>
      </c>
      <c r="L239" s="445">
        <f>SUM('Príloha 2020'!L695)</f>
        <v>0</v>
      </c>
      <c r="M239" s="450"/>
    </row>
    <row r="240" spans="1:13" s="390" customFormat="1" x14ac:dyDescent="0.2">
      <c r="A240" s="392"/>
      <c r="B240" s="84"/>
      <c r="C240" s="84"/>
      <c r="D240" s="84" t="s">
        <v>1042</v>
      </c>
      <c r="E240" s="287"/>
      <c r="F240" s="445">
        <f>SUM('Príloha 2020'!F696)</f>
        <v>0</v>
      </c>
      <c r="G240" s="445">
        <f>SUM('Príloha 2020'!G696)</f>
        <v>18.3</v>
      </c>
      <c r="H240" s="445">
        <f>SUM('Príloha 2020'!H696)</f>
        <v>0</v>
      </c>
      <c r="I240" s="445">
        <f>SUM('Príloha 2020'!I699)</f>
        <v>0</v>
      </c>
      <c r="J240" s="445">
        <f>SUM('Príloha 2020'!J696)</f>
        <v>0</v>
      </c>
      <c r="K240" s="445">
        <f>SUM('Príloha 2020'!K696)</f>
        <v>0</v>
      </c>
      <c r="L240" s="445">
        <f>SUM('Príloha 2020'!L696)</f>
        <v>0</v>
      </c>
      <c r="M240" s="473"/>
    </row>
    <row r="241" spans="1:13" s="451" customFormat="1" x14ac:dyDescent="0.2">
      <c r="A241" s="452"/>
      <c r="B241" s="444"/>
      <c r="C241" s="444"/>
      <c r="D241" s="444" t="s">
        <v>1062</v>
      </c>
      <c r="E241" s="445"/>
      <c r="F241" s="445">
        <f>SUM('Príloha 2020'!F697)</f>
        <v>0</v>
      </c>
      <c r="G241" s="445">
        <f>SUM('Príloha 2020'!G697)</f>
        <v>7</v>
      </c>
      <c r="H241" s="445">
        <f>SUM('Príloha 2020'!H697)</f>
        <v>0</v>
      </c>
      <c r="I241" s="445">
        <f>SUM('Príloha 2020'!I700)</f>
        <v>0</v>
      </c>
      <c r="J241" s="445">
        <f>SUM('Príloha 2020'!J697)</f>
        <v>0</v>
      </c>
      <c r="K241" s="445">
        <f>SUM('Príloha 2020'!K697)</f>
        <v>0</v>
      </c>
      <c r="L241" s="445">
        <f>SUM('Príloha 2020'!L697)</f>
        <v>0</v>
      </c>
      <c r="M241" s="472"/>
    </row>
    <row r="242" spans="1:13" s="389" customFormat="1" x14ac:dyDescent="0.2">
      <c r="A242" s="388"/>
      <c r="B242" s="100">
        <v>700</v>
      </c>
      <c r="C242" s="100"/>
      <c r="D242" s="100" t="s">
        <v>226</v>
      </c>
      <c r="E242" s="148" t="str">
        <f>'Príloha 2020'!E698</f>
        <v>05.1.0</v>
      </c>
      <c r="F242" s="148">
        <f>'Príloha 2020'!F698</f>
        <v>10.5</v>
      </c>
      <c r="G242" s="148">
        <f>'Príloha 2020'!G698</f>
        <v>2.2999999999999998</v>
      </c>
      <c r="H242" s="148">
        <f>'Príloha 2020'!H698</f>
        <v>419</v>
      </c>
      <c r="I242" s="148">
        <f>'Príloha 2020'!I701</f>
        <v>0</v>
      </c>
      <c r="J242" s="148">
        <f>'Príloha 2020'!J698</f>
        <v>28.9</v>
      </c>
      <c r="K242" s="148">
        <f>'Príloha 2020'!K698</f>
        <v>0</v>
      </c>
      <c r="L242" s="148">
        <f>'Príloha 2020'!L698</f>
        <v>0</v>
      </c>
    </row>
    <row r="243" spans="1:13" s="390" customFormat="1" x14ac:dyDescent="0.2">
      <c r="A243" s="392"/>
      <c r="B243" s="84"/>
      <c r="C243" s="84"/>
      <c r="D243" s="84" t="s">
        <v>858</v>
      </c>
      <c r="E243" s="287"/>
      <c r="F243" s="287">
        <f>SUM('Príloha 2020'!F699)</f>
        <v>0</v>
      </c>
      <c r="G243" s="445">
        <f>SUM('Príloha 2020'!G699)</f>
        <v>0</v>
      </c>
      <c r="H243" s="445">
        <f>SUM('Príloha 2020'!H699)</f>
        <v>0</v>
      </c>
      <c r="I243" s="445">
        <f>SUM('Príloha 2020'!I702)</f>
        <v>1.5</v>
      </c>
      <c r="J243" s="445">
        <f>SUM('Príloha 2020'!J699)</f>
        <v>0</v>
      </c>
      <c r="K243" s="445">
        <f>SUM('Príloha 2020'!K699)</f>
        <v>0</v>
      </c>
      <c r="L243" s="445">
        <f>SUM('Príloha 2020'!L699)</f>
        <v>0</v>
      </c>
    </row>
    <row r="244" spans="1:13" s="390" customFormat="1" x14ac:dyDescent="0.2">
      <c r="A244" s="392"/>
      <c r="B244" s="84"/>
      <c r="C244" s="84"/>
      <c r="D244" s="84" t="s">
        <v>859</v>
      </c>
      <c r="E244" s="287"/>
      <c r="F244" s="445">
        <f>SUM('Príloha 2020'!F700)</f>
        <v>0</v>
      </c>
      <c r="G244" s="445">
        <f>SUM('Príloha 2020'!G700)</f>
        <v>0</v>
      </c>
      <c r="H244" s="445">
        <f>SUM('Príloha 2020'!H700)</f>
        <v>0</v>
      </c>
      <c r="I244" s="445">
        <f>SUM('Príloha 2020'!I703)</f>
        <v>0</v>
      </c>
      <c r="J244" s="445">
        <f>SUM('Príloha 2020'!J700)</f>
        <v>0</v>
      </c>
      <c r="K244" s="445">
        <f>SUM('Príloha 2020'!K700)</f>
        <v>0</v>
      </c>
      <c r="L244" s="445">
        <f>SUM('Príloha 2020'!L700)</f>
        <v>0</v>
      </c>
      <c r="M244" s="1"/>
    </row>
    <row r="245" spans="1:13" s="451" customFormat="1" x14ac:dyDescent="0.2">
      <c r="A245" s="452"/>
      <c r="B245" s="444"/>
      <c r="C245" s="444"/>
      <c r="D245" s="453" t="s">
        <v>913</v>
      </c>
      <c r="E245" s="445"/>
      <c r="F245" s="445">
        <f>SUM('Príloha 2020'!F701)</f>
        <v>0</v>
      </c>
      <c r="G245" s="445">
        <f>SUM('Príloha 2020'!G701)</f>
        <v>0</v>
      </c>
      <c r="H245" s="445">
        <f>SUM('Príloha 2020'!H701)</f>
        <v>5</v>
      </c>
      <c r="I245" s="445">
        <f>SUM('Príloha 2020'!I704)</f>
        <v>22</v>
      </c>
      <c r="J245" s="445">
        <f>SUM('Príloha 2020'!J701)</f>
        <v>0</v>
      </c>
      <c r="K245" s="445">
        <f>SUM('Príloha 2020'!K701)</f>
        <v>0</v>
      </c>
      <c r="L245" s="445">
        <f>SUM('Príloha 2020'!L701)</f>
        <v>0</v>
      </c>
      <c r="M245" s="472"/>
    </row>
    <row r="246" spans="1:13" s="451" customFormat="1" x14ac:dyDescent="0.2">
      <c r="A246" s="452"/>
      <c r="B246" s="444"/>
      <c r="C246" s="444"/>
      <c r="D246" s="453" t="s">
        <v>914</v>
      </c>
      <c r="E246" s="445"/>
      <c r="F246" s="445">
        <f>SUM('Príloha 2020'!F702)</f>
        <v>10.5</v>
      </c>
      <c r="G246" s="445">
        <f>SUM('Príloha 2020'!G702)</f>
        <v>2.2999999999999998</v>
      </c>
      <c r="H246" s="445">
        <f>SUM('Príloha 2020'!H702)</f>
        <v>414</v>
      </c>
      <c r="I246" s="445">
        <f>SUM('Príloha 2020'!I705)</f>
        <v>22</v>
      </c>
      <c r="J246" s="445">
        <f>SUM('Príloha 2020'!J702)</f>
        <v>18.899999999999999</v>
      </c>
      <c r="K246" s="445">
        <f>SUM('Príloha 2020'!K702)</f>
        <v>0</v>
      </c>
      <c r="L246" s="445">
        <f>SUM('Príloha 2020'!L702)</f>
        <v>0</v>
      </c>
      <c r="M246" s="473"/>
    </row>
    <row r="247" spans="1:13" s="451" customFormat="1" x14ac:dyDescent="0.2">
      <c r="A247" s="452"/>
      <c r="B247" s="444"/>
      <c r="C247" s="444"/>
      <c r="D247" s="453" t="s">
        <v>915</v>
      </c>
      <c r="E247" s="445"/>
      <c r="F247" s="445">
        <f>SUM('Príloha 2020'!F703)</f>
        <v>0</v>
      </c>
      <c r="G247" s="445">
        <f>SUM('Príloha 2020'!G703)</f>
        <v>0</v>
      </c>
      <c r="H247" s="445">
        <f>SUM('Príloha 2020'!H703)</f>
        <v>0</v>
      </c>
      <c r="I247" s="445">
        <f>SUM('Príloha 2020'!I706)</f>
        <v>0</v>
      </c>
      <c r="J247" s="445">
        <f>SUM('Príloha 2020'!J703)</f>
        <v>10</v>
      </c>
      <c r="K247" s="445">
        <f>SUM('Príloha 2020'!K703)</f>
        <v>0</v>
      </c>
      <c r="L247" s="445">
        <f>SUM('Príloha 2020'!L703)</f>
        <v>0</v>
      </c>
      <c r="M247" s="440"/>
    </row>
    <row r="248" spans="1:13" s="389" customFormat="1" x14ac:dyDescent="0.2">
      <c r="A248" s="388"/>
      <c r="B248" s="100">
        <v>700</v>
      </c>
      <c r="C248" s="100"/>
      <c r="D248" s="100" t="s">
        <v>277</v>
      </c>
      <c r="E248" s="148" t="str">
        <f>'Príloha 2020'!E704</f>
        <v>05.2</v>
      </c>
      <c r="F248" s="148">
        <f>'Príloha 2020'!F704</f>
        <v>0</v>
      </c>
      <c r="G248" s="148">
        <f>'Príloha 2020'!G704</f>
        <v>0</v>
      </c>
      <c r="H248" s="148" t="e">
        <f>'Príloha 2020'!#REF!</f>
        <v>#REF!</v>
      </c>
      <c r="I248" s="148">
        <f>'Príloha 2020'!I707</f>
        <v>0</v>
      </c>
      <c r="J248" s="148">
        <f>'Príloha 2020'!J704</f>
        <v>0</v>
      </c>
      <c r="K248" s="148">
        <f>'Príloha 2020'!K704</f>
        <v>0</v>
      </c>
      <c r="L248" s="148">
        <f>'Príloha 2020'!L704</f>
        <v>0</v>
      </c>
    </row>
    <row r="249" spans="1:13" s="389" customFormat="1" x14ac:dyDescent="0.2">
      <c r="A249" s="388"/>
      <c r="B249" s="100"/>
      <c r="C249" s="100"/>
      <c r="D249" s="84" t="s">
        <v>1138</v>
      </c>
      <c r="E249" s="148"/>
      <c r="F249" s="287" t="e">
        <f>SUM('Príloha 2020'!#REF!)</f>
        <v>#REF!</v>
      </c>
      <c r="G249" s="445" t="e">
        <f>SUM('Príloha 2020'!#REF!)</f>
        <v>#REF!</v>
      </c>
      <c r="H249" s="445" t="e">
        <f>SUM('Príloha 2020'!#REF!)</f>
        <v>#REF!</v>
      </c>
      <c r="I249" s="445" t="e">
        <f>SUM('Príloha 2020'!#REF!)</f>
        <v>#REF!</v>
      </c>
      <c r="J249" s="445" t="e">
        <f>SUM('Príloha 2020'!#REF!)</f>
        <v>#REF!</v>
      </c>
      <c r="K249" s="445" t="e">
        <f>SUM('Príloha 2020'!#REF!)</f>
        <v>#REF!</v>
      </c>
      <c r="L249" s="445" t="e">
        <f>SUM('Príloha 2020'!#REF!)</f>
        <v>#REF!</v>
      </c>
      <c r="M249" s="473"/>
    </row>
    <row r="250" spans="1:13" s="389" customFormat="1" x14ac:dyDescent="0.2">
      <c r="A250" s="388"/>
      <c r="B250" s="100"/>
      <c r="C250" s="100"/>
      <c r="D250" s="84" t="s">
        <v>861</v>
      </c>
      <c r="E250" s="148"/>
      <c r="F250" s="445">
        <f>SUM('Príloha 2020'!F706)</f>
        <v>0</v>
      </c>
      <c r="G250" s="445">
        <f>SUM('Príloha 2020'!G706)</f>
        <v>0</v>
      </c>
      <c r="H250" s="445" t="e">
        <f>SUM('Príloha 2020'!#REF!)</f>
        <v>#REF!</v>
      </c>
      <c r="I250" s="445">
        <f>SUM('Príloha 2020'!I708)</f>
        <v>0</v>
      </c>
      <c r="J250" s="445">
        <f>SUM('Príloha 2020'!J706)</f>
        <v>0</v>
      </c>
      <c r="K250" s="445">
        <f>SUM('Príloha 2020'!K706)</f>
        <v>0</v>
      </c>
      <c r="L250" s="445">
        <f>SUM('Príloha 2020'!L706)</f>
        <v>0</v>
      </c>
    </row>
    <row r="251" spans="1:13" s="389" customFormat="1" x14ac:dyDescent="0.2">
      <c r="A251" s="388"/>
      <c r="B251" s="100"/>
      <c r="C251" s="100"/>
      <c r="D251" s="84" t="s">
        <v>862</v>
      </c>
      <c r="E251" s="148"/>
      <c r="F251" s="445">
        <f>SUM('Príloha 2020'!F707)</f>
        <v>0</v>
      </c>
      <c r="G251" s="445">
        <f>SUM('Príloha 2020'!G707)</f>
        <v>0</v>
      </c>
      <c r="H251" s="445" t="e">
        <f>SUM('Príloha 2020'!#REF!)</f>
        <v>#REF!</v>
      </c>
      <c r="I251" s="445">
        <f>SUM('Príloha 2020'!I709)</f>
        <v>0</v>
      </c>
      <c r="J251" s="445">
        <f>SUM('Príloha 2020'!J707)</f>
        <v>0</v>
      </c>
      <c r="K251" s="445">
        <f>SUM('Príloha 2020'!K707)</f>
        <v>0</v>
      </c>
      <c r="L251" s="445">
        <f>SUM('Príloha 2020'!L707)</f>
        <v>0</v>
      </c>
    </row>
    <row r="252" spans="1:13" s="389" customFormat="1" x14ac:dyDescent="0.2">
      <c r="A252" s="388"/>
      <c r="B252" s="100">
        <v>700</v>
      </c>
      <c r="C252" s="100"/>
      <c r="D252" s="100" t="s">
        <v>268</v>
      </c>
      <c r="E252" s="148" t="str">
        <f>'Príloha 2020'!E710</f>
        <v>06.1.0</v>
      </c>
      <c r="F252" s="148">
        <f>SUM('Príloha 2020'!F710)</f>
        <v>0</v>
      </c>
      <c r="G252" s="148">
        <f>SUM('Príloha 2020'!G710)</f>
        <v>0</v>
      </c>
      <c r="H252" s="148">
        <f>SUM('Príloha 2020'!H710)</f>
        <v>20</v>
      </c>
      <c r="I252" s="148">
        <f>SUM('Príloha 2020'!I714)</f>
        <v>0</v>
      </c>
      <c r="J252" s="148">
        <f>SUM('Príloha 2020'!J710)</f>
        <v>0</v>
      </c>
      <c r="K252" s="148">
        <f>SUM('Príloha 2020'!K710)</f>
        <v>0</v>
      </c>
      <c r="L252" s="148">
        <f>SUM('Príloha 2020'!L710)</f>
        <v>0</v>
      </c>
    </row>
    <row r="253" spans="1:13" s="389" customFormat="1" x14ac:dyDescent="0.2">
      <c r="A253" s="388"/>
      <c r="B253" s="100"/>
      <c r="C253" s="100"/>
      <c r="D253" s="84" t="s">
        <v>863</v>
      </c>
      <c r="E253" s="148"/>
      <c r="F253" s="445">
        <f>SUM('Príloha 2020'!F711)</f>
        <v>0</v>
      </c>
      <c r="G253" s="445">
        <f>SUM('Príloha 2020'!G711)</f>
        <v>0</v>
      </c>
      <c r="H253" s="445">
        <f>SUM('Príloha 2020'!H711)</f>
        <v>0</v>
      </c>
      <c r="I253" s="445">
        <f>SUM('Príloha 2020'!I715)</f>
        <v>444.8</v>
      </c>
      <c r="J253" s="445">
        <f>SUM('Príloha 2020'!J711)</f>
        <v>0</v>
      </c>
      <c r="K253" s="445">
        <f>SUM('Príloha 2020'!K711)</f>
        <v>0</v>
      </c>
      <c r="L253" s="445">
        <f>SUM('Príloha 2020'!L711)</f>
        <v>0</v>
      </c>
    </row>
    <row r="254" spans="1:13" s="389" customFormat="1" x14ac:dyDescent="0.2">
      <c r="A254" s="388"/>
      <c r="B254" s="100"/>
      <c r="C254" s="100"/>
      <c r="D254" s="84" t="s">
        <v>864</v>
      </c>
      <c r="E254" s="148"/>
      <c r="F254" s="445">
        <f>SUM('Príloha 2020'!F712)</f>
        <v>0</v>
      </c>
      <c r="G254" s="445">
        <f>SUM('Príloha 2020'!G712)</f>
        <v>0</v>
      </c>
      <c r="H254" s="445">
        <f>SUM('Príloha 2020'!H712)</f>
        <v>0</v>
      </c>
      <c r="I254" s="445">
        <f>SUM('Príloha 2020'!I716)</f>
        <v>6</v>
      </c>
      <c r="J254" s="445">
        <f>SUM('Príloha 2020'!J712)</f>
        <v>0</v>
      </c>
      <c r="K254" s="445">
        <f>SUM('Príloha 2020'!K712)</f>
        <v>0</v>
      </c>
      <c r="L254" s="445">
        <f>SUM('Príloha 2020'!L712)</f>
        <v>0</v>
      </c>
    </row>
    <row r="255" spans="1:13" s="389" customFormat="1" x14ac:dyDescent="0.2">
      <c r="A255" s="388"/>
      <c r="B255" s="100"/>
      <c r="C255" s="100"/>
      <c r="D255" s="84" t="s">
        <v>865</v>
      </c>
      <c r="E255" s="148"/>
      <c r="F255" s="445">
        <f>SUM('Príloha 2020'!F713)</f>
        <v>0</v>
      </c>
      <c r="G255" s="445">
        <f>SUM('Príloha 2020'!G713)</f>
        <v>0</v>
      </c>
      <c r="H255" s="445">
        <f>SUM('Príloha 2020'!H713)</f>
        <v>0</v>
      </c>
      <c r="I255" s="445">
        <f>SUM('Príloha 2020'!I717)</f>
        <v>0</v>
      </c>
      <c r="J255" s="445">
        <f>SUM('Príloha 2020'!J713)</f>
        <v>0</v>
      </c>
      <c r="K255" s="445">
        <f>SUM('Príloha 2020'!K713)</f>
        <v>0</v>
      </c>
      <c r="L255" s="445">
        <f>SUM('Príloha 2020'!L713)</f>
        <v>0</v>
      </c>
    </row>
    <row r="256" spans="1:13" s="389" customFormat="1" x14ac:dyDescent="0.2">
      <c r="A256" s="388"/>
      <c r="B256" s="100"/>
      <c r="C256" s="100"/>
      <c r="D256" s="84" t="s">
        <v>1164</v>
      </c>
      <c r="E256" s="148"/>
      <c r="F256" s="445">
        <f>SUM('Príloha 2020'!F714)</f>
        <v>0</v>
      </c>
      <c r="G256" s="445">
        <f>SUM('Príloha 2020'!G714)</f>
        <v>0</v>
      </c>
      <c r="H256" s="445">
        <f>SUM('Príloha 2020'!H714)</f>
        <v>20</v>
      </c>
      <c r="I256" s="445">
        <f>SUM('Príloha 2020'!I718)</f>
        <v>0</v>
      </c>
      <c r="J256" s="445">
        <f>SUM('Príloha 2020'!J714)</f>
        <v>0</v>
      </c>
      <c r="K256" s="445">
        <f>SUM('Príloha 2020'!K714)</f>
        <v>0</v>
      </c>
      <c r="L256" s="445">
        <f>SUM('Príloha 2020'!L714)</f>
        <v>0</v>
      </c>
      <c r="M256" s="472"/>
    </row>
    <row r="257" spans="1:13" s="1" customFormat="1" x14ac:dyDescent="0.2">
      <c r="A257" s="9"/>
      <c r="B257" s="100">
        <v>700</v>
      </c>
      <c r="C257" s="36"/>
      <c r="D257" s="100" t="s">
        <v>229</v>
      </c>
      <c r="E257" s="395" t="s">
        <v>688</v>
      </c>
      <c r="F257" s="148">
        <f>SUM('Príloha 2020'!F715)</f>
        <v>201.9</v>
      </c>
      <c r="G257" s="148">
        <f>SUM('Príloha 2020'!G715)</f>
        <v>81.900000000000006</v>
      </c>
      <c r="H257" s="148">
        <f>SUM('Príloha 2020'!H715)</f>
        <v>178</v>
      </c>
      <c r="I257" s="148">
        <f>SUM('Príloha 2020'!I719)</f>
        <v>0</v>
      </c>
      <c r="J257" s="148">
        <f>SUM('Príloha 2020'!J715)</f>
        <v>84.6</v>
      </c>
      <c r="K257" s="148">
        <f>SUM('Príloha 2020'!K715)</f>
        <v>15</v>
      </c>
      <c r="L257" s="148">
        <f>SUM('Príloha 2020'!L715)</f>
        <v>15</v>
      </c>
    </row>
    <row r="258" spans="1:13" s="451" customFormat="1" x14ac:dyDescent="0.2">
      <c r="A258" s="452"/>
      <c r="B258" s="444"/>
      <c r="C258" s="444"/>
      <c r="D258" s="444" t="s">
        <v>1040</v>
      </c>
      <c r="E258" s="475"/>
      <c r="F258" s="445">
        <f>SUM('Príloha 2020'!F716)</f>
        <v>16.100000000000001</v>
      </c>
      <c r="G258" s="445">
        <f>SUM('Príloha 2020'!G716)</f>
        <v>5.0999999999999996</v>
      </c>
      <c r="H258" s="445">
        <f>SUM('Príloha 2020'!H716)</f>
        <v>6</v>
      </c>
      <c r="I258" s="445">
        <f>SUM('Príloha 2020'!I720)</f>
        <v>13</v>
      </c>
      <c r="J258" s="445">
        <f>SUM('Príloha 2020'!J716)</f>
        <v>5</v>
      </c>
      <c r="K258" s="445">
        <f>SUM('Príloha 2020'!K716)</f>
        <v>5</v>
      </c>
      <c r="L258" s="445">
        <f>SUM('Príloha 2020'!L716)</f>
        <v>5</v>
      </c>
      <c r="M258" s="473"/>
    </row>
    <row r="259" spans="1:13" s="1" customFormat="1" x14ac:dyDescent="0.2">
      <c r="A259" s="9"/>
      <c r="B259" s="36"/>
      <c r="C259" s="393"/>
      <c r="D259" s="394" t="s">
        <v>866</v>
      </c>
      <c r="E259" s="310"/>
      <c r="F259" s="445">
        <f>SUM('Príloha 2020'!F717)</f>
        <v>0</v>
      </c>
      <c r="G259" s="445">
        <f>SUM('Príloha 2020'!G717)</f>
        <v>0</v>
      </c>
      <c r="H259" s="445">
        <f>SUM('Príloha 2020'!H717)</f>
        <v>0</v>
      </c>
      <c r="I259" s="445">
        <f>SUM('Príloha 2020'!I721)</f>
        <v>0</v>
      </c>
      <c r="J259" s="445">
        <f>SUM('Príloha 2020'!J717)</f>
        <v>0</v>
      </c>
      <c r="K259" s="445">
        <f>SUM('Príloha 2020'!K717)</f>
        <v>0</v>
      </c>
      <c r="L259" s="445">
        <f>SUM('Príloha 2020'!L717)</f>
        <v>0</v>
      </c>
    </row>
    <row r="260" spans="1:13" s="440" customFormat="1" x14ac:dyDescent="0.2">
      <c r="A260" s="441"/>
      <c r="B260" s="442"/>
      <c r="C260" s="393"/>
      <c r="D260" s="453" t="s">
        <v>968</v>
      </c>
      <c r="E260" s="310"/>
      <c r="F260" s="445">
        <f>SUM('Príloha 2020'!F718)</f>
        <v>2.9</v>
      </c>
      <c r="G260" s="445">
        <f>SUM('Príloha 2020'!G718)</f>
        <v>0</v>
      </c>
      <c r="H260" s="445">
        <f>SUM('Príloha 2020'!H718)</f>
        <v>0</v>
      </c>
      <c r="I260" s="445">
        <f>SUM('Príloha 2020'!I722)</f>
        <v>4</v>
      </c>
      <c r="J260" s="445">
        <f>SUM('Príloha 2020'!J718)</f>
        <v>0</v>
      </c>
      <c r="K260" s="445">
        <f>SUM('Príloha 2020'!K718)</f>
        <v>0</v>
      </c>
      <c r="L260" s="445">
        <f>SUM('Príloha 2020'!L718)</f>
        <v>0</v>
      </c>
    </row>
    <row r="261" spans="1:13" s="389" customFormat="1" x14ac:dyDescent="0.2">
      <c r="A261" s="388"/>
      <c r="B261" s="100"/>
      <c r="C261" s="393"/>
      <c r="D261" s="394" t="s">
        <v>867</v>
      </c>
      <c r="E261" s="148"/>
      <c r="F261" s="445">
        <f>SUM('Príloha 2020'!F719)</f>
        <v>5.0999999999999996</v>
      </c>
      <c r="G261" s="445">
        <f>SUM('Príloha 2020'!G719)</f>
        <v>0</v>
      </c>
      <c r="H261" s="445">
        <f>SUM('Príloha 2020'!H719)</f>
        <v>0</v>
      </c>
      <c r="I261" s="445">
        <f>SUM('Príloha 2020'!I723)</f>
        <v>3.5</v>
      </c>
      <c r="J261" s="445">
        <f>SUM('Príloha 2020'!J719)</f>
        <v>0</v>
      </c>
      <c r="K261" s="445">
        <f>SUM('Príloha 2020'!K719)</f>
        <v>0</v>
      </c>
      <c r="L261" s="445">
        <f>SUM('Príloha 2020'!L719)</f>
        <v>0</v>
      </c>
      <c r="M261" s="472"/>
    </row>
    <row r="262" spans="1:13" s="1" customFormat="1" x14ac:dyDescent="0.2">
      <c r="A262" s="9"/>
      <c r="B262" s="36"/>
      <c r="C262" s="36"/>
      <c r="D262" s="394" t="s">
        <v>868</v>
      </c>
      <c r="E262" s="50"/>
      <c r="F262" s="445">
        <f>SUM('Príloha 2020'!F720)</f>
        <v>37.799999999999997</v>
      </c>
      <c r="G262" s="445">
        <f>SUM('Príloha 2020'!G720)</f>
        <v>0.8</v>
      </c>
      <c r="H262" s="445">
        <f>SUM('Príloha 2020'!H720)</f>
        <v>10</v>
      </c>
      <c r="I262" s="445">
        <f>SUM('Príloha 2020'!I724)</f>
        <v>191</v>
      </c>
      <c r="J262" s="445">
        <f>SUM('Príloha 2020'!J720)</f>
        <v>6.3</v>
      </c>
      <c r="K262" s="445">
        <f>SUM('Príloha 2020'!K720)</f>
        <v>0</v>
      </c>
      <c r="L262" s="445">
        <f>SUM('Príloha 2020'!L720)</f>
        <v>0</v>
      </c>
      <c r="M262" s="473"/>
    </row>
    <row r="263" spans="1:13" s="1" customFormat="1" x14ac:dyDescent="0.2">
      <c r="A263" s="9"/>
      <c r="B263" s="36"/>
      <c r="C263" s="36"/>
      <c r="D263" s="394" t="s">
        <v>869</v>
      </c>
      <c r="E263" s="50"/>
      <c r="F263" s="445">
        <f>SUM('Príloha 2020'!F721)</f>
        <v>0</v>
      </c>
      <c r="G263" s="445">
        <f>SUM('Príloha 2020'!G721)</f>
        <v>0</v>
      </c>
      <c r="H263" s="445">
        <f>SUM('Príloha 2020'!H721)</f>
        <v>0</v>
      </c>
      <c r="I263" s="445">
        <f>SUM('Príloha 2020'!I725)</f>
        <v>0</v>
      </c>
      <c r="J263" s="445">
        <f>SUM('Príloha 2020'!J721)</f>
        <v>0</v>
      </c>
      <c r="K263" s="445">
        <f>SUM('Príloha 2020'!K721)</f>
        <v>0</v>
      </c>
      <c r="L263" s="445">
        <f>SUM('Príloha 2020'!L721)</f>
        <v>0</v>
      </c>
    </row>
    <row r="264" spans="1:13" s="440" customFormat="1" x14ac:dyDescent="0.2">
      <c r="A264" s="441"/>
      <c r="B264" s="442"/>
      <c r="C264" s="442"/>
      <c r="D264" s="453" t="s">
        <v>1038</v>
      </c>
      <c r="E264" s="443"/>
      <c r="F264" s="445">
        <f>SUM('Príloha 2020'!F722)</f>
        <v>0</v>
      </c>
      <c r="G264" s="445">
        <f>SUM('Príloha 2020'!G722)</f>
        <v>1.8</v>
      </c>
      <c r="H264" s="445">
        <f>SUM('Príloha 2020'!H722)</f>
        <v>4</v>
      </c>
      <c r="I264" s="445">
        <f>SUM('Príloha 2020'!I726)</f>
        <v>214.5</v>
      </c>
      <c r="J264" s="445">
        <f>SUM('Príloha 2020'!J722)</f>
        <v>20</v>
      </c>
      <c r="K264" s="445">
        <f>SUM('Príloha 2020'!K722)</f>
        <v>0</v>
      </c>
      <c r="L264" s="445">
        <f>SUM('Príloha 2020'!L722)</f>
        <v>0</v>
      </c>
      <c r="M264" s="473"/>
    </row>
    <row r="265" spans="1:13" s="440" customFormat="1" x14ac:dyDescent="0.2">
      <c r="A265" s="441"/>
      <c r="B265" s="442"/>
      <c r="C265" s="442"/>
      <c r="D265" s="453" t="s">
        <v>977</v>
      </c>
      <c r="E265" s="443"/>
      <c r="F265" s="445">
        <f>SUM('Príloha 2020'!F723)</f>
        <v>45.6</v>
      </c>
      <c r="G265" s="445">
        <f>SUM('Príloha 2020'!G723)</f>
        <v>40</v>
      </c>
      <c r="H265" s="445">
        <f>SUM('Príloha 2020'!H723)</f>
        <v>0</v>
      </c>
      <c r="I265" s="445">
        <f>SUM('Príloha 2020'!I739)</f>
        <v>0</v>
      </c>
      <c r="J265" s="445">
        <f>SUM('Príloha 2020'!J723)</f>
        <v>0</v>
      </c>
      <c r="K265" s="445">
        <f>SUM('Príloha 2020'!K723)</f>
        <v>0</v>
      </c>
      <c r="L265" s="445">
        <f>SUM('Príloha 2020'!L723)</f>
        <v>0</v>
      </c>
      <c r="M265" s="473"/>
    </row>
    <row r="266" spans="1:13" s="440" customFormat="1" x14ac:dyDescent="0.2">
      <c r="A266" s="441"/>
      <c r="B266" s="442"/>
      <c r="C266" s="442"/>
      <c r="D266" s="453" t="s">
        <v>1093</v>
      </c>
      <c r="E266" s="443"/>
      <c r="F266" s="445">
        <f>SUM('Príloha 2020'!F724)</f>
        <v>0</v>
      </c>
      <c r="G266" s="445">
        <f>SUM('Príloha 2020'!G724)</f>
        <v>0</v>
      </c>
      <c r="H266" s="445">
        <f>SUM('Príloha 2020'!H724)</f>
        <v>80</v>
      </c>
      <c r="I266" s="445">
        <f>SUM('Príloha 2020'!I727)</f>
        <v>0</v>
      </c>
      <c r="J266" s="445">
        <f>SUM('Príloha 2020'!J724)</f>
        <v>0</v>
      </c>
      <c r="K266" s="445">
        <f>SUM('Príloha 2020'!K724)</f>
        <v>0</v>
      </c>
      <c r="L266" s="445">
        <f>SUM('Príloha 2020'!L724)</f>
        <v>0</v>
      </c>
      <c r="M266" s="472"/>
    </row>
    <row r="267" spans="1:13" s="440" customFormat="1" x14ac:dyDescent="0.2">
      <c r="A267" s="441"/>
      <c r="B267" s="442"/>
      <c r="C267" s="442"/>
      <c r="D267" s="453" t="s">
        <v>942</v>
      </c>
      <c r="E267" s="443"/>
      <c r="F267" s="445">
        <f>SUM('Príloha 2020'!F725)</f>
        <v>6.9</v>
      </c>
      <c r="G267" s="445">
        <f>SUM('Príloha 2020'!G725)</f>
        <v>0</v>
      </c>
      <c r="H267" s="445">
        <f>SUM('Príloha 2020'!H725)</f>
        <v>0</v>
      </c>
      <c r="I267" s="445">
        <f>SUM('Príloha 2020'!I728)</f>
        <v>0</v>
      </c>
      <c r="J267" s="445">
        <f>SUM('Príloha 2020'!J725)</f>
        <v>0</v>
      </c>
      <c r="K267" s="445">
        <f>SUM('Príloha 2020'!K725)</f>
        <v>0</v>
      </c>
      <c r="L267" s="445">
        <f>SUM('Príloha 2020'!L725)</f>
        <v>0</v>
      </c>
      <c r="M267" s="450"/>
    </row>
    <row r="268" spans="1:13" s="1" customFormat="1" x14ac:dyDescent="0.2">
      <c r="A268" s="9"/>
      <c r="B268" s="36"/>
      <c r="C268" s="36"/>
      <c r="D268" s="394" t="s">
        <v>911</v>
      </c>
      <c r="E268" s="50"/>
      <c r="F268" s="445">
        <f>SUM('Príloha 2020'!F726)</f>
        <v>18</v>
      </c>
      <c r="G268" s="445">
        <f>SUM('Príloha 2020'!G726)</f>
        <v>0.1</v>
      </c>
      <c r="H268" s="445">
        <f>SUM('Príloha 2020'!H726)</f>
        <v>24</v>
      </c>
      <c r="I268" s="445">
        <f>SUM('Príloha 2020'!I729)</f>
        <v>0</v>
      </c>
      <c r="J268" s="445">
        <f>SUM('Príloha 2020'!J726)</f>
        <v>10</v>
      </c>
      <c r="K268" s="445">
        <f>SUM('Príloha 2020'!K726)</f>
        <v>0</v>
      </c>
      <c r="L268" s="445">
        <f>SUM('Príloha 2020'!L726)</f>
        <v>0</v>
      </c>
      <c r="M268" s="473"/>
    </row>
    <row r="269" spans="1:13" s="1" customFormat="1" x14ac:dyDescent="0.2">
      <c r="A269" s="9"/>
      <c r="B269" s="36"/>
      <c r="C269" s="36"/>
      <c r="D269" s="394" t="s">
        <v>1165</v>
      </c>
      <c r="E269" s="50"/>
      <c r="F269" s="445">
        <f>SUM('Príloha 2020'!F739)</f>
        <v>0</v>
      </c>
      <c r="G269" s="445">
        <f>SUM('Príloha 2020'!G739)</f>
        <v>0</v>
      </c>
      <c r="H269" s="445">
        <f>SUM('Príloha 2020'!H739)</f>
        <v>15</v>
      </c>
      <c r="I269" s="445">
        <f>SUM('Príloha 2020'!I730)</f>
        <v>0</v>
      </c>
      <c r="J269" s="445">
        <f>SUM('Príloha 2020'!J739)</f>
        <v>30</v>
      </c>
      <c r="K269" s="445">
        <f>SUM('Príloha 2020'!K739)</f>
        <v>0</v>
      </c>
      <c r="L269" s="445">
        <f>SUM('Príloha 2020'!L739)</f>
        <v>0</v>
      </c>
      <c r="M269" s="472"/>
    </row>
    <row r="270" spans="1:13" s="1" customFormat="1" ht="12.75" x14ac:dyDescent="0.2">
      <c r="A270" s="9"/>
      <c r="B270" s="36"/>
      <c r="C270" s="36"/>
      <c r="D270" s="394" t="s">
        <v>957</v>
      </c>
      <c r="E270" s="50"/>
      <c r="F270" s="445">
        <f>SUM('Príloha 2020'!F727)</f>
        <v>45.5</v>
      </c>
      <c r="G270" s="445">
        <f>SUM('Príloha 2020'!G727)</f>
        <v>0</v>
      </c>
      <c r="H270" s="445">
        <f>SUM('Príloha 2020'!H727)</f>
        <v>0</v>
      </c>
      <c r="I270" s="445">
        <f>SUM('Príloha 2020'!I731)</f>
        <v>12.8</v>
      </c>
      <c r="J270" s="445">
        <f>SUM('Príloha 2020'!J727)</f>
        <v>0</v>
      </c>
      <c r="K270" s="445">
        <f>SUM('Príloha 2020'!K727)</f>
        <v>0</v>
      </c>
      <c r="L270" s="445">
        <f>SUM('Príloha 2020'!L727)</f>
        <v>0</v>
      </c>
      <c r="M270" s="373"/>
    </row>
    <row r="271" spans="1:13" s="440" customFormat="1" ht="12.75" x14ac:dyDescent="0.2">
      <c r="A271" s="441"/>
      <c r="B271" s="442"/>
      <c r="C271" s="442"/>
      <c r="D271" s="453" t="s">
        <v>958</v>
      </c>
      <c r="E271" s="443"/>
      <c r="F271" s="445">
        <f>SUM('Príloha 2020'!F728)</f>
        <v>11</v>
      </c>
      <c r="G271" s="445">
        <f>SUM('Príloha 2020'!G728)</f>
        <v>0</v>
      </c>
      <c r="H271" s="445">
        <f>SUM('Príloha 2020'!H728)</f>
        <v>0</v>
      </c>
      <c r="I271" s="445">
        <f>SUM('Príloha 2020'!I732)</f>
        <v>0</v>
      </c>
      <c r="J271" s="445">
        <f>SUM('Príloha 2020'!J728)</f>
        <v>0</v>
      </c>
      <c r="K271" s="445">
        <f>SUM('Príloha 2020'!K728)</f>
        <v>0</v>
      </c>
      <c r="L271" s="445">
        <f>SUM('Príloha 2020'!L728)</f>
        <v>0</v>
      </c>
      <c r="M271" s="373"/>
    </row>
    <row r="272" spans="1:13" s="440" customFormat="1" ht="12.75" x14ac:dyDescent="0.2">
      <c r="A272" s="441"/>
      <c r="B272" s="442"/>
      <c r="C272" s="442"/>
      <c r="D272" s="453" t="s">
        <v>960</v>
      </c>
      <c r="E272" s="443"/>
      <c r="F272" s="445">
        <f>SUM('Príloha 2020'!F729)</f>
        <v>13</v>
      </c>
      <c r="G272" s="445">
        <f>SUM('Príloha 2020'!G729)</f>
        <v>0.2</v>
      </c>
      <c r="H272" s="445">
        <f>SUM('Príloha 2020'!H729)</f>
        <v>0</v>
      </c>
      <c r="I272" s="445">
        <f>SUM('Príloha 2020'!I733)</f>
        <v>0</v>
      </c>
      <c r="J272" s="445">
        <f>SUM('Príloha 2020'!J729)</f>
        <v>0</v>
      </c>
      <c r="K272" s="445">
        <f>SUM('Príloha 2020'!K729)</f>
        <v>0</v>
      </c>
      <c r="L272" s="445">
        <f>SUM('Príloha 2020'!L729)</f>
        <v>0</v>
      </c>
      <c r="M272" s="373"/>
    </row>
    <row r="273" spans="1:13" s="440" customFormat="1" x14ac:dyDescent="0.2">
      <c r="A273" s="441"/>
      <c r="B273" s="442"/>
      <c r="C273" s="442"/>
      <c r="D273" s="453" t="s">
        <v>916</v>
      </c>
      <c r="E273" s="443"/>
      <c r="F273" s="445">
        <f>SUM('Príloha 2020'!F730)</f>
        <v>0</v>
      </c>
      <c r="G273" s="445">
        <f>SUM('Príloha 2020'!G730)</f>
        <v>0</v>
      </c>
      <c r="H273" s="445">
        <f>SUM('Príloha 2020'!H730)</f>
        <v>0</v>
      </c>
      <c r="I273" s="445">
        <f>SUM('Príloha 2020'!I734)</f>
        <v>0</v>
      </c>
      <c r="J273" s="445">
        <f>SUM('Príloha 2020'!J730)</f>
        <v>3.3</v>
      </c>
      <c r="K273" s="445">
        <f>SUM('Príloha 2020'!K730)</f>
        <v>0</v>
      </c>
      <c r="L273" s="445">
        <f>SUM('Príloha 2020'!L730)</f>
        <v>0</v>
      </c>
    </row>
    <row r="274" spans="1:13" s="1" customFormat="1" x14ac:dyDescent="0.2">
      <c r="A274" s="9"/>
      <c r="B274" s="36"/>
      <c r="C274" s="36"/>
      <c r="D274" s="394" t="s">
        <v>1066</v>
      </c>
      <c r="E274" s="50"/>
      <c r="F274" s="445">
        <f>SUM('Príloha 2020'!F731)</f>
        <v>0</v>
      </c>
      <c r="G274" s="445">
        <f>SUM('Príloha 2020'!G731)</f>
        <v>33.9</v>
      </c>
      <c r="H274" s="445">
        <f>SUM('Príloha 2020'!H731)</f>
        <v>54</v>
      </c>
      <c r="I274" s="445">
        <f>SUM('Príloha 2020'!I735)</f>
        <v>1261.0999999999999</v>
      </c>
      <c r="J274" s="445">
        <f>SUM('Príloha 2020'!J731)</f>
        <v>10</v>
      </c>
      <c r="K274" s="445">
        <f>SUM('Príloha 2020'!K731)</f>
        <v>10</v>
      </c>
      <c r="L274" s="445">
        <f>SUM('Príloha 2020'!L731)</f>
        <v>10</v>
      </c>
      <c r="M274" s="472"/>
    </row>
    <row r="275" spans="1:13" s="1" customFormat="1" x14ac:dyDescent="0.2">
      <c r="A275" s="9"/>
      <c r="B275" s="36"/>
      <c r="C275" s="36"/>
      <c r="D275" s="394" t="s">
        <v>870</v>
      </c>
      <c r="E275" s="50"/>
      <c r="F275" s="445">
        <f>SUM('Príloha 2020'!F732)</f>
        <v>0</v>
      </c>
      <c r="G275" s="445">
        <f>SUM('Príloha 2020'!G732)</f>
        <v>0</v>
      </c>
      <c r="H275" s="445">
        <f>SUM('Príloha 2020'!H732)</f>
        <v>0</v>
      </c>
      <c r="I275" s="445">
        <f>SUM('Príloha 2020'!I736)</f>
        <v>0</v>
      </c>
      <c r="J275" s="445">
        <f>SUM('Príloha 2020'!J732)</f>
        <v>30</v>
      </c>
      <c r="K275" s="445">
        <f>SUM('Príloha 2020'!K732)</f>
        <v>0</v>
      </c>
      <c r="L275" s="445">
        <f>SUM('Príloha 2020'!L732)</f>
        <v>0</v>
      </c>
    </row>
    <row r="276" spans="1:13" s="389" customFormat="1" x14ac:dyDescent="0.2">
      <c r="A276" s="388"/>
      <c r="B276" s="100">
        <v>700</v>
      </c>
      <c r="C276" s="100"/>
      <c r="D276" s="100" t="s">
        <v>235</v>
      </c>
      <c r="E276" s="395" t="s">
        <v>689</v>
      </c>
      <c r="F276" s="148">
        <f>SUM('Príloha 2020'!F733)</f>
        <v>0</v>
      </c>
      <c r="G276" s="148">
        <f>SUM('Príloha 2020'!G733)</f>
        <v>0</v>
      </c>
      <c r="H276" s="148">
        <f>SUM('Príloha 2020'!H733)</f>
        <v>0</v>
      </c>
      <c r="I276" s="148">
        <f>SUM('Príloha 2020'!I737)</f>
        <v>0</v>
      </c>
      <c r="J276" s="148">
        <f>SUM('Príloha 2020'!J733)</f>
        <v>0</v>
      </c>
      <c r="K276" s="148">
        <f>SUM('Príloha 2020'!K733)</f>
        <v>0</v>
      </c>
      <c r="L276" s="148">
        <f>SUM('Príloha 2020'!L733)</f>
        <v>0</v>
      </c>
    </row>
    <row r="277" spans="1:13" s="1" customFormat="1" x14ac:dyDescent="0.2">
      <c r="A277" s="9"/>
      <c r="B277" s="36"/>
      <c r="C277" s="36"/>
      <c r="D277" s="37" t="s">
        <v>871</v>
      </c>
      <c r="E277" s="310"/>
      <c r="F277" s="445">
        <f>SUM('Príloha 2020'!F734)</f>
        <v>0</v>
      </c>
      <c r="G277" s="445">
        <f>SUM('Príloha 2020'!G734)</f>
        <v>0</v>
      </c>
      <c r="H277" s="445">
        <f>SUM('Príloha 2020'!H734)</f>
        <v>0</v>
      </c>
      <c r="I277" s="445">
        <f>SUM('Príloha 2020'!I738)</f>
        <v>0</v>
      </c>
      <c r="J277" s="445">
        <f>SUM('Príloha 2020'!J734)</f>
        <v>0</v>
      </c>
      <c r="K277" s="445">
        <f>SUM('Príloha 2020'!K734)</f>
        <v>0</v>
      </c>
      <c r="L277" s="445">
        <f>SUM('Príloha 2020'!L734)</f>
        <v>0</v>
      </c>
    </row>
    <row r="278" spans="1:13" s="389" customFormat="1" x14ac:dyDescent="0.2">
      <c r="A278" s="388"/>
      <c r="B278" s="100">
        <v>700</v>
      </c>
      <c r="C278" s="100"/>
      <c r="D278" s="100" t="s">
        <v>237</v>
      </c>
      <c r="E278" s="395" t="s">
        <v>692</v>
      </c>
      <c r="F278" s="148">
        <f>SUM('Príloha 2020'!F735)</f>
        <v>3.5</v>
      </c>
      <c r="G278" s="148">
        <f>SUM('Príloha 2020'!G735)</f>
        <v>53</v>
      </c>
      <c r="H278" s="148">
        <f>SUM('Príloha 2020'!H735)</f>
        <v>1281</v>
      </c>
      <c r="I278" s="148">
        <f>SUM('Príloha 2020'!I740)</f>
        <v>1.1000000000000001</v>
      </c>
      <c r="J278" s="148">
        <f>SUM('Príloha 2020'!J735)</f>
        <v>967</v>
      </c>
      <c r="K278" s="148">
        <f>SUM('Príloha 2020'!K735)</f>
        <v>6</v>
      </c>
      <c r="L278" s="148">
        <f>SUM('Príloha 2020'!L735)</f>
        <v>0</v>
      </c>
    </row>
    <row r="279" spans="1:13" s="389" customFormat="1" x14ac:dyDescent="0.2">
      <c r="A279" s="388"/>
      <c r="B279" s="100"/>
      <c r="C279" s="100"/>
      <c r="D279" s="394" t="s">
        <v>872</v>
      </c>
      <c r="E279" s="395"/>
      <c r="F279" s="445">
        <f>SUM('Príloha 2020'!F736)</f>
        <v>1</v>
      </c>
      <c r="G279" s="445">
        <f>SUM('Príloha 2020'!G736)</f>
        <v>2</v>
      </c>
      <c r="H279" s="445">
        <f>SUM('Príloha 2020'!H736)</f>
        <v>0</v>
      </c>
      <c r="I279" s="445">
        <f>SUM('Príloha 2020'!I741)</f>
        <v>0</v>
      </c>
      <c r="J279" s="445">
        <f>SUM('Príloha 2020'!J736)</f>
        <v>0</v>
      </c>
      <c r="K279" s="445">
        <f>SUM('Príloha 2020'!K736)</f>
        <v>0</v>
      </c>
      <c r="L279" s="445">
        <f>SUM('Príloha 2020'!L736)</f>
        <v>0</v>
      </c>
    </row>
    <row r="280" spans="1:13" s="450" customFormat="1" ht="12.75" x14ac:dyDescent="0.2">
      <c r="A280" s="449"/>
      <c r="B280" s="100"/>
      <c r="C280" s="100"/>
      <c r="D280" s="453" t="s">
        <v>963</v>
      </c>
      <c r="E280" s="454"/>
      <c r="F280" s="445">
        <f>SUM('Príloha 2020'!F737)</f>
        <v>0</v>
      </c>
      <c r="G280" s="445">
        <f>SUM('Príloha 2020'!G737)</f>
        <v>0</v>
      </c>
      <c r="H280" s="445">
        <f>SUM('Príloha 2020'!H737)</f>
        <v>6</v>
      </c>
      <c r="I280" s="445">
        <f>SUM('Príloha 2020'!I742)</f>
        <v>548</v>
      </c>
      <c r="J280" s="445">
        <f>SUM('Príloha 2020'!J737)</f>
        <v>0</v>
      </c>
      <c r="K280" s="445">
        <f>SUM('Príloha 2020'!K737)</f>
        <v>6</v>
      </c>
      <c r="L280" s="445">
        <f>SUM('Príloha 2020'!L737)</f>
        <v>0</v>
      </c>
      <c r="M280" s="373"/>
    </row>
    <row r="281" spans="1:13" s="389" customFormat="1" x14ac:dyDescent="0.2">
      <c r="A281" s="388"/>
      <c r="B281" s="100"/>
      <c r="C281" s="100"/>
      <c r="D281" s="394" t="s">
        <v>873</v>
      </c>
      <c r="E281" s="395"/>
      <c r="F281" s="445">
        <f>SUM('Príloha 2020'!F738)</f>
        <v>0</v>
      </c>
      <c r="G281" s="445">
        <f>SUM('Príloha 2020'!G738)</f>
        <v>0</v>
      </c>
      <c r="H281" s="445">
        <f>SUM('Príloha 2020'!H738)</f>
        <v>0</v>
      </c>
      <c r="I281" s="445">
        <f>SUM('Príloha 2020'!I743)</f>
        <v>712</v>
      </c>
      <c r="J281" s="445">
        <f>SUM('Príloha 2020'!J738)</f>
        <v>5</v>
      </c>
      <c r="K281" s="445">
        <f>SUM('Príloha 2020'!K738)</f>
        <v>0</v>
      </c>
      <c r="L281" s="445">
        <f>SUM('Príloha 2020'!L738)</f>
        <v>0</v>
      </c>
    </row>
    <row r="282" spans="1:13" s="450" customFormat="1" x14ac:dyDescent="0.2">
      <c r="A282" s="449"/>
      <c r="B282" s="100"/>
      <c r="C282" s="100"/>
      <c r="D282" s="453" t="s">
        <v>1158</v>
      </c>
      <c r="E282" s="489"/>
      <c r="F282" s="445">
        <f>SUM('Príloha 2020'!F740)</f>
        <v>0</v>
      </c>
      <c r="G282" s="445">
        <f>SUM('Príloha 2020'!G740)</f>
        <v>32</v>
      </c>
      <c r="H282" s="445">
        <f>SUM('Príloha 2020'!H740)</f>
        <v>0</v>
      </c>
      <c r="I282" s="445">
        <f>SUM('Príloha 2020'!I744)</f>
        <v>0</v>
      </c>
      <c r="J282" s="445">
        <f>SUM('Príloha 2020'!J740)</f>
        <v>0</v>
      </c>
      <c r="K282" s="445">
        <f>SUM('Príloha 2020'!K740)</f>
        <v>0</v>
      </c>
      <c r="L282" s="445">
        <f>SUM('Príloha 2020'!L740)</f>
        <v>0</v>
      </c>
      <c r="M282" s="472"/>
    </row>
    <row r="283" spans="1:13" s="450" customFormat="1" x14ac:dyDescent="0.2">
      <c r="A283" s="449"/>
      <c r="B283" s="100"/>
      <c r="C283" s="100"/>
      <c r="D283" s="453" t="s">
        <v>1159</v>
      </c>
      <c r="E283" s="489"/>
      <c r="F283" s="445">
        <f>SUM('Príloha 2020'!F741)</f>
        <v>0</v>
      </c>
      <c r="G283" s="445">
        <f>SUM('Príloha 2020'!G741)</f>
        <v>0</v>
      </c>
      <c r="H283" s="445">
        <f>SUM('Príloha 2020'!H741)</f>
        <v>0</v>
      </c>
      <c r="I283" s="445">
        <f>SUM('Príloha 2020'!I745)</f>
        <v>0</v>
      </c>
      <c r="J283" s="445">
        <f>SUM('Príloha 2020'!J741)</f>
        <v>16</v>
      </c>
      <c r="K283" s="445">
        <f>SUM('Príloha 2020'!K741)</f>
        <v>0</v>
      </c>
      <c r="L283" s="445">
        <f>SUM('Príloha 2020'!L741)</f>
        <v>0</v>
      </c>
      <c r="M283" s="472"/>
    </row>
    <row r="284" spans="1:13" x14ac:dyDescent="0.2">
      <c r="B284" s="457"/>
      <c r="C284" s="453"/>
      <c r="D284" s="453" t="s">
        <v>917</v>
      </c>
      <c r="E284" s="458"/>
      <c r="F284" s="445">
        <f>SUM('Príloha 2020'!F742)</f>
        <v>2.5</v>
      </c>
      <c r="G284" s="445">
        <f>SUM('Príloha 2020'!G742)</f>
        <v>1.2</v>
      </c>
      <c r="H284" s="445">
        <f>SUM('Príloha 2020'!H742)</f>
        <v>548</v>
      </c>
      <c r="I284" s="445">
        <f>SUM('Príloha 2020'!I746)</f>
        <v>0</v>
      </c>
      <c r="J284" s="445">
        <f>SUM('Príloha 2020'!J742)</f>
        <v>600</v>
      </c>
      <c r="K284" s="445">
        <f>SUM('Príloha 2020'!K742)</f>
        <v>0</v>
      </c>
      <c r="L284" s="445">
        <f>SUM('Príloha 2020'!L742)</f>
        <v>0</v>
      </c>
      <c r="M284" s="473"/>
    </row>
    <row r="285" spans="1:13" s="450" customFormat="1" x14ac:dyDescent="0.2">
      <c r="A285" s="449"/>
      <c r="B285" s="457"/>
      <c r="C285" s="457"/>
      <c r="D285" s="453" t="s">
        <v>918</v>
      </c>
      <c r="E285" s="454"/>
      <c r="F285" s="445">
        <f>SUM('Príloha 2020'!F743)</f>
        <v>0</v>
      </c>
      <c r="G285" s="445">
        <f>SUM('Príloha 2020'!G743)</f>
        <v>17.8</v>
      </c>
      <c r="H285" s="445">
        <f>SUM('Príloha 2020'!H743)</f>
        <v>712</v>
      </c>
      <c r="I285" s="445">
        <f>SUM('Príloha 2020'!I747)</f>
        <v>0</v>
      </c>
      <c r="J285" s="445">
        <f>SUM('Príloha 2020'!J743)</f>
        <v>316</v>
      </c>
      <c r="K285" s="445">
        <f>SUM('Príloha 2020'!K743)</f>
        <v>0</v>
      </c>
      <c r="L285" s="445">
        <f>SUM('Príloha 2020'!L743)</f>
        <v>0</v>
      </c>
      <c r="M285" s="473"/>
    </row>
    <row r="286" spans="1:13" s="389" customFormat="1" ht="12.75" x14ac:dyDescent="0.2">
      <c r="A286" s="388"/>
      <c r="B286" s="100"/>
      <c r="C286" s="100"/>
      <c r="D286" s="394" t="s">
        <v>944</v>
      </c>
      <c r="E286" s="395"/>
      <c r="F286" s="445">
        <f>SUM('Príloha 2020'!F744)</f>
        <v>0</v>
      </c>
      <c r="G286" s="445">
        <f>SUM('Príloha 2020'!G744)</f>
        <v>0</v>
      </c>
      <c r="H286" s="445">
        <f>SUM('Príloha 2020'!H744)</f>
        <v>0</v>
      </c>
      <c r="I286" s="445">
        <f>SUM('Príloha 2020'!I751)</f>
        <v>0</v>
      </c>
      <c r="J286" s="445">
        <f>SUM('Príloha 2020'!J744)</f>
        <v>0</v>
      </c>
      <c r="K286" s="445">
        <f>SUM('Príloha 2020'!K744)</f>
        <v>0</v>
      </c>
      <c r="L286" s="445">
        <f>SUM('Príloha 2020'!L744)</f>
        <v>0</v>
      </c>
      <c r="M286" s="373"/>
    </row>
    <row r="287" spans="1:13" s="389" customFormat="1" x14ac:dyDescent="0.2">
      <c r="A287" s="388"/>
      <c r="B287" s="100"/>
      <c r="C287" s="100"/>
      <c r="D287" s="394" t="s">
        <v>874</v>
      </c>
      <c r="E287" s="395"/>
      <c r="F287" s="445">
        <f>SUM('Príloha 2020'!F745)</f>
        <v>0</v>
      </c>
      <c r="G287" s="445">
        <f>SUM('Príloha 2020'!G745)</f>
        <v>0</v>
      </c>
      <c r="H287" s="445">
        <f>SUM('Príloha 2020'!H745)</f>
        <v>0</v>
      </c>
      <c r="I287" s="445">
        <f>SUM('Príloha 2020'!I752)</f>
        <v>0</v>
      </c>
      <c r="J287" s="445">
        <f>SUM('Príloha 2020'!J745)</f>
        <v>0</v>
      </c>
      <c r="K287" s="445">
        <f>SUM('Príloha 2020'!K745)</f>
        <v>0</v>
      </c>
      <c r="L287" s="445">
        <f>SUM('Príloha 2020'!L745)</f>
        <v>0</v>
      </c>
    </row>
    <row r="288" spans="1:13" s="389" customFormat="1" x14ac:dyDescent="0.2">
      <c r="A288" s="388"/>
      <c r="B288" s="100"/>
      <c r="C288" s="100"/>
      <c r="D288" s="394" t="s">
        <v>875</v>
      </c>
      <c r="E288" s="395"/>
      <c r="F288" s="445">
        <f>SUM('Príloha 2020'!F746)</f>
        <v>0</v>
      </c>
      <c r="G288" s="445">
        <f>SUM('Príloha 2020'!G746)</f>
        <v>0</v>
      </c>
      <c r="H288" s="445">
        <f>SUM('Príloha 2020'!H746)</f>
        <v>0</v>
      </c>
      <c r="I288" s="445">
        <f>SUM('Príloha 2020'!I753)</f>
        <v>574.70000000000005</v>
      </c>
      <c r="J288" s="445">
        <f>SUM('Príloha 2020'!J746)</f>
        <v>0</v>
      </c>
      <c r="K288" s="445">
        <f>SUM('Príloha 2020'!K746)</f>
        <v>0</v>
      </c>
      <c r="L288" s="445">
        <f>SUM('Príloha 2020'!L746)</f>
        <v>0</v>
      </c>
    </row>
    <row r="289" spans="1:13" s="389" customFormat="1" x14ac:dyDescent="0.2">
      <c r="A289" s="388"/>
      <c r="B289" s="100">
        <v>700</v>
      </c>
      <c r="C289" s="100"/>
      <c r="D289" s="100" t="s">
        <v>233</v>
      </c>
      <c r="E289" s="395" t="s">
        <v>696</v>
      </c>
      <c r="F289" s="148">
        <f>SUM('Príloha 2020'!F747)</f>
        <v>100.10000000000001</v>
      </c>
      <c r="G289" s="148">
        <f>SUM('Príloha 2020'!G747)</f>
        <v>207.6</v>
      </c>
      <c r="H289" s="148">
        <f>SUM('Príloha 2020'!H747)</f>
        <v>0</v>
      </c>
      <c r="I289" s="148">
        <f>SUM('Príloha 2020'!I754)</f>
        <v>0</v>
      </c>
      <c r="J289" s="148">
        <f>SUM('Príloha 2020'!J747)</f>
        <v>15</v>
      </c>
      <c r="K289" s="148">
        <f>SUM('Príloha 2020'!K747)</f>
        <v>0</v>
      </c>
      <c r="L289" s="148">
        <f>SUM('Príloha 2020'!L747)</f>
        <v>0</v>
      </c>
    </row>
    <row r="290" spans="1:13" s="389" customFormat="1" x14ac:dyDescent="0.2">
      <c r="A290" s="388"/>
      <c r="B290" s="100"/>
      <c r="C290" s="100"/>
      <c r="D290" s="394" t="s">
        <v>876</v>
      </c>
      <c r="E290" s="395"/>
      <c r="F290" s="445">
        <f>SUM('Príloha 2020'!F748)</f>
        <v>0.2</v>
      </c>
      <c r="G290" s="445">
        <f>SUM('Príloha 2020'!G748)</f>
        <v>100</v>
      </c>
      <c r="H290" s="445">
        <f>SUM('Príloha 2020'!H748)</f>
        <v>0</v>
      </c>
      <c r="I290" s="445">
        <f>SUM('Príloha 2020'!I755)</f>
        <v>500</v>
      </c>
      <c r="J290" s="445">
        <f>SUM('Príloha 2020'!J748)</f>
        <v>0</v>
      </c>
      <c r="K290" s="445">
        <f>SUM('Príloha 2020'!K748)</f>
        <v>0</v>
      </c>
      <c r="L290" s="445">
        <f>SUM('Príloha 2020'!L748)</f>
        <v>0</v>
      </c>
      <c r="M290" s="450"/>
    </row>
    <row r="291" spans="1:13" s="389" customFormat="1" x14ac:dyDescent="0.2">
      <c r="A291" s="388"/>
      <c r="B291" s="100"/>
      <c r="C291" s="100"/>
      <c r="D291" s="394" t="s">
        <v>877</v>
      </c>
      <c r="E291" s="395"/>
      <c r="F291" s="445">
        <f>SUM('Príloha 2020'!F749)</f>
        <v>99.9</v>
      </c>
      <c r="G291" s="445">
        <f>SUM('Príloha 2020'!G749)</f>
        <v>107.6</v>
      </c>
      <c r="H291" s="445">
        <f>SUM('Príloha 2020'!H749)</f>
        <v>0</v>
      </c>
      <c r="I291" s="445">
        <f>SUM('Príloha 2020'!I756)</f>
        <v>0</v>
      </c>
      <c r="J291" s="445">
        <f>SUM('Príloha 2020'!J749)</f>
        <v>0</v>
      </c>
      <c r="K291" s="445">
        <f>SUM('Príloha 2020'!K749)</f>
        <v>0</v>
      </c>
      <c r="L291" s="445">
        <f>SUM('Príloha 2020'!L749)</f>
        <v>0</v>
      </c>
      <c r="M291" s="473"/>
    </row>
    <row r="292" spans="1:13" s="450" customFormat="1" x14ac:dyDescent="0.2">
      <c r="A292" s="449"/>
      <c r="B292" s="100"/>
      <c r="C292" s="100"/>
      <c r="D292" s="453" t="s">
        <v>1226</v>
      </c>
      <c r="E292" s="454"/>
      <c r="F292" s="445">
        <f>SUM('Príloha 2020'!F750)</f>
        <v>0</v>
      </c>
      <c r="G292" s="445">
        <f>SUM('Príloha 2020'!G750)</f>
        <v>0</v>
      </c>
      <c r="H292" s="445">
        <f>SUM('Príloha 2020'!H750)</f>
        <v>0</v>
      </c>
      <c r="I292" s="445">
        <f>SUM('Príloha 2020'!I757)</f>
        <v>19.7</v>
      </c>
      <c r="J292" s="445">
        <f>SUM('Príloha 2020'!J750)</f>
        <v>0</v>
      </c>
      <c r="K292" s="445">
        <f>SUM('Príloha 2020'!K750)</f>
        <v>0</v>
      </c>
      <c r="L292" s="445">
        <f>SUM('Príloha 2020'!L750)</f>
        <v>0</v>
      </c>
      <c r="M292" s="473"/>
    </row>
    <row r="293" spans="1:13" s="450" customFormat="1" x14ac:dyDescent="0.2">
      <c r="A293" s="449"/>
      <c r="B293" s="100"/>
      <c r="C293" s="100"/>
      <c r="D293" s="453" t="s">
        <v>1227</v>
      </c>
      <c r="E293" s="454"/>
      <c r="F293" s="445">
        <f>SUM('Príloha 2020'!F751)</f>
        <v>0</v>
      </c>
      <c r="G293" s="445">
        <f>SUM('Príloha 2020'!G751)</f>
        <v>0</v>
      </c>
      <c r="H293" s="445">
        <f>SUM('Príloha 2020'!H751)</f>
        <v>0</v>
      </c>
      <c r="I293" s="445">
        <f>SUM('Príloha 2020'!I758)</f>
        <v>0</v>
      </c>
      <c r="J293" s="445">
        <f>SUM('Príloha 2020'!J751)</f>
        <v>0</v>
      </c>
      <c r="K293" s="445">
        <f>SUM('Príloha 2020'!K751)</f>
        <v>0</v>
      </c>
      <c r="L293" s="445">
        <f>SUM('Príloha 2020'!L751)</f>
        <v>0</v>
      </c>
      <c r="M293" s="473"/>
    </row>
    <row r="294" spans="1:13" s="450" customFormat="1" x14ac:dyDescent="0.2">
      <c r="A294" s="449"/>
      <c r="B294" s="100"/>
      <c r="C294" s="100"/>
      <c r="D294" s="453" t="s">
        <v>1228</v>
      </c>
      <c r="E294" s="454"/>
      <c r="F294" s="445">
        <f>SUM('Príloha 2020'!F752)</f>
        <v>0</v>
      </c>
      <c r="G294" s="445">
        <f>SUM('Príloha 2020'!G752)</f>
        <v>0</v>
      </c>
      <c r="H294" s="445">
        <f>SUM('Príloha 2020'!H752)</f>
        <v>0</v>
      </c>
      <c r="I294" s="445">
        <f>SUM('Príloha 2020'!I759)</f>
        <v>0</v>
      </c>
      <c r="J294" s="445">
        <f>SUM('Príloha 2020'!J752)</f>
        <v>15</v>
      </c>
      <c r="K294" s="445">
        <f>SUM('Príloha 2020'!K752)</f>
        <v>0</v>
      </c>
      <c r="L294" s="445">
        <f>SUM('Príloha 2020'!L752)</f>
        <v>0</v>
      </c>
      <c r="M294" s="473"/>
    </row>
    <row r="295" spans="1:13" s="389" customFormat="1" x14ac:dyDescent="0.2">
      <c r="A295" s="388"/>
      <c r="B295" s="100">
        <v>700</v>
      </c>
      <c r="C295" s="100"/>
      <c r="D295" s="100" t="s">
        <v>240</v>
      </c>
      <c r="E295" s="396" t="s">
        <v>882</v>
      </c>
      <c r="F295" s="148">
        <f>SUM('Príloha 2020'!F753)</f>
        <v>231.1</v>
      </c>
      <c r="G295" s="148">
        <f>SUM('Príloha 2020'!G753)</f>
        <v>687.1</v>
      </c>
      <c r="H295" s="148">
        <f>SUM('Príloha 2020'!H753)</f>
        <v>1905.7</v>
      </c>
      <c r="I295" s="148">
        <f>SUM('Príloha 2020'!I760)</f>
        <v>0</v>
      </c>
      <c r="J295" s="148">
        <f>SUM('Príloha 2020'!J753)</f>
        <v>1503.5</v>
      </c>
      <c r="K295" s="148">
        <f>SUM('Príloha 2020'!K753)</f>
        <v>0</v>
      </c>
      <c r="L295" s="148">
        <f>SUM('Príloha 2020'!L753)</f>
        <v>0</v>
      </c>
    </row>
    <row r="296" spans="1:13" s="451" customFormat="1" x14ac:dyDescent="0.2">
      <c r="A296" s="452"/>
      <c r="B296" s="444"/>
      <c r="C296" s="444"/>
      <c r="D296" s="444" t="s">
        <v>1019</v>
      </c>
      <c r="E296" s="487"/>
      <c r="F296" s="445">
        <f>SUM('Príloha 2020'!F754)</f>
        <v>0</v>
      </c>
      <c r="G296" s="445">
        <f>SUM('Príloha 2020'!G754)</f>
        <v>5</v>
      </c>
      <c r="H296" s="445">
        <f>SUM('Príloha 2020'!H754)</f>
        <v>5</v>
      </c>
      <c r="I296" s="445">
        <f>SUM('Príloha 2020'!I761)</f>
        <v>40</v>
      </c>
      <c r="J296" s="445">
        <f>SUM('Príloha 2020'!J754)</f>
        <v>0</v>
      </c>
      <c r="K296" s="445">
        <f>SUM('Príloha 2020'!K754)</f>
        <v>0</v>
      </c>
      <c r="L296" s="445">
        <f>SUM('Príloha 2020'!L754)</f>
        <v>0</v>
      </c>
      <c r="M296" s="472"/>
    </row>
    <row r="297" spans="1:13" s="451" customFormat="1" x14ac:dyDescent="0.2">
      <c r="A297" s="452"/>
      <c r="B297" s="444"/>
      <c r="C297" s="444"/>
      <c r="D297" s="444" t="s">
        <v>1181</v>
      </c>
      <c r="E297" s="487"/>
      <c r="F297" s="445">
        <f>SUM('Príloha 2020'!F755)</f>
        <v>10.1</v>
      </c>
      <c r="G297" s="445">
        <f>SUM('Príloha 2020'!G755)</f>
        <v>4.5</v>
      </c>
      <c r="H297" s="445">
        <f>SUM('Príloha 2020'!H755)</f>
        <v>1700</v>
      </c>
      <c r="I297" s="445">
        <f>SUM('Príloha 2020'!I762)</f>
        <v>0</v>
      </c>
      <c r="J297" s="445">
        <f>SUM('Príloha 2020'!J755)</f>
        <v>1313</v>
      </c>
      <c r="K297" s="445">
        <f>SUM('Príloha 2020'!K755)</f>
        <v>0</v>
      </c>
      <c r="L297" s="445">
        <f>SUM('Príloha 2020'!L755)</f>
        <v>0</v>
      </c>
      <c r="M297" s="472"/>
    </row>
    <row r="298" spans="1:13" s="390" customFormat="1" x14ac:dyDescent="0.2">
      <c r="A298" s="392"/>
      <c r="B298" s="84"/>
      <c r="C298" s="84"/>
      <c r="D298" s="394" t="s">
        <v>878</v>
      </c>
      <c r="E298" s="397"/>
      <c r="F298" s="445">
        <f>SUM('Príloha 2020'!F756)</f>
        <v>0</v>
      </c>
      <c r="G298" s="445">
        <f>SUM('Príloha 2020'!G756)</f>
        <v>0</v>
      </c>
      <c r="H298" s="445">
        <f>SUM('Príloha 2020'!H756)</f>
        <v>0</v>
      </c>
      <c r="I298" s="445">
        <f>SUM('Príloha 2020'!I763)</f>
        <v>0</v>
      </c>
      <c r="J298" s="445">
        <f>SUM('Príloha 2020'!J756)</f>
        <v>0</v>
      </c>
      <c r="K298" s="445">
        <f>SUM('Príloha 2020'!K756)</f>
        <v>0</v>
      </c>
      <c r="L298" s="445">
        <f>SUM('Príloha 2020'!L756)</f>
        <v>0</v>
      </c>
      <c r="M298" s="1"/>
    </row>
    <row r="299" spans="1:13" s="390" customFormat="1" x14ac:dyDescent="0.2">
      <c r="A299" s="392"/>
      <c r="B299" s="84"/>
      <c r="C299" s="84"/>
      <c r="D299" s="394" t="s">
        <v>907</v>
      </c>
      <c r="E299" s="397"/>
      <c r="F299" s="445">
        <f>SUM('Príloha 2020'!F757)</f>
        <v>0</v>
      </c>
      <c r="G299" s="445">
        <f>SUM('Príloha 2020'!G757)</f>
        <v>677</v>
      </c>
      <c r="H299" s="445">
        <f>SUM('Príloha 2020'!H757)</f>
        <v>9.6999999999999993</v>
      </c>
      <c r="I299" s="445">
        <f>SUM('Príloha 2020'!I764)</f>
        <v>0</v>
      </c>
      <c r="J299" s="445">
        <f>SUM('Príloha 2020'!J757)</f>
        <v>0</v>
      </c>
      <c r="K299" s="445">
        <f>SUM('Príloha 2020'!K757)</f>
        <v>0</v>
      </c>
      <c r="L299" s="445">
        <f>SUM('Príloha 2020'!L757)</f>
        <v>0</v>
      </c>
      <c r="M299" s="472"/>
    </row>
    <row r="300" spans="1:13" s="390" customFormat="1" x14ac:dyDescent="0.2">
      <c r="A300" s="392"/>
      <c r="B300" s="84"/>
      <c r="C300" s="84"/>
      <c r="D300" s="394" t="s">
        <v>908</v>
      </c>
      <c r="E300" s="397"/>
      <c r="F300" s="445">
        <f>SUM('Príloha 2020'!F758)</f>
        <v>219.2</v>
      </c>
      <c r="G300" s="445">
        <f>SUM('Príloha 2020'!G758)</f>
        <v>0</v>
      </c>
      <c r="H300" s="445">
        <f>SUM('Príloha 2020'!H758)</f>
        <v>0</v>
      </c>
      <c r="I300" s="445">
        <f>SUM('Príloha 2020'!I765)</f>
        <v>15</v>
      </c>
      <c r="J300" s="445">
        <f>SUM('Príloha 2020'!J758)</f>
        <v>0</v>
      </c>
      <c r="K300" s="445">
        <f>SUM('Príloha 2020'!K758)</f>
        <v>0</v>
      </c>
      <c r="L300" s="445">
        <f>SUM('Príloha 2020'!L758)</f>
        <v>0</v>
      </c>
      <c r="M300" s="450"/>
    </row>
    <row r="301" spans="1:13" s="451" customFormat="1" x14ac:dyDescent="0.2">
      <c r="A301" s="452"/>
      <c r="B301" s="444"/>
      <c r="C301" s="444"/>
      <c r="D301" s="453" t="s">
        <v>951</v>
      </c>
      <c r="E301" s="455"/>
      <c r="F301" s="445">
        <f>SUM('Príloha 2020'!F759)</f>
        <v>1.8</v>
      </c>
      <c r="G301" s="445">
        <f>SUM('Príloha 2020'!G759)</f>
        <v>0</v>
      </c>
      <c r="H301" s="445">
        <f>SUM('Príloha 2020'!H759)</f>
        <v>191</v>
      </c>
      <c r="I301" s="445">
        <f>SUM('Príloha 2020'!I766)</f>
        <v>0</v>
      </c>
      <c r="J301" s="445">
        <f>SUM('Príloha 2020'!J759)</f>
        <v>190.5</v>
      </c>
      <c r="K301" s="445">
        <f>SUM('Príloha 2020'!K759)</f>
        <v>0</v>
      </c>
      <c r="L301" s="445">
        <f>SUM('Príloha 2020'!L759)</f>
        <v>0</v>
      </c>
      <c r="M301" s="450"/>
    </row>
    <row r="302" spans="1:13" s="390" customFormat="1" x14ac:dyDescent="0.2">
      <c r="A302" s="392"/>
      <c r="B302" s="84"/>
      <c r="C302" s="84"/>
      <c r="D302" s="394" t="s">
        <v>895</v>
      </c>
      <c r="E302" s="397"/>
      <c r="F302" s="445">
        <f>SUM('Príloha 2020'!F760)</f>
        <v>0</v>
      </c>
      <c r="G302" s="445">
        <f>SUM('Príloha 2020'!G760)</f>
        <v>0</v>
      </c>
      <c r="H302" s="445">
        <f>SUM('Príloha 2020'!H760)</f>
        <v>0</v>
      </c>
      <c r="I302" s="445">
        <f>SUM('Príloha 2020'!I767)</f>
        <v>12.2</v>
      </c>
      <c r="J302" s="445">
        <f>SUM('Príloha 2020'!J760)</f>
        <v>0</v>
      </c>
      <c r="K302" s="445">
        <f>SUM('Príloha 2020'!K760)</f>
        <v>0</v>
      </c>
      <c r="L302" s="445">
        <f>SUM('Príloha 2020'!L760)</f>
        <v>0</v>
      </c>
      <c r="M302" s="1"/>
    </row>
    <row r="303" spans="1:13" s="390" customFormat="1" x14ac:dyDescent="0.2">
      <c r="A303" s="392"/>
      <c r="B303" s="84"/>
      <c r="C303" s="84"/>
      <c r="D303" s="394" t="s">
        <v>1182</v>
      </c>
      <c r="E303" s="397"/>
      <c r="F303" s="445">
        <f>SUM('Príloha 2020'!F761)</f>
        <v>0</v>
      </c>
      <c r="G303" s="445">
        <f>SUM('Príloha 2020'!G761)</f>
        <v>0</v>
      </c>
      <c r="H303" s="445">
        <f>SUM('Príloha 2020'!H761)</f>
        <v>0</v>
      </c>
      <c r="I303" s="445">
        <f>SUM('Príloha 2020'!I768)</f>
        <v>12.2</v>
      </c>
      <c r="J303" s="445">
        <f>SUM('Príloha 2020'!J761)</f>
        <v>0</v>
      </c>
      <c r="K303" s="445">
        <f>SUM('Príloha 2020'!K761)</f>
        <v>0</v>
      </c>
      <c r="L303" s="445">
        <f>SUM('Príloha 2020'!L761)</f>
        <v>0</v>
      </c>
    </row>
    <row r="304" spans="1:13" s="390" customFormat="1" x14ac:dyDescent="0.2">
      <c r="A304" s="392"/>
      <c r="B304" s="84"/>
      <c r="C304" s="84"/>
      <c r="D304" s="394" t="s">
        <v>879</v>
      </c>
      <c r="E304" s="397"/>
      <c r="F304" s="445">
        <f>SUM('Príloha 2020'!F762)</f>
        <v>0</v>
      </c>
      <c r="G304" s="445">
        <f>SUM('Príloha 2020'!G762)</f>
        <v>0</v>
      </c>
      <c r="H304" s="445">
        <f>SUM('Príloha 2020'!H762)</f>
        <v>0</v>
      </c>
      <c r="I304" s="445">
        <f>SUM('Príloha 2020'!I769)</f>
        <v>116</v>
      </c>
      <c r="J304" s="445">
        <f>SUM('Príloha 2020'!J762)</f>
        <v>0</v>
      </c>
      <c r="K304" s="445">
        <f>SUM('Príloha 2020'!K762)</f>
        <v>0</v>
      </c>
      <c r="L304" s="445">
        <f>SUM('Príloha 2020'!L762)</f>
        <v>0</v>
      </c>
    </row>
    <row r="305" spans="1:13" s="390" customFormat="1" x14ac:dyDescent="0.2">
      <c r="A305" s="392"/>
      <c r="B305" s="84"/>
      <c r="C305" s="84"/>
      <c r="D305" s="394" t="s">
        <v>881</v>
      </c>
      <c r="E305" s="397"/>
      <c r="F305" s="445">
        <f>SUM('Príloha 2020'!F763)</f>
        <v>0</v>
      </c>
      <c r="G305" s="445">
        <f>SUM('Príloha 2020'!G763)</f>
        <v>0</v>
      </c>
      <c r="H305" s="445">
        <f>SUM('Príloha 2020'!H763)</f>
        <v>0</v>
      </c>
      <c r="I305" s="445">
        <f>SUM('Príloha 2020'!I770)</f>
        <v>116</v>
      </c>
      <c r="J305" s="445">
        <f>SUM('Príloha 2020'!J763)</f>
        <v>0</v>
      </c>
      <c r="K305" s="445">
        <f>SUM('Príloha 2020'!K763)</f>
        <v>0</v>
      </c>
      <c r="L305" s="445">
        <f>SUM('Príloha 2020'!L763)</f>
        <v>0</v>
      </c>
    </row>
    <row r="306" spans="1:13" s="390" customFormat="1" ht="11.25" customHeight="1" x14ac:dyDescent="0.2">
      <c r="A306" s="392"/>
      <c r="B306" s="84"/>
      <c r="C306" s="84"/>
      <c r="D306" s="394" t="s">
        <v>880</v>
      </c>
      <c r="E306" s="397"/>
      <c r="F306" s="445">
        <f>SUM('Príloha 2020'!F764)</f>
        <v>0</v>
      </c>
      <c r="G306" s="445">
        <f>SUM('Príloha 2020'!G764)</f>
        <v>0</v>
      </c>
      <c r="H306" s="445">
        <f>SUM('Príloha 2020'!H764)</f>
        <v>0</v>
      </c>
      <c r="I306" s="445">
        <f>SUM('Príloha 2020'!I771)</f>
        <v>3631.0000000000005</v>
      </c>
      <c r="J306" s="445">
        <f>SUM('Príloha 2020'!J764)</f>
        <v>0</v>
      </c>
      <c r="K306" s="445">
        <f>SUM('Príloha 2020'!K764)</f>
        <v>0</v>
      </c>
      <c r="L306" s="445">
        <f>SUM('Príloha 2020'!L764)</f>
        <v>0</v>
      </c>
      <c r="M306" s="450"/>
    </row>
    <row r="307" spans="1:13" s="451" customFormat="1" ht="11.25" customHeight="1" x14ac:dyDescent="0.2">
      <c r="A307" s="452"/>
      <c r="B307" s="444"/>
      <c r="C307" s="444"/>
      <c r="D307" s="453" t="s">
        <v>1144</v>
      </c>
      <c r="E307" s="455"/>
      <c r="F307" s="445">
        <f>SUM('Príloha 2020'!F765)</f>
        <v>0</v>
      </c>
      <c r="G307" s="445">
        <f>SUM('Príloha 2020'!G765)</f>
        <v>0.6</v>
      </c>
      <c r="H307" s="445">
        <f>SUM('Príloha 2020'!H765)</f>
        <v>0</v>
      </c>
      <c r="I307" s="445">
        <f>SUM('Príloha 2020'!I772)</f>
        <v>2157.6000000000004</v>
      </c>
      <c r="J307" s="445">
        <f>SUM('Príloha 2020'!J765)</f>
        <v>0</v>
      </c>
      <c r="K307" s="445">
        <f>SUM('Príloha 2020'!K765)</f>
        <v>0</v>
      </c>
      <c r="L307" s="445">
        <f>SUM('Príloha 2020'!L765)</f>
        <v>0</v>
      </c>
      <c r="M307" s="473"/>
    </row>
    <row r="308" spans="1:13" s="451" customFormat="1" x14ac:dyDescent="0.2">
      <c r="A308" s="452"/>
      <c r="B308" s="444"/>
      <c r="C308" s="444"/>
      <c r="D308" s="453" t="s">
        <v>1057</v>
      </c>
      <c r="E308" s="455"/>
      <c r="F308" s="445">
        <f>SUM('Príloha 2020'!F766)</f>
        <v>0</v>
      </c>
      <c r="G308" s="445">
        <f>SUM('Príloha 2020'!G766)</f>
        <v>0</v>
      </c>
      <c r="H308" s="445">
        <f>SUM('Príloha 2020'!H766)</f>
        <v>0</v>
      </c>
      <c r="I308" s="445">
        <f>SUM('Príloha 2020'!I773)</f>
        <v>1473.4</v>
      </c>
      <c r="J308" s="445">
        <f>SUM('Príloha 2020'!J766)</f>
        <v>0</v>
      </c>
      <c r="K308" s="445">
        <f>SUM('Príloha 2020'!K766)</f>
        <v>0</v>
      </c>
      <c r="L308" s="445">
        <f>SUM('Príloha 2020'!L766)</f>
        <v>0</v>
      </c>
      <c r="M308" s="472"/>
    </row>
    <row r="309" spans="1:13" s="390" customFormat="1" x14ac:dyDescent="0.2">
      <c r="A309" s="392"/>
      <c r="B309" s="100">
        <v>700</v>
      </c>
      <c r="C309" s="84"/>
      <c r="D309" s="421" t="s">
        <v>905</v>
      </c>
      <c r="E309" s="396" t="s">
        <v>736</v>
      </c>
      <c r="F309" s="148">
        <f>SUM('Príloha 2020'!F767)</f>
        <v>1.2</v>
      </c>
      <c r="G309" s="148">
        <f>SUM('Príloha 2020'!G767)</f>
        <v>272.8</v>
      </c>
      <c r="H309" s="148">
        <f>SUM('Príloha 2020'!H767)</f>
        <v>5.8</v>
      </c>
      <c r="I309" s="148">
        <f>SUM('Príloha 2020'!I774)</f>
        <v>334</v>
      </c>
      <c r="J309" s="148">
        <f>SUM('Príloha 2020'!J767)</f>
        <v>0</v>
      </c>
      <c r="K309" s="148">
        <f>SUM('Príloha 2020'!K767)</f>
        <v>0</v>
      </c>
      <c r="L309" s="148">
        <f>SUM('Príloha 2020'!L767)</f>
        <v>0</v>
      </c>
    </row>
    <row r="310" spans="1:13" s="390" customFormat="1" x14ac:dyDescent="0.2">
      <c r="A310" s="392"/>
      <c r="B310" s="84"/>
      <c r="C310" s="84"/>
      <c r="D310" s="394" t="s">
        <v>906</v>
      </c>
      <c r="E310" s="397"/>
      <c r="F310" s="445">
        <f>SUM('Príloha 2020'!F768)</f>
        <v>1.2</v>
      </c>
      <c r="G310" s="445">
        <f>SUM('Príloha 2020'!G768)</f>
        <v>272.8</v>
      </c>
      <c r="H310" s="445">
        <f>SUM('Príloha 2020'!H768)</f>
        <v>5.8</v>
      </c>
      <c r="I310" s="445">
        <f>SUM('Príloha 2020'!I775)</f>
        <v>1011.9999999999999</v>
      </c>
      <c r="J310" s="445">
        <f>SUM('Príloha 2020'!J768)</f>
        <v>0</v>
      </c>
      <c r="K310" s="445">
        <f>SUM('Príloha 2020'!K768)</f>
        <v>0</v>
      </c>
      <c r="L310" s="445">
        <f>SUM('Príloha 2020'!L768)</f>
        <v>0</v>
      </c>
      <c r="M310" s="473"/>
    </row>
    <row r="311" spans="1:13" s="451" customFormat="1" x14ac:dyDescent="0.2">
      <c r="A311" s="452"/>
      <c r="B311" s="444"/>
      <c r="C311" s="444"/>
      <c r="D311" s="457" t="s">
        <v>992</v>
      </c>
      <c r="E311" s="396" t="s">
        <v>989</v>
      </c>
      <c r="F311" s="148">
        <f>SUM('Príloha 2020'!F769)</f>
        <v>0</v>
      </c>
      <c r="G311" s="148">
        <f>SUM('Príloha 2020'!G769)</f>
        <v>0</v>
      </c>
      <c r="H311" s="148">
        <f>SUM('Príloha 2020'!H769)</f>
        <v>116</v>
      </c>
      <c r="I311" s="148">
        <f>SUM('Príloha 2020'!I776)</f>
        <v>628.79999999999995</v>
      </c>
      <c r="J311" s="148">
        <f>SUM('Príloha 2020'!J769)</f>
        <v>40</v>
      </c>
      <c r="K311" s="148">
        <f>SUM('Príloha 2020'!K769)</f>
        <v>0</v>
      </c>
      <c r="L311" s="148">
        <f>SUM('Príloha 2020'!L769)</f>
        <v>0</v>
      </c>
      <c r="M311" s="450"/>
    </row>
    <row r="312" spans="1:13" s="451" customFormat="1" x14ac:dyDescent="0.2">
      <c r="A312" s="452"/>
      <c r="B312" s="444"/>
      <c r="C312" s="444"/>
      <c r="D312" s="453" t="s">
        <v>993</v>
      </c>
      <c r="E312" s="455"/>
      <c r="F312" s="445">
        <f>SUM('Príloha 2020'!F770)</f>
        <v>0</v>
      </c>
      <c r="G312" s="445">
        <f>SUM('Príloha 2020'!G770)</f>
        <v>0</v>
      </c>
      <c r="H312" s="445">
        <f>SUM('Príloha 2020'!H770)</f>
        <v>116</v>
      </c>
      <c r="I312" s="445">
        <f>SUM('Príloha 2020'!I777)</f>
        <v>232.3</v>
      </c>
      <c r="J312" s="445">
        <f>SUM('Príloha 2020'!J770)</f>
        <v>40</v>
      </c>
      <c r="K312" s="445">
        <f>SUM('Príloha 2020'!K770)</f>
        <v>0</v>
      </c>
      <c r="L312" s="445">
        <f>SUM('Príloha 2020'!L770)</f>
        <v>0</v>
      </c>
      <c r="M312" s="473"/>
    </row>
    <row r="313" spans="1:13" ht="11.25" customHeight="1" x14ac:dyDescent="0.2">
      <c r="A313" s="10"/>
      <c r="B313" s="34"/>
      <c r="C313" s="34"/>
      <c r="D313" s="39" t="s">
        <v>729</v>
      </c>
      <c r="E313" s="35"/>
      <c r="F313" s="289">
        <f>SUM('Príloha 2020'!F771)</f>
        <v>2808.5</v>
      </c>
      <c r="G313" s="289">
        <f>SUM('Príloha 2020'!G771)</f>
        <v>2999</v>
      </c>
      <c r="H313" s="289">
        <f>SUM('Príloha 2020'!H771)</f>
        <v>3398.2</v>
      </c>
      <c r="I313" s="289">
        <f>SUM('Príloha 2020'!I778)</f>
        <v>149.5</v>
      </c>
      <c r="J313" s="289">
        <f>SUM('Príloha 2020'!J771)</f>
        <v>4002</v>
      </c>
      <c r="K313" s="289">
        <f>SUM('Príloha 2020'!K771)</f>
        <v>4252</v>
      </c>
      <c r="L313" s="289">
        <f>SUM('Príloha 2020'!L771)</f>
        <v>4484.6000000000004</v>
      </c>
    </row>
    <row r="314" spans="1:13" s="450" customFormat="1" ht="15" customHeight="1" x14ac:dyDescent="0.2">
      <c r="A314" s="391"/>
      <c r="B314" s="349"/>
      <c r="C314" s="349"/>
      <c r="D314" s="349" t="s">
        <v>205</v>
      </c>
      <c r="E314" s="350"/>
      <c r="F314" s="350">
        <f>SUM('Príloha 2020'!F772)</f>
        <v>1731.9999999999998</v>
      </c>
      <c r="G314" s="350">
        <f>SUM('Príloha 2020'!G772)</f>
        <v>1822.3000000000002</v>
      </c>
      <c r="H314" s="350">
        <f>SUM('Príloha 2020'!H772)</f>
        <v>2017.8</v>
      </c>
      <c r="I314" s="350">
        <f>SUM('Príloha 2020'!I779)</f>
        <v>1.4</v>
      </c>
      <c r="J314" s="350">
        <f>SUM('Príloha 2020'!J772)</f>
        <v>2337.4</v>
      </c>
      <c r="K314" s="350">
        <f>SUM('Príloha 2020'!K772)</f>
        <v>2458.8000000000002</v>
      </c>
      <c r="L314" s="350">
        <f>SUM('Príloha 2020'!L772)</f>
        <v>2571.2000000000003</v>
      </c>
    </row>
    <row r="315" spans="1:13" s="450" customFormat="1" ht="11.25" customHeight="1" x14ac:dyDescent="0.2">
      <c r="A315" s="391"/>
      <c r="B315" s="587" t="s">
        <v>815</v>
      </c>
      <c r="C315" s="588"/>
      <c r="D315" s="100" t="s">
        <v>816</v>
      </c>
      <c r="E315" s="148"/>
      <c r="F315" s="148">
        <f>SUM('Príloha 2020'!F775)</f>
        <v>844.49999999999989</v>
      </c>
      <c r="G315" s="148">
        <f>SUM('Príloha 2020'!G775)</f>
        <v>907.1</v>
      </c>
      <c r="H315" s="148">
        <f>SUM('Príloha 2020'!H775)</f>
        <v>951.49999999999989</v>
      </c>
      <c r="I315" s="148">
        <f>SUM('Príloha 2020'!I782)</f>
        <v>12.8</v>
      </c>
      <c r="J315" s="148">
        <f>SUM('Príloha 2020'!J775)</f>
        <v>1041.9000000000001</v>
      </c>
      <c r="K315" s="148">
        <f>SUM('Príloha 2020'!K775)</f>
        <v>1134.9000000000001</v>
      </c>
      <c r="L315" s="148">
        <f>SUM('Príloha 2020'!L775)</f>
        <v>1236.2000000000003</v>
      </c>
    </row>
    <row r="316" spans="1:13" s="1" customFormat="1" ht="11.25" customHeight="1" x14ac:dyDescent="0.2">
      <c r="A316" s="8"/>
      <c r="B316" s="36"/>
      <c r="C316" s="36"/>
      <c r="D316" s="84" t="s">
        <v>280</v>
      </c>
      <c r="E316" s="148"/>
      <c r="F316" s="445">
        <f>SUM('Príloha 2020'!F776)</f>
        <v>522.29999999999995</v>
      </c>
      <c r="G316" s="445">
        <f>SUM('Príloha 2020'!G776)</f>
        <v>554</v>
      </c>
      <c r="H316" s="445">
        <f>SUM('Príloha 2020'!H776)</f>
        <v>599</v>
      </c>
      <c r="I316" s="445">
        <f>SUM('Príloha 2020'!I783)</f>
        <v>28.1</v>
      </c>
      <c r="J316" s="445">
        <f>SUM('Príloha 2020'!J776)</f>
        <v>660.5</v>
      </c>
      <c r="K316" s="445">
        <f>SUM('Príloha 2020'!K776)</f>
        <v>727.1</v>
      </c>
      <c r="L316" s="445">
        <f>SUM('Príloha 2020'!L776)</f>
        <v>800.7</v>
      </c>
      <c r="M316" s="473"/>
    </row>
    <row r="317" spans="1:13" s="1" customFormat="1" ht="11.25" customHeight="1" x14ac:dyDescent="0.2">
      <c r="A317" s="8"/>
      <c r="B317" s="36"/>
      <c r="C317" s="36"/>
      <c r="D317" s="84" t="s">
        <v>279</v>
      </c>
      <c r="E317" s="148"/>
      <c r="F317" s="445">
        <f>SUM('Príloha 2020'!F777)</f>
        <v>193</v>
      </c>
      <c r="G317" s="445">
        <f>SUM('Príloha 2020'!G777)</f>
        <v>204.7</v>
      </c>
      <c r="H317" s="445">
        <f>SUM('Príloha 2020'!H777)</f>
        <v>221.4</v>
      </c>
      <c r="I317" s="445">
        <f>SUM('Príloha 2020'!I784)</f>
        <v>15.1</v>
      </c>
      <c r="J317" s="445">
        <f>SUM('Príloha 2020'!J777)</f>
        <v>246.7</v>
      </c>
      <c r="K317" s="445">
        <f>SUM('Príloha 2020'!K777)</f>
        <v>268.89999999999998</v>
      </c>
      <c r="L317" s="445">
        <f>SUM('Príloha 2020'!L777)</f>
        <v>296.10000000000002</v>
      </c>
      <c r="M317" s="473"/>
    </row>
    <row r="318" spans="1:13" s="1" customFormat="1" ht="11.25" customHeight="1" x14ac:dyDescent="0.2">
      <c r="A318" s="8"/>
      <c r="B318" s="36"/>
      <c r="C318" s="36"/>
      <c r="D318" s="84" t="s">
        <v>162</v>
      </c>
      <c r="E318" s="148"/>
      <c r="F318" s="445">
        <f>SUM('Príloha 2020'!F778)</f>
        <v>127.8</v>
      </c>
      <c r="G318" s="445">
        <f>SUM('Príloha 2020'!G778)</f>
        <v>147</v>
      </c>
      <c r="H318" s="445">
        <f>SUM('Príloha 2020'!H778)</f>
        <v>129.69999999999999</v>
      </c>
      <c r="I318" s="445">
        <f>SUM('Príloha 2020'!I785)</f>
        <v>1.7</v>
      </c>
      <c r="J318" s="445">
        <f>SUM('Príloha 2020'!J778)</f>
        <v>133.30000000000001</v>
      </c>
      <c r="K318" s="445">
        <f>SUM('Príloha 2020'!K778)</f>
        <v>137.4</v>
      </c>
      <c r="L318" s="445">
        <f>SUM('Príloha 2020'!L778)</f>
        <v>137.9</v>
      </c>
      <c r="M318" s="473"/>
    </row>
    <row r="319" spans="1:13" s="1" customFormat="1" ht="11.25" customHeight="1" x14ac:dyDescent="0.2">
      <c r="A319" s="8"/>
      <c r="B319" s="36"/>
      <c r="C319" s="36"/>
      <c r="D319" s="84" t="s">
        <v>817</v>
      </c>
      <c r="E319" s="148"/>
      <c r="F319" s="445">
        <f>SUM('Príloha 2020'!F779)</f>
        <v>1.4</v>
      </c>
      <c r="G319" s="445">
        <f>SUM('Príloha 2020'!G779)</f>
        <v>1.4</v>
      </c>
      <c r="H319" s="445">
        <f>SUM('Príloha 2020'!H779)</f>
        <v>1.4</v>
      </c>
      <c r="I319" s="445">
        <f>SUM('Príloha 2020'!I786)</f>
        <v>3.6</v>
      </c>
      <c r="J319" s="445">
        <f>SUM('Príloha 2020'!J779)</f>
        <v>1.4</v>
      </c>
      <c r="K319" s="445">
        <f>SUM('Príloha 2020'!K779)</f>
        <v>1.5</v>
      </c>
      <c r="L319" s="445">
        <f>SUM('Príloha 2020'!L779)</f>
        <v>1.5</v>
      </c>
      <c r="M319" s="314"/>
    </row>
    <row r="320" spans="1:13" s="450" customFormat="1" ht="11.25" customHeight="1" x14ac:dyDescent="0.2">
      <c r="A320" s="391"/>
      <c r="B320" s="587" t="s">
        <v>818</v>
      </c>
      <c r="C320" s="588"/>
      <c r="D320" s="100" t="s">
        <v>819</v>
      </c>
      <c r="E320" s="148"/>
      <c r="F320" s="148">
        <f>SUM('Príloha 2020'!F780)</f>
        <v>119</v>
      </c>
      <c r="G320" s="148">
        <f>SUM('Príloha 2020'!G780)</f>
        <v>132.79999999999998</v>
      </c>
      <c r="H320" s="148">
        <f>SUM('Príloha 2020'!H780)</f>
        <v>162.5</v>
      </c>
      <c r="I320" s="148">
        <f>SUM('Príloha 2020'!I787)</f>
        <v>3.6</v>
      </c>
      <c r="J320" s="148">
        <f>SUM('Príloha 2020'!J780)</f>
        <v>261.20000000000005</v>
      </c>
      <c r="K320" s="148">
        <f>SUM('Príloha 2020'!K780)</f>
        <v>295</v>
      </c>
      <c r="L320" s="148">
        <f>SUM('Príloha 2020'!L780)</f>
        <v>294.09999999999997</v>
      </c>
      <c r="M320" s="459"/>
    </row>
    <row r="321" spans="1:13" s="1" customFormat="1" ht="11.25" customHeight="1" x14ac:dyDescent="0.2">
      <c r="A321" s="8"/>
      <c r="B321" s="36"/>
      <c r="C321" s="36"/>
      <c r="D321" s="84" t="s">
        <v>820</v>
      </c>
      <c r="E321" s="148"/>
      <c r="F321" s="445">
        <f>SUM('Príloha 2020'!F781)</f>
        <v>10.8</v>
      </c>
      <c r="G321" s="445">
        <f>SUM('Príloha 2020'!G781)</f>
        <v>9.8000000000000007</v>
      </c>
      <c r="H321" s="445">
        <f>SUM('Príloha 2020'!H781)</f>
        <v>9.5</v>
      </c>
      <c r="I321" s="445">
        <f>SUM('Príloha 2020'!I788)</f>
        <v>2.2000000000000002</v>
      </c>
      <c r="J321" s="445">
        <f>SUM('Príloha 2020'!J781)</f>
        <v>9.5</v>
      </c>
      <c r="K321" s="445">
        <f>SUM('Príloha 2020'!K781)</f>
        <v>9.5</v>
      </c>
      <c r="L321" s="445">
        <f>SUM('Príloha 2020'!L781)</f>
        <v>9.5</v>
      </c>
      <c r="M321" s="473"/>
    </row>
    <row r="322" spans="1:13" s="1" customFormat="1" ht="11.25" customHeight="1" x14ac:dyDescent="0.2">
      <c r="A322" s="8"/>
      <c r="B322" s="36"/>
      <c r="C322" s="36"/>
      <c r="D322" s="84" t="s">
        <v>846</v>
      </c>
      <c r="E322" s="148"/>
      <c r="F322" s="445">
        <f>SUM('Príloha 2020'!F782)</f>
        <v>16.5</v>
      </c>
      <c r="G322" s="445">
        <f>SUM('Príloha 2020'!G782)</f>
        <v>14.3</v>
      </c>
      <c r="H322" s="445">
        <f>SUM('Príloha 2020'!H782)</f>
        <v>24.1</v>
      </c>
      <c r="I322" s="445">
        <f>SUM('Príloha 2020'!I789)</f>
        <v>11.3</v>
      </c>
      <c r="J322" s="445">
        <f>SUM('Príloha 2020'!J782)</f>
        <v>17.100000000000001</v>
      </c>
      <c r="K322" s="445">
        <f>SUM('Príloha 2020'!K782)</f>
        <v>18.899999999999999</v>
      </c>
      <c r="L322" s="445">
        <f>SUM('Príloha 2020'!L782)</f>
        <v>20.7</v>
      </c>
      <c r="M322" s="473"/>
    </row>
    <row r="323" spans="1:13" s="1" customFormat="1" ht="11.25" customHeight="1" x14ac:dyDescent="0.2">
      <c r="A323" s="8"/>
      <c r="B323" s="36"/>
      <c r="C323" s="36"/>
      <c r="D323" s="84" t="s">
        <v>821</v>
      </c>
      <c r="E323" s="148"/>
      <c r="F323" s="445">
        <f>SUM('Príloha 2020'!F783)</f>
        <v>18.5</v>
      </c>
      <c r="G323" s="445">
        <f>SUM('Príloha 2020'!G783)</f>
        <v>20.2</v>
      </c>
      <c r="H323" s="445">
        <f>SUM('Príloha 2020'!H783)</f>
        <v>42.6</v>
      </c>
      <c r="I323" s="445">
        <f>SUM('Príloha 2020'!I790)</f>
        <v>3</v>
      </c>
      <c r="J323" s="445">
        <f>SUM('Príloha 2020'!J783)</f>
        <v>59.4</v>
      </c>
      <c r="K323" s="445">
        <f>SUM('Príloha 2020'!K783)</f>
        <v>65.400000000000006</v>
      </c>
      <c r="L323" s="445">
        <f>SUM('Príloha 2020'!L783)</f>
        <v>71.900000000000006</v>
      </c>
      <c r="M323" s="473"/>
    </row>
    <row r="324" spans="1:13" s="1" customFormat="1" ht="11.25" customHeight="1" x14ac:dyDescent="0.2">
      <c r="A324" s="8"/>
      <c r="B324" s="36"/>
      <c r="C324" s="36"/>
      <c r="D324" s="84" t="s">
        <v>76</v>
      </c>
      <c r="E324" s="148"/>
      <c r="F324" s="445">
        <f>SUM('Príloha 2020'!F784)</f>
        <v>13.5</v>
      </c>
      <c r="G324" s="445">
        <f>SUM('Príloha 2020'!G784)</f>
        <v>14.4</v>
      </c>
      <c r="H324" s="445">
        <f>SUM('Príloha 2020'!H784)</f>
        <v>13</v>
      </c>
      <c r="I324" s="445">
        <f>SUM('Príloha 2020'!I791)</f>
        <v>66.2</v>
      </c>
      <c r="J324" s="445">
        <f>SUM('Príloha 2020'!J784)</f>
        <v>13</v>
      </c>
      <c r="K324" s="445">
        <f>SUM('Príloha 2020'!K784)</f>
        <v>13</v>
      </c>
      <c r="L324" s="445">
        <f>SUM('Príloha 2020'!L784)</f>
        <v>13</v>
      </c>
      <c r="M324" s="473"/>
    </row>
    <row r="325" spans="1:13" s="1" customFormat="1" ht="11.25" customHeight="1" x14ac:dyDescent="0.2">
      <c r="A325" s="8"/>
      <c r="B325" s="36"/>
      <c r="C325" s="36"/>
      <c r="D325" s="84" t="s">
        <v>823</v>
      </c>
      <c r="E325" s="148"/>
      <c r="F325" s="445">
        <f>SUM('Príloha 2020'!F785)</f>
        <v>6.4</v>
      </c>
      <c r="G325" s="445">
        <f>SUM('Príloha 2020'!G785)</f>
        <v>2</v>
      </c>
      <c r="H325" s="445">
        <f>SUM('Príloha 2020'!H785)</f>
        <v>0</v>
      </c>
      <c r="I325" s="445">
        <f>SUM('Príloha 2020'!I792)</f>
        <v>56</v>
      </c>
      <c r="J325" s="445">
        <f>SUM('Príloha 2020'!J785)</f>
        <v>4.8</v>
      </c>
      <c r="K325" s="445">
        <f>SUM('Príloha 2020'!K785)</f>
        <v>4.8</v>
      </c>
      <c r="L325" s="445">
        <f>SUM('Príloha 2020'!L785)</f>
        <v>4.8</v>
      </c>
      <c r="M325" s="473"/>
    </row>
    <row r="326" spans="1:13" s="1" customFormat="1" ht="11.25" customHeight="1" x14ac:dyDescent="0.2">
      <c r="A326" s="8"/>
      <c r="B326" s="36"/>
      <c r="C326" s="36"/>
      <c r="D326" s="84" t="s">
        <v>824</v>
      </c>
      <c r="E326" s="148"/>
      <c r="F326" s="445">
        <f>SUM('Príloha 2020'!F786)</f>
        <v>0</v>
      </c>
      <c r="G326" s="445">
        <f>SUM('Príloha 2020'!G786)</f>
        <v>1.8</v>
      </c>
      <c r="H326" s="445">
        <f>SUM('Príloha 2020'!H786)</f>
        <v>6.2</v>
      </c>
      <c r="I326" s="445">
        <f>SUM('Príloha 2020'!I793)</f>
        <v>6.5</v>
      </c>
      <c r="J326" s="445">
        <f>SUM('Príloha 2020'!J786)</f>
        <v>6.2</v>
      </c>
      <c r="K326" s="445">
        <f>SUM('Príloha 2020'!K786)</f>
        <v>6.2</v>
      </c>
      <c r="L326" s="445">
        <f>SUM('Príloha 2020'!L786)</f>
        <v>6.2</v>
      </c>
      <c r="M326" s="473"/>
    </row>
    <row r="327" spans="1:13" s="1" customFormat="1" ht="11.25" customHeight="1" x14ac:dyDescent="0.2">
      <c r="A327" s="8"/>
      <c r="B327" s="36"/>
      <c r="C327" s="36"/>
      <c r="D327" s="84" t="s">
        <v>825</v>
      </c>
      <c r="E327" s="148"/>
      <c r="F327" s="445">
        <f>SUM('Príloha 2020'!F787)</f>
        <v>3.3</v>
      </c>
      <c r="G327" s="445">
        <f>SUM('Príloha 2020'!G787)</f>
        <v>3.5</v>
      </c>
      <c r="H327" s="445">
        <f>SUM('Príloha 2020'!H787)</f>
        <v>7.4</v>
      </c>
      <c r="I327" s="445">
        <f>SUM('Príloha 2020'!I794)</f>
        <v>0</v>
      </c>
      <c r="J327" s="445">
        <f>SUM('Príloha 2020'!J787)</f>
        <v>7.4</v>
      </c>
      <c r="K327" s="445">
        <f>SUM('Príloha 2020'!K787)</f>
        <v>7.4</v>
      </c>
      <c r="L327" s="445">
        <f>SUM('Príloha 2020'!L787)</f>
        <v>7.4</v>
      </c>
      <c r="M327" s="472"/>
    </row>
    <row r="328" spans="1:13" s="1" customFormat="1" ht="11.25" customHeight="1" x14ac:dyDescent="0.2">
      <c r="A328" s="8"/>
      <c r="B328" s="36"/>
      <c r="C328" s="36"/>
      <c r="D328" s="407" t="s">
        <v>887</v>
      </c>
      <c r="E328" s="344"/>
      <c r="F328" s="445">
        <f>SUM('Príloha 2020'!F788)</f>
        <v>0.2</v>
      </c>
      <c r="G328" s="445">
        <f>SUM('Príloha 2020'!G788)</f>
        <v>0.2</v>
      </c>
      <c r="H328" s="445">
        <f>SUM('Príloha 2020'!H788)</f>
        <v>0.2</v>
      </c>
      <c r="I328" s="445">
        <f>SUM('Príloha 2020'!I795)</f>
        <v>783.90000000000009</v>
      </c>
      <c r="J328" s="445">
        <f>SUM('Príloha 2020'!J788)</f>
        <v>0.2</v>
      </c>
      <c r="K328" s="445">
        <f>SUM('Príloha 2020'!K788)</f>
        <v>0.2</v>
      </c>
      <c r="L328" s="445">
        <f>SUM('Príloha 2020'!L788)</f>
        <v>0.2</v>
      </c>
      <c r="M328" s="473"/>
    </row>
    <row r="329" spans="1:13" s="440" customFormat="1" ht="11.25" customHeight="1" x14ac:dyDescent="0.2">
      <c r="A329" s="8"/>
      <c r="B329" s="442"/>
      <c r="C329" s="442"/>
      <c r="D329" s="444" t="s">
        <v>1112</v>
      </c>
      <c r="E329" s="148"/>
      <c r="F329" s="445">
        <f>SUM('Príloha 2020'!F789)</f>
        <v>0</v>
      </c>
      <c r="G329" s="445">
        <f>SUM('Príloha 2020'!G789)</f>
        <v>0</v>
      </c>
      <c r="H329" s="445">
        <f>SUM('Príloha 2020'!H789)</f>
        <v>3.3</v>
      </c>
      <c r="I329" s="445">
        <f>SUM('Príloha 2020'!I796)</f>
        <v>493.8</v>
      </c>
      <c r="J329" s="445">
        <f>SUM('Príloha 2020'!J789)</f>
        <v>7</v>
      </c>
      <c r="K329" s="445">
        <f>SUM('Príloha 2020'!K789)</f>
        <v>7</v>
      </c>
      <c r="L329" s="445">
        <f>SUM('Príloha 2020'!L789)</f>
        <v>7</v>
      </c>
      <c r="M329" s="473"/>
    </row>
    <row r="330" spans="1:13" s="440" customFormat="1" ht="11.25" customHeight="1" x14ac:dyDescent="0.2">
      <c r="A330" s="8"/>
      <c r="B330" s="442"/>
      <c r="C330" s="442"/>
      <c r="D330" s="444" t="s">
        <v>1058</v>
      </c>
      <c r="E330" s="148"/>
      <c r="F330" s="445">
        <f>SUM('Príloha 2020'!F790)</f>
        <v>0</v>
      </c>
      <c r="G330" s="445">
        <f>SUM('Príloha 2020'!G790)</f>
        <v>0</v>
      </c>
      <c r="H330" s="445">
        <f>SUM('Príloha 2020'!H790)</f>
        <v>1.5</v>
      </c>
      <c r="I330" s="445">
        <f>SUM('Príloha 2020'!I797)</f>
        <v>182.4</v>
      </c>
      <c r="J330" s="445">
        <f>SUM('Príloha 2020'!J790)</f>
        <v>4.5999999999999996</v>
      </c>
      <c r="K330" s="445">
        <f>SUM('Príloha 2020'!K790)</f>
        <v>4.5999999999999996</v>
      </c>
      <c r="L330" s="445">
        <f>SUM('Príloha 2020'!L790)</f>
        <v>4.5999999999999996</v>
      </c>
      <c r="M330" s="472"/>
    </row>
    <row r="331" spans="1:13" s="440" customFormat="1" ht="11.25" customHeight="1" x14ac:dyDescent="0.2">
      <c r="A331" s="8"/>
      <c r="B331" s="442"/>
      <c r="C331" s="442"/>
      <c r="D331" s="444" t="s">
        <v>1190</v>
      </c>
      <c r="E331" s="148"/>
      <c r="F331" s="445">
        <f>SUM('Príloha 2020'!F791)</f>
        <v>0</v>
      </c>
      <c r="G331" s="445">
        <f>SUM('Príloha 2020'!G791)</f>
        <v>0</v>
      </c>
      <c r="H331" s="445">
        <f>SUM('Príloha 2020'!H791)</f>
        <v>0</v>
      </c>
      <c r="I331" s="445">
        <f>SUM('Príloha 2020'!I798)</f>
        <v>105.7</v>
      </c>
      <c r="J331" s="445">
        <f>SUM('Príloha 2020'!J791)</f>
        <v>47</v>
      </c>
      <c r="K331" s="445">
        <f>SUM('Príloha 2020'!K791)</f>
        <v>65</v>
      </c>
      <c r="L331" s="445">
        <f>SUM('Príloha 2020'!L791)</f>
        <v>47</v>
      </c>
      <c r="M331" s="473"/>
    </row>
    <row r="332" spans="1:13" s="1" customFormat="1" ht="11.25" customHeight="1" x14ac:dyDescent="0.2">
      <c r="A332" s="8"/>
      <c r="B332" s="36"/>
      <c r="C332" s="36"/>
      <c r="D332" s="84" t="s">
        <v>985</v>
      </c>
      <c r="E332" s="148"/>
      <c r="F332" s="445">
        <f>SUM('Príloha 2020'!F792)</f>
        <v>49.8</v>
      </c>
      <c r="G332" s="445">
        <f>SUM('Príloha 2020'!G792)</f>
        <v>62</v>
      </c>
      <c r="H332" s="445">
        <f>SUM('Príloha 2020'!H792)</f>
        <v>50.1</v>
      </c>
      <c r="I332" s="445">
        <f>SUM('Príloha 2020'!I799)</f>
        <v>2</v>
      </c>
      <c r="J332" s="445">
        <f>SUM('Príloha 2020'!J792)</f>
        <v>80</v>
      </c>
      <c r="K332" s="445">
        <f>SUM('Príloha 2020'!K792)</f>
        <v>88</v>
      </c>
      <c r="L332" s="445">
        <f>SUM('Príloha 2020'!L792)</f>
        <v>96.8</v>
      </c>
      <c r="M332" s="473"/>
    </row>
    <row r="333" spans="1:13" s="440" customFormat="1" ht="11.25" customHeight="1" x14ac:dyDescent="0.2">
      <c r="A333" s="8"/>
      <c r="B333" s="442"/>
      <c r="C333" s="442"/>
      <c r="D333" s="444" t="s">
        <v>1102</v>
      </c>
      <c r="E333" s="148"/>
      <c r="F333" s="445">
        <f>SUM('Príloha 2020'!F793)</f>
        <v>0</v>
      </c>
      <c r="G333" s="445">
        <f>SUM('Príloha 2020'!G793)</f>
        <v>2</v>
      </c>
      <c r="H333" s="445">
        <f>SUM('Príloha 2020'!H793)</f>
        <v>4.5999999999999996</v>
      </c>
      <c r="I333" s="445">
        <f>SUM('Príloha 2020'!I800)</f>
        <v>91.300000000000011</v>
      </c>
      <c r="J333" s="445">
        <f>SUM('Príloha 2020'!J793)</f>
        <v>5</v>
      </c>
      <c r="K333" s="445">
        <f>SUM('Príloha 2020'!K793)</f>
        <v>5</v>
      </c>
      <c r="L333" s="445">
        <f>SUM('Príloha 2020'!L793)</f>
        <v>5</v>
      </c>
      <c r="M333" s="473"/>
    </row>
    <row r="334" spans="1:13" s="440" customFormat="1" ht="11.25" customHeight="1" x14ac:dyDescent="0.2">
      <c r="A334" s="8"/>
      <c r="B334" s="523"/>
      <c r="C334" s="524"/>
      <c r="D334" s="407" t="s">
        <v>1114</v>
      </c>
      <c r="E334" s="344"/>
      <c r="F334" s="445">
        <f>SUM('Príloha 2020'!F794)</f>
        <v>0</v>
      </c>
      <c r="G334" s="445">
        <f>SUM('Príloha 2020'!G794)</f>
        <v>2.6</v>
      </c>
      <c r="H334" s="445">
        <f>SUM('Príloha 2020'!H794)</f>
        <v>0</v>
      </c>
      <c r="I334" s="445">
        <f>SUM('Príloha 2020'!I801)</f>
        <v>9</v>
      </c>
      <c r="J334" s="445">
        <f>SUM('Príloha 2020'!J794)</f>
        <v>0</v>
      </c>
      <c r="K334" s="445">
        <f>SUM('Príloha 2020'!K794)</f>
        <v>0</v>
      </c>
      <c r="L334" s="445">
        <f>SUM('Príloha 2020'!L794)</f>
        <v>0</v>
      </c>
      <c r="M334" s="473"/>
    </row>
    <row r="335" spans="1:13" s="450" customFormat="1" ht="11.25" customHeight="1" x14ac:dyDescent="0.2">
      <c r="A335" s="391"/>
      <c r="B335" s="589" t="s">
        <v>814</v>
      </c>
      <c r="C335" s="590"/>
      <c r="D335" s="343" t="s">
        <v>1166</v>
      </c>
      <c r="E335" s="344"/>
      <c r="F335" s="148">
        <f>SUM('Príloha 2020'!F795)</f>
        <v>638.79999999999995</v>
      </c>
      <c r="G335" s="148">
        <f>SUM('Príloha 2020'!G795)</f>
        <v>690.2</v>
      </c>
      <c r="H335" s="148">
        <f>SUM('Príloha 2020'!H795)</f>
        <v>768.5</v>
      </c>
      <c r="I335" s="148">
        <f>SUM('Príloha 2020'!I802)</f>
        <v>16.5</v>
      </c>
      <c r="J335" s="148">
        <f>SUM('Príloha 2020'!J795)</f>
        <v>826.3</v>
      </c>
      <c r="K335" s="148">
        <f>SUM('Príloha 2020'!K795)</f>
        <v>830.9</v>
      </c>
      <c r="L335" s="148">
        <f>SUM('Príloha 2020'!L795)</f>
        <v>842.9</v>
      </c>
      <c r="M335" s="459"/>
    </row>
    <row r="336" spans="1:13" s="1" customFormat="1" ht="11.25" customHeight="1" x14ac:dyDescent="0.2">
      <c r="A336" s="8"/>
      <c r="B336" s="342"/>
      <c r="C336" s="342"/>
      <c r="D336" s="84" t="s">
        <v>280</v>
      </c>
      <c r="E336" s="148"/>
      <c r="F336" s="445">
        <f>SUM('Príloha 2020'!F796)</f>
        <v>402</v>
      </c>
      <c r="G336" s="445">
        <f>SUM('Príloha 2020'!G796)</f>
        <v>428.6</v>
      </c>
      <c r="H336" s="445">
        <f>SUM('Príloha 2020'!H796)</f>
        <v>498.7</v>
      </c>
      <c r="I336" s="445">
        <f>SUM('Príloha 2020'!I803)</f>
        <v>0</v>
      </c>
      <c r="J336" s="445">
        <f>SUM('Príloha 2020'!J796)</f>
        <v>536.5</v>
      </c>
      <c r="K336" s="445">
        <f>SUM('Príloha 2020'!K796)</f>
        <v>542</v>
      </c>
      <c r="L336" s="445">
        <f>SUM('Príloha 2020'!L796)</f>
        <v>548</v>
      </c>
      <c r="M336" s="473"/>
    </row>
    <row r="337" spans="1:13" s="1" customFormat="1" ht="11.25" customHeight="1" x14ac:dyDescent="0.2">
      <c r="A337" s="8"/>
      <c r="B337" s="342"/>
      <c r="C337" s="342"/>
      <c r="D337" s="84" t="s">
        <v>279</v>
      </c>
      <c r="E337" s="148"/>
      <c r="F337" s="445">
        <f>SUM('Príloha 2020'!F797)</f>
        <v>148.5</v>
      </c>
      <c r="G337" s="445">
        <f>SUM('Príloha 2020'!G797)</f>
        <v>158.4</v>
      </c>
      <c r="H337" s="445">
        <f>SUM('Príloha 2020'!H797)</f>
        <v>178</v>
      </c>
      <c r="I337" s="445">
        <f>SUM('Príloha 2020'!I804)</f>
        <v>4.5</v>
      </c>
      <c r="J337" s="445">
        <f>SUM('Príloha 2020'!J797)</f>
        <v>195</v>
      </c>
      <c r="K337" s="445">
        <f>SUM('Príloha 2020'!K797)</f>
        <v>196</v>
      </c>
      <c r="L337" s="445">
        <f>SUM('Príloha 2020'!L797)</f>
        <v>202</v>
      </c>
      <c r="M337" s="473"/>
    </row>
    <row r="338" spans="1:13" s="1" customFormat="1" ht="11.25" customHeight="1" x14ac:dyDescent="0.2">
      <c r="A338" s="8"/>
      <c r="B338" s="342"/>
      <c r="C338" s="342"/>
      <c r="D338" s="84" t="s">
        <v>162</v>
      </c>
      <c r="E338" s="148"/>
      <c r="F338" s="445">
        <f>SUM('Príloha 2020'!F798)</f>
        <v>86.4</v>
      </c>
      <c r="G338" s="445">
        <f>SUM('Príloha 2020'!G798)</f>
        <v>101.2</v>
      </c>
      <c r="H338" s="445">
        <f>SUM('Príloha 2020'!H798)</f>
        <v>89.8</v>
      </c>
      <c r="I338" s="445">
        <f>SUM('Príloha 2020'!I805)</f>
        <v>0</v>
      </c>
      <c r="J338" s="445">
        <f>SUM('Príloha 2020'!J798)</f>
        <v>89.5</v>
      </c>
      <c r="K338" s="445">
        <f>SUM('Príloha 2020'!K798)</f>
        <v>91</v>
      </c>
      <c r="L338" s="445">
        <f>SUM('Príloha 2020'!L798)</f>
        <v>91</v>
      </c>
      <c r="M338" s="472"/>
    </row>
    <row r="339" spans="1:13" s="1" customFormat="1" ht="11.25" customHeight="1" x14ac:dyDescent="0.2">
      <c r="A339" s="8"/>
      <c r="B339" s="342"/>
      <c r="C339" s="342"/>
      <c r="D339" s="84" t="s">
        <v>817</v>
      </c>
      <c r="E339" s="148"/>
      <c r="F339" s="445">
        <f>SUM('Príloha 2020'!F799)</f>
        <v>1.9</v>
      </c>
      <c r="G339" s="445">
        <f>SUM('Príloha 2020'!G799)</f>
        <v>2</v>
      </c>
      <c r="H339" s="445">
        <f>SUM('Príloha 2020'!H799)</f>
        <v>2</v>
      </c>
      <c r="I339" s="445">
        <f>SUM('Príloha 2020'!I806)</f>
        <v>2.5</v>
      </c>
      <c r="J339" s="445">
        <f>SUM('Príloha 2020'!J799)</f>
        <v>5.3</v>
      </c>
      <c r="K339" s="445">
        <f>SUM('Príloha 2020'!K799)</f>
        <v>1.9</v>
      </c>
      <c r="L339" s="445">
        <f>SUM('Príloha 2020'!L799)</f>
        <v>1.9</v>
      </c>
      <c r="M339" s="314"/>
    </row>
    <row r="340" spans="1:13" s="450" customFormat="1" ht="11.25" customHeight="1" x14ac:dyDescent="0.2">
      <c r="A340" s="391"/>
      <c r="B340" s="587" t="s">
        <v>818</v>
      </c>
      <c r="C340" s="588"/>
      <c r="D340" s="100" t="s">
        <v>1166</v>
      </c>
      <c r="E340" s="148"/>
      <c r="F340" s="148">
        <f>SUM('Príloha 2020'!F800)</f>
        <v>90.4</v>
      </c>
      <c r="G340" s="148">
        <f>SUM('Príloha 2020'!G800)</f>
        <v>58.9</v>
      </c>
      <c r="H340" s="148">
        <f>SUM('Príloha 2020'!H800)</f>
        <v>85.5</v>
      </c>
      <c r="I340" s="148">
        <f>SUM('Príloha 2020'!I807)</f>
        <v>1.6</v>
      </c>
      <c r="J340" s="148">
        <f>SUM('Príloha 2020'!J800)</f>
        <v>49</v>
      </c>
      <c r="K340" s="148">
        <f>SUM('Príloha 2020'!K800)</f>
        <v>39</v>
      </c>
      <c r="L340" s="148">
        <f>SUM('Príloha 2020'!L800)</f>
        <v>39</v>
      </c>
      <c r="M340" s="459"/>
    </row>
    <row r="341" spans="1:13" s="1" customFormat="1" ht="11.25" customHeight="1" x14ac:dyDescent="0.2">
      <c r="A341" s="8"/>
      <c r="B341" s="342"/>
      <c r="C341" s="342"/>
      <c r="D341" s="84" t="s">
        <v>820</v>
      </c>
      <c r="E341" s="148"/>
      <c r="F341" s="445">
        <f>SUM('Príloha 2020'!F801)</f>
        <v>8.9</v>
      </c>
      <c r="G341" s="445">
        <f>SUM('Príloha 2020'!G801)</f>
        <v>8.3000000000000007</v>
      </c>
      <c r="H341" s="445">
        <f>SUM('Príloha 2020'!H801)</f>
        <v>8</v>
      </c>
      <c r="I341" s="445">
        <f>SUM('Príloha 2020'!I808)</f>
        <v>1.2</v>
      </c>
      <c r="J341" s="445">
        <f>SUM('Príloha 2020'!J801)</f>
        <v>6</v>
      </c>
      <c r="K341" s="445">
        <f>SUM('Príloha 2020'!K801)</f>
        <v>6</v>
      </c>
      <c r="L341" s="445">
        <f>SUM('Príloha 2020'!L801)</f>
        <v>6</v>
      </c>
      <c r="M341" s="473"/>
    </row>
    <row r="342" spans="1:13" s="1" customFormat="1" ht="11.25" customHeight="1" x14ac:dyDescent="0.2">
      <c r="A342" s="8"/>
      <c r="B342" s="342"/>
      <c r="C342" s="342"/>
      <c r="D342" s="84" t="s">
        <v>846</v>
      </c>
      <c r="E342" s="148"/>
      <c r="F342" s="445">
        <f>SUM('Príloha 2020'!F802)</f>
        <v>17.3</v>
      </c>
      <c r="G342" s="445">
        <f>SUM('Príloha 2020'!G802)</f>
        <v>16.8</v>
      </c>
      <c r="H342" s="445">
        <f>SUM('Príloha 2020'!H802)</f>
        <v>12</v>
      </c>
      <c r="I342" s="445">
        <f>SUM('Príloha 2020'!I809)</f>
        <v>32</v>
      </c>
      <c r="J342" s="445">
        <f>SUM('Príloha 2020'!J802)</f>
        <v>16</v>
      </c>
      <c r="K342" s="445">
        <f>SUM('Príloha 2020'!K802)</f>
        <v>16</v>
      </c>
      <c r="L342" s="445">
        <f>SUM('Príloha 2020'!L802)</f>
        <v>16</v>
      </c>
      <c r="M342" s="473"/>
    </row>
    <row r="343" spans="1:13" s="1" customFormat="1" ht="11.25" customHeight="1" x14ac:dyDescent="0.2">
      <c r="A343" s="8"/>
      <c r="B343" s="342"/>
      <c r="C343" s="342"/>
      <c r="D343" s="84" t="s">
        <v>821</v>
      </c>
      <c r="E343" s="148"/>
      <c r="F343" s="445">
        <f>SUM('Príloha 2020'!F803)</f>
        <v>6</v>
      </c>
      <c r="G343" s="445">
        <f>SUM('Príloha 2020'!G803)</f>
        <v>0</v>
      </c>
      <c r="H343" s="445">
        <f>SUM('Príloha 2020'!H803)</f>
        <v>0</v>
      </c>
      <c r="I343" s="445">
        <f>SUM('Príloha 2020'!I810)</f>
        <v>18</v>
      </c>
      <c r="J343" s="445">
        <f>SUM('Príloha 2020'!J803)</f>
        <v>0</v>
      </c>
      <c r="K343" s="445">
        <f>SUM('Príloha 2020'!K803)</f>
        <v>0</v>
      </c>
      <c r="L343" s="445">
        <f>SUM('Príloha 2020'!L803)</f>
        <v>0</v>
      </c>
      <c r="M343" s="473"/>
    </row>
    <row r="344" spans="1:13" s="1" customFormat="1" ht="11.25" customHeight="1" x14ac:dyDescent="0.2">
      <c r="A344" s="8"/>
      <c r="B344" s="342"/>
      <c r="C344" s="342"/>
      <c r="D344" s="84" t="s">
        <v>76</v>
      </c>
      <c r="E344" s="148"/>
      <c r="F344" s="445">
        <f>SUM('Príloha 2020'!F804)</f>
        <v>2.4</v>
      </c>
      <c r="G344" s="445">
        <f>SUM('Príloha 2020'!G804)</f>
        <v>4.5</v>
      </c>
      <c r="H344" s="445">
        <f>SUM('Príloha 2020'!H804)</f>
        <v>7.5</v>
      </c>
      <c r="I344" s="445">
        <f>SUM('Príloha 2020'!I813)</f>
        <v>6</v>
      </c>
      <c r="J344" s="445">
        <f>SUM('Príloha 2020'!J804)</f>
        <v>5</v>
      </c>
      <c r="K344" s="445">
        <f>SUM('Príloha 2020'!K804)</f>
        <v>5</v>
      </c>
      <c r="L344" s="445">
        <f>SUM('Príloha 2020'!L804)</f>
        <v>5</v>
      </c>
      <c r="M344" s="473"/>
    </row>
    <row r="345" spans="1:13" s="1" customFormat="1" ht="11.25" customHeight="1" x14ac:dyDescent="0.2">
      <c r="A345" s="8"/>
      <c r="B345" s="342"/>
      <c r="C345" s="342"/>
      <c r="D345" s="84" t="s">
        <v>823</v>
      </c>
      <c r="E345" s="148"/>
      <c r="F345" s="445">
        <f>SUM('Príloha 2020'!F805)</f>
        <v>0</v>
      </c>
      <c r="G345" s="445">
        <f>SUM('Príloha 2020'!G805)</f>
        <v>2.2000000000000002</v>
      </c>
      <c r="H345" s="445">
        <f>SUM('Príloha 2020'!H805)</f>
        <v>0</v>
      </c>
      <c r="I345" s="445">
        <f>SUM('Príloha 2020'!I814)</f>
        <v>0</v>
      </c>
      <c r="J345" s="445">
        <f>SUM('Príloha 2020'!J805)</f>
        <v>0</v>
      </c>
      <c r="K345" s="445">
        <f>SUM('Príloha 2020'!K805)</f>
        <v>0</v>
      </c>
      <c r="L345" s="445">
        <f>SUM('Príloha 2020'!L805)</f>
        <v>0</v>
      </c>
      <c r="M345" s="314"/>
    </row>
    <row r="346" spans="1:13" s="1" customFormat="1" ht="11.25" customHeight="1" x14ac:dyDescent="0.2">
      <c r="A346" s="8"/>
      <c r="B346" s="342"/>
      <c r="C346" s="342"/>
      <c r="D346" s="84" t="s">
        <v>824</v>
      </c>
      <c r="E346" s="148"/>
      <c r="F346" s="445">
        <f>SUM('Príloha 2020'!F806)</f>
        <v>11.4</v>
      </c>
      <c r="G346" s="445">
        <f>SUM('Príloha 2020'!G806)</f>
        <v>2.8</v>
      </c>
      <c r="H346" s="445">
        <f>SUM('Príloha 2020'!H806)</f>
        <v>3</v>
      </c>
      <c r="I346" s="445">
        <f>SUM('Príloha 2020'!I815)</f>
        <v>0</v>
      </c>
      <c r="J346" s="445">
        <f>SUM('Príloha 2020'!J806)</f>
        <v>4</v>
      </c>
      <c r="K346" s="445">
        <f>SUM('Príloha 2020'!K806)</f>
        <v>4</v>
      </c>
      <c r="L346" s="445">
        <f>SUM('Príloha 2020'!L806)</f>
        <v>4</v>
      </c>
      <c r="M346" s="473"/>
    </row>
    <row r="347" spans="1:13" s="1" customFormat="1" ht="11.25" customHeight="1" x14ac:dyDescent="0.2">
      <c r="A347" s="8"/>
      <c r="B347" s="342"/>
      <c r="C347" s="342"/>
      <c r="D347" s="84" t="s">
        <v>825</v>
      </c>
      <c r="E347" s="148"/>
      <c r="F347" s="445">
        <f>SUM('Príloha 2020'!F807)</f>
        <v>5.0999999999999996</v>
      </c>
      <c r="G347" s="445">
        <f>SUM('Príloha 2020'!G807)</f>
        <v>4.9000000000000004</v>
      </c>
      <c r="H347" s="445">
        <f>SUM('Príloha 2020'!H807)</f>
        <v>5</v>
      </c>
      <c r="I347" s="445">
        <f>SUM('Príloha 2020'!I816)</f>
        <v>0</v>
      </c>
      <c r="J347" s="445">
        <f>SUM('Príloha 2020'!J807)</f>
        <v>2</v>
      </c>
      <c r="K347" s="445">
        <f>SUM('Príloha 2020'!K807)</f>
        <v>2</v>
      </c>
      <c r="L347" s="445">
        <f>SUM('Príloha 2020'!L807)</f>
        <v>2</v>
      </c>
      <c r="M347" s="472"/>
    </row>
    <row r="348" spans="1:13" s="1" customFormat="1" ht="11.25" customHeight="1" x14ac:dyDescent="0.2">
      <c r="A348" s="8"/>
      <c r="B348" s="405"/>
      <c r="C348" s="405"/>
      <c r="D348" s="407" t="s">
        <v>887</v>
      </c>
      <c r="E348" s="148"/>
      <c r="F348" s="445">
        <f>SUM('Príloha 2020'!F808)</f>
        <v>0.2</v>
      </c>
      <c r="G348" s="445">
        <f>SUM('Príloha 2020'!G808)</f>
        <v>0.2</v>
      </c>
      <c r="H348" s="445">
        <f>SUM('Príloha 2020'!H808)</f>
        <v>0</v>
      </c>
      <c r="I348" s="445">
        <f>SUM('Príloha 2020'!I817)</f>
        <v>136.30000000000001</v>
      </c>
      <c r="J348" s="445">
        <f>SUM('Príloha 2020'!J808)</f>
        <v>0</v>
      </c>
      <c r="K348" s="445">
        <f>SUM('Príloha 2020'!K808)</f>
        <v>0</v>
      </c>
      <c r="L348" s="445">
        <f>SUM('Príloha 2020'!L808)</f>
        <v>0</v>
      </c>
      <c r="M348" s="473"/>
    </row>
    <row r="349" spans="1:13" s="440" customFormat="1" ht="11.25" customHeight="1" x14ac:dyDescent="0.2">
      <c r="A349" s="8"/>
      <c r="B349" s="471"/>
      <c r="C349" s="471"/>
      <c r="D349" s="444" t="s">
        <v>822</v>
      </c>
      <c r="E349" s="148"/>
      <c r="F349" s="445">
        <f>SUM('Príloha 2020'!F809)</f>
        <v>34.9</v>
      </c>
      <c r="G349" s="445">
        <f>SUM('Príloha 2020'!G809)</f>
        <v>2.7</v>
      </c>
      <c r="H349" s="445">
        <f>SUM('Príloha 2020'!H809)</f>
        <v>26</v>
      </c>
      <c r="I349" s="445">
        <f>SUM('Príloha 2020'!I818)</f>
        <v>76.3</v>
      </c>
      <c r="J349" s="445">
        <f>SUM('Príloha 2020'!J809)</f>
        <v>0</v>
      </c>
      <c r="K349" s="445">
        <f>SUM('Príloha 2020'!K809)</f>
        <v>0</v>
      </c>
      <c r="L349" s="445">
        <f>SUM('Príloha 2020'!L809)</f>
        <v>0</v>
      </c>
      <c r="M349" s="473"/>
    </row>
    <row r="350" spans="1:13" s="440" customFormat="1" ht="11.25" customHeight="1" x14ac:dyDescent="0.2">
      <c r="A350" s="8"/>
      <c r="B350" s="506"/>
      <c r="C350" s="506"/>
      <c r="D350" s="407" t="s">
        <v>1183</v>
      </c>
      <c r="E350" s="148"/>
      <c r="F350" s="445">
        <f>SUM('Príloha 2020'!F810)</f>
        <v>4.2</v>
      </c>
      <c r="G350" s="445">
        <f>SUM('Príloha 2020'!G810)</f>
        <v>7.3</v>
      </c>
      <c r="H350" s="445">
        <f>SUM('Príloha 2020'!H810)</f>
        <v>18</v>
      </c>
      <c r="I350" s="445">
        <f>SUM('Príloha 2020'!I819)</f>
        <v>49.4</v>
      </c>
      <c r="J350" s="445">
        <f>SUM('Príloha 2020'!J810)</f>
        <v>10</v>
      </c>
      <c r="K350" s="445">
        <f>SUM('Príloha 2020'!K810)</f>
        <v>0</v>
      </c>
      <c r="L350" s="445">
        <f>SUM('Príloha 2020'!L810)</f>
        <v>0</v>
      </c>
      <c r="M350" s="473"/>
    </row>
    <row r="351" spans="1:13" s="440" customFormat="1" ht="11.25" customHeight="1" x14ac:dyDescent="0.2">
      <c r="A351" s="8"/>
      <c r="B351" s="506"/>
      <c r="C351" s="506"/>
      <c r="D351" s="407" t="s">
        <v>1102</v>
      </c>
      <c r="E351" s="148"/>
      <c r="F351" s="445">
        <f>SUM('Príloha 2020'!F813)</f>
        <v>0</v>
      </c>
      <c r="G351" s="445">
        <f>SUM('Príloha 2020'!G813)</f>
        <v>0</v>
      </c>
      <c r="H351" s="445">
        <f>SUM('Príloha 2020'!H813)</f>
        <v>6</v>
      </c>
      <c r="I351" s="445">
        <f>SUM('Príloha 2020'!I822)</f>
        <v>0.1</v>
      </c>
      <c r="J351" s="445">
        <f>SUM('Príloha 2020'!J813)</f>
        <v>6</v>
      </c>
      <c r="K351" s="445">
        <f>SUM('Príloha 2020'!K813)</f>
        <v>6</v>
      </c>
      <c r="L351" s="445">
        <f>SUM('Príloha 2020'!L813)</f>
        <v>6</v>
      </c>
      <c r="M351" s="473"/>
    </row>
    <row r="352" spans="1:13" s="440" customFormat="1" ht="11.25" customHeight="1" x14ac:dyDescent="0.2">
      <c r="A352" s="8"/>
      <c r="B352" s="506"/>
      <c r="C352" s="506"/>
      <c r="D352" s="407" t="s">
        <v>1115</v>
      </c>
      <c r="E352" s="148"/>
      <c r="F352" s="445">
        <f>SUM('Príloha 2020'!F815)</f>
        <v>0</v>
      </c>
      <c r="G352" s="445">
        <f>SUM('Príloha 2020'!G815)</f>
        <v>3.4</v>
      </c>
      <c r="H352" s="445">
        <f>SUM('Príloha 2020'!H815)</f>
        <v>0</v>
      </c>
      <c r="I352" s="445">
        <f>SUM('Príloha 2020'!I824)</f>
        <v>42</v>
      </c>
      <c r="J352" s="445">
        <f>SUM('Príloha 2020'!J815)</f>
        <v>0</v>
      </c>
      <c r="K352" s="445">
        <f>SUM('Príloha 2020'!K815)</f>
        <v>0</v>
      </c>
      <c r="L352" s="445">
        <f>SUM('Príloha 2020'!L815)</f>
        <v>0</v>
      </c>
      <c r="M352" s="473"/>
    </row>
    <row r="353" spans="1:13" s="440" customFormat="1" ht="11.25" customHeight="1" x14ac:dyDescent="0.2">
      <c r="A353" s="8"/>
      <c r="B353" s="506"/>
      <c r="C353" s="506"/>
      <c r="D353" s="407" t="s">
        <v>1116</v>
      </c>
      <c r="E353" s="148"/>
      <c r="F353" s="455">
        <f>SUM('Príloha 2020'!F815)</f>
        <v>0</v>
      </c>
      <c r="G353" s="455">
        <f>SUM('Príloha 2020'!G815)</f>
        <v>3.4</v>
      </c>
      <c r="H353" s="455">
        <f>SUM('Príloha 2020'!H815)</f>
        <v>0</v>
      </c>
      <c r="I353" s="455">
        <f>SUM('Príloha 2020'!I824)</f>
        <v>42</v>
      </c>
      <c r="J353" s="455">
        <f>SUM('Príloha 2020'!J815)</f>
        <v>0</v>
      </c>
      <c r="K353" s="455">
        <f>SUM('Príloha 2020'!K815)</f>
        <v>0</v>
      </c>
      <c r="L353" s="455">
        <f>SUM('Príloha 2020'!L815)</f>
        <v>0</v>
      </c>
      <c r="M353" s="473"/>
    </row>
    <row r="354" spans="1:13" s="440" customFormat="1" ht="11.25" customHeight="1" x14ac:dyDescent="0.2">
      <c r="A354" s="8"/>
      <c r="B354" s="506"/>
      <c r="C354" s="506"/>
      <c r="D354" s="407" t="s">
        <v>1117</v>
      </c>
      <c r="E354" s="148"/>
      <c r="F354" s="445">
        <f>SUM('Príloha 2020'!F816)</f>
        <v>0</v>
      </c>
      <c r="G354" s="445">
        <f>SUM('Príloha 2020'!G816)</f>
        <v>2</v>
      </c>
      <c r="H354" s="445">
        <f>SUM('Príloha 2020'!H816)</f>
        <v>0</v>
      </c>
      <c r="I354" s="445">
        <f>SUM('Príloha 2020'!I825)</f>
        <v>15</v>
      </c>
      <c r="J354" s="445">
        <f>SUM('Príloha 2020'!J816)</f>
        <v>0</v>
      </c>
      <c r="K354" s="445">
        <f>SUM('Príloha 2020'!K816)</f>
        <v>0</v>
      </c>
      <c r="L354" s="445">
        <f>SUM('Príloha 2020'!L816)</f>
        <v>0</v>
      </c>
      <c r="M354" s="473"/>
    </row>
    <row r="355" spans="1:13" s="450" customFormat="1" ht="11.25" customHeight="1" x14ac:dyDescent="0.2">
      <c r="A355" s="391"/>
      <c r="B355" s="518"/>
      <c r="C355" s="518"/>
      <c r="D355" s="346" t="s">
        <v>826</v>
      </c>
      <c r="E355" s="347"/>
      <c r="F355" s="347">
        <f>SUM('Príloha 2020'!F817)</f>
        <v>117.80000000000001</v>
      </c>
      <c r="G355" s="347">
        <f>SUM('Príloha 2020'!G817)</f>
        <v>130.4</v>
      </c>
      <c r="H355" s="347">
        <f>SUM('Príloha 2020'!H817)</f>
        <v>116.5</v>
      </c>
      <c r="I355" s="347">
        <f>SUM('Príloha 2020'!I826)</f>
        <v>2.2000000000000002</v>
      </c>
      <c r="J355" s="347">
        <f>SUM('Príloha 2020'!J817)</f>
        <v>170.7</v>
      </c>
      <c r="K355" s="347">
        <f>SUM('Príloha 2020'!K817)</f>
        <v>180.3</v>
      </c>
      <c r="L355" s="347">
        <f>SUM('Príloha 2020'!L817)</f>
        <v>188.4</v>
      </c>
      <c r="M355" s="459"/>
    </row>
    <row r="356" spans="1:13" s="450" customFormat="1" ht="11.25" customHeight="1" x14ac:dyDescent="0.2">
      <c r="A356" s="391"/>
      <c r="B356" s="519"/>
      <c r="C356" s="519"/>
      <c r="D356" s="100" t="s">
        <v>785</v>
      </c>
      <c r="E356" s="148"/>
      <c r="F356" s="148">
        <f>SUM('Príloha 2020'!F818)</f>
        <v>70.5</v>
      </c>
      <c r="G356" s="148">
        <f>SUM('Príloha 2020'!G818)</f>
        <v>72.2</v>
      </c>
      <c r="H356" s="148">
        <f>SUM('Príloha 2020'!H818)</f>
        <v>56.499999999999993</v>
      </c>
      <c r="I356" s="148">
        <f>SUM('Príloha 2020'!I827)</f>
        <v>0</v>
      </c>
      <c r="J356" s="148">
        <f>SUM('Príloha 2020'!J818)</f>
        <v>83.5</v>
      </c>
      <c r="K356" s="148">
        <f>SUM('Príloha 2020'!K818)</f>
        <v>90.3</v>
      </c>
      <c r="L356" s="148">
        <f>SUM('Príloha 2020'!L818)</f>
        <v>98.4</v>
      </c>
      <c r="M356" s="459"/>
    </row>
    <row r="357" spans="1:13" s="1" customFormat="1" ht="11.25" customHeight="1" x14ac:dyDescent="0.2">
      <c r="A357" s="8"/>
      <c r="B357" s="342"/>
      <c r="C357" s="342"/>
      <c r="D357" s="84" t="s">
        <v>280</v>
      </c>
      <c r="E357" s="148"/>
      <c r="F357" s="445">
        <f>SUM('Príloha 2020'!F819)</f>
        <v>45.2</v>
      </c>
      <c r="G357" s="445">
        <f>SUM('Príloha 2020'!G819)</f>
        <v>46.1</v>
      </c>
      <c r="H357" s="445">
        <f>SUM('Príloha 2020'!H819)</f>
        <v>34.9</v>
      </c>
      <c r="I357" s="445">
        <f>SUM('Príloha 2020'!I828)</f>
        <v>0.8</v>
      </c>
      <c r="J357" s="445">
        <f>SUM('Príloha 2020'!J819)</f>
        <v>54.4</v>
      </c>
      <c r="K357" s="445">
        <f>SUM('Príloha 2020'!K819)</f>
        <v>59</v>
      </c>
      <c r="L357" s="445">
        <f>SUM('Príloha 2020'!L819)</f>
        <v>64.900000000000006</v>
      </c>
      <c r="M357" s="473"/>
    </row>
    <row r="358" spans="1:13" s="1" customFormat="1" ht="11.25" customHeight="1" x14ac:dyDescent="0.2">
      <c r="A358" s="8"/>
      <c r="B358" s="342"/>
      <c r="C358" s="342"/>
      <c r="D358" s="84" t="s">
        <v>279</v>
      </c>
      <c r="E358" s="148"/>
      <c r="F358" s="445">
        <f>SUM('Príloha 2020'!F820)</f>
        <v>16.7</v>
      </c>
      <c r="G358" s="445">
        <f>SUM('Príloha 2020'!G820)</f>
        <v>17.399999999999999</v>
      </c>
      <c r="H358" s="445">
        <f>SUM('Príloha 2020'!H820)</f>
        <v>12.9</v>
      </c>
      <c r="I358" s="445">
        <f>SUM('Príloha 2020'!I829)</f>
        <v>287.3</v>
      </c>
      <c r="J358" s="445">
        <f>SUM('Príloha 2020'!J820)</f>
        <v>20.100000000000001</v>
      </c>
      <c r="K358" s="445">
        <f>SUM('Príloha 2020'!K820)</f>
        <v>22.1</v>
      </c>
      <c r="L358" s="445">
        <f>SUM('Príloha 2020'!L820)</f>
        <v>24.3</v>
      </c>
      <c r="M358" s="473"/>
    </row>
    <row r="359" spans="1:13" s="1" customFormat="1" ht="11.25" customHeight="1" x14ac:dyDescent="0.2">
      <c r="A359" s="8"/>
      <c r="B359" s="342"/>
      <c r="C359" s="342"/>
      <c r="D359" s="84" t="s">
        <v>162</v>
      </c>
      <c r="E359" s="148"/>
      <c r="F359" s="445">
        <f>SUM('Príloha 2020'!F821)</f>
        <v>8.3000000000000007</v>
      </c>
      <c r="G359" s="445">
        <f>SUM('Príloha 2020'!G821)</f>
        <v>8.4</v>
      </c>
      <c r="H359" s="445">
        <f>SUM('Príloha 2020'!H821)</f>
        <v>8.4</v>
      </c>
      <c r="I359" s="445">
        <f>SUM('Príloha 2020'!I830)</f>
        <v>141.30000000000001</v>
      </c>
      <c r="J359" s="445">
        <f>SUM('Príloha 2020'!J821)</f>
        <v>8.6</v>
      </c>
      <c r="K359" s="445">
        <f>SUM('Príloha 2020'!K821)</f>
        <v>8.8000000000000007</v>
      </c>
      <c r="L359" s="445">
        <f>SUM('Príloha 2020'!L821)</f>
        <v>8.8000000000000007</v>
      </c>
      <c r="M359" s="473"/>
    </row>
    <row r="360" spans="1:13" s="1" customFormat="1" ht="11.25" customHeight="1" x14ac:dyDescent="0.2">
      <c r="A360" s="8"/>
      <c r="B360" s="342"/>
      <c r="C360" s="342"/>
      <c r="D360" s="84" t="s">
        <v>817</v>
      </c>
      <c r="E360" s="148"/>
      <c r="F360" s="445">
        <f>SUM('Príloha 2020'!F822)</f>
        <v>0.3</v>
      </c>
      <c r="G360" s="445">
        <f>SUM('Príloha 2020'!G822)</f>
        <v>0.3</v>
      </c>
      <c r="H360" s="445">
        <f>SUM('Príloha 2020'!H822)</f>
        <v>0.3</v>
      </c>
      <c r="I360" s="445">
        <f>SUM('Príloha 2020'!I831)</f>
        <v>45</v>
      </c>
      <c r="J360" s="445">
        <f>SUM('Príloha 2020'!J822)</f>
        <v>0.4</v>
      </c>
      <c r="K360" s="445">
        <f>SUM('Príloha 2020'!K822)</f>
        <v>0.4</v>
      </c>
      <c r="L360" s="445">
        <f>SUM('Príloha 2020'!L822)</f>
        <v>0.4</v>
      </c>
    </row>
    <row r="361" spans="1:13" s="450" customFormat="1" ht="11.25" customHeight="1" x14ac:dyDescent="0.2">
      <c r="A361" s="391"/>
      <c r="B361" s="519"/>
      <c r="C361" s="519"/>
      <c r="D361" s="100" t="s">
        <v>1167</v>
      </c>
      <c r="E361" s="148"/>
      <c r="F361" s="148">
        <f>SUM('Príloha 2020'!F823)</f>
        <v>47.300000000000004</v>
      </c>
      <c r="G361" s="148">
        <f>SUM('Príloha 2020'!G823)</f>
        <v>58.199999999999996</v>
      </c>
      <c r="H361" s="148">
        <f>SUM('Príloha 2020'!H823)</f>
        <v>60</v>
      </c>
      <c r="I361" s="148">
        <f>SUM('Príloha 2020'!I832)</f>
        <v>16.8</v>
      </c>
      <c r="J361" s="148">
        <f>SUM('Príloha 2020'!J823)</f>
        <v>87.2</v>
      </c>
      <c r="K361" s="148">
        <f>SUM('Príloha 2020'!K823)</f>
        <v>90</v>
      </c>
      <c r="L361" s="148">
        <f>SUM('Príloha 2020'!L823)</f>
        <v>90</v>
      </c>
      <c r="M361" s="459"/>
    </row>
    <row r="362" spans="1:13" s="1" customFormat="1" ht="11.25" customHeight="1" x14ac:dyDescent="0.2">
      <c r="A362" s="8"/>
      <c r="B362" s="342"/>
      <c r="C362" s="342"/>
      <c r="D362" s="84" t="s">
        <v>280</v>
      </c>
      <c r="E362" s="148"/>
      <c r="F362" s="445">
        <f>SUM('Príloha 2020'!F824)</f>
        <v>30.1</v>
      </c>
      <c r="G362" s="445">
        <f>SUM('Príloha 2020'!G824)</f>
        <v>38.4</v>
      </c>
      <c r="H362" s="445">
        <f>SUM('Príloha 2020'!H824)</f>
        <v>42</v>
      </c>
      <c r="I362" s="445">
        <f>SUM('Príloha 2020'!I833)</f>
        <v>21.7</v>
      </c>
      <c r="J362" s="445">
        <f>SUM('Príloha 2020'!J824)</f>
        <v>61.5</v>
      </c>
      <c r="K362" s="445">
        <f>SUM('Príloha 2020'!K824)</f>
        <v>63.5</v>
      </c>
      <c r="L362" s="445">
        <f>SUM('Príloha 2020'!L824)</f>
        <v>63.5</v>
      </c>
      <c r="M362" s="450"/>
    </row>
    <row r="363" spans="1:13" s="1" customFormat="1" ht="11.25" customHeight="1" x14ac:dyDescent="0.2">
      <c r="A363" s="8"/>
      <c r="B363" s="342"/>
      <c r="C363" s="342"/>
      <c r="D363" s="84" t="s">
        <v>279</v>
      </c>
      <c r="E363" s="148"/>
      <c r="F363" s="445">
        <f>SUM('Príloha 2020'!F825)</f>
        <v>11.1</v>
      </c>
      <c r="G363" s="445">
        <f>SUM('Príloha 2020'!G825)</f>
        <v>13.9</v>
      </c>
      <c r="H363" s="445">
        <f>SUM('Príloha 2020'!H825)</f>
        <v>15.5</v>
      </c>
      <c r="I363" s="445">
        <f>SUM('Príloha 2020'!I834)</f>
        <v>45</v>
      </c>
      <c r="J363" s="445">
        <f>SUM('Príloha 2020'!J825)</f>
        <v>22.4</v>
      </c>
      <c r="K363" s="445">
        <f>SUM('Príloha 2020'!K825)</f>
        <v>23.2</v>
      </c>
      <c r="L363" s="445">
        <f>SUM('Príloha 2020'!L825)</f>
        <v>23.2</v>
      </c>
      <c r="M363" s="450"/>
    </row>
    <row r="364" spans="1:13" s="1" customFormat="1" ht="11.25" customHeight="1" x14ac:dyDescent="0.2">
      <c r="A364" s="8"/>
      <c r="B364" s="342"/>
      <c r="C364" s="342"/>
      <c r="D364" s="84" t="s">
        <v>162</v>
      </c>
      <c r="E364" s="148"/>
      <c r="F364" s="445">
        <f>SUM('Príloha 2020'!F826)</f>
        <v>5.2</v>
      </c>
      <c r="G364" s="445">
        <f>SUM('Príloha 2020'!G826)</f>
        <v>5.3</v>
      </c>
      <c r="H364" s="445">
        <f>SUM('Príloha 2020'!H826)</f>
        <v>2</v>
      </c>
      <c r="I364" s="445">
        <f>SUM('Príloha 2020'!I835)</f>
        <v>2.2999999999999998</v>
      </c>
      <c r="J364" s="445">
        <f>SUM('Príloha 2020'!J826)</f>
        <v>2.7</v>
      </c>
      <c r="K364" s="445">
        <f>SUM('Príloha 2020'!K826)</f>
        <v>2.7</v>
      </c>
      <c r="L364" s="445">
        <f>SUM('Príloha 2020'!L826)</f>
        <v>2.7</v>
      </c>
      <c r="M364" s="314"/>
    </row>
    <row r="365" spans="1:13" s="440" customFormat="1" ht="11.25" customHeight="1" x14ac:dyDescent="0.2">
      <c r="A365" s="8"/>
      <c r="B365" s="506"/>
      <c r="C365" s="506"/>
      <c r="D365" s="444" t="s">
        <v>1056</v>
      </c>
      <c r="E365" s="148"/>
      <c r="F365" s="445">
        <f>SUM('Príloha 2020'!F827)</f>
        <v>0</v>
      </c>
      <c r="G365" s="445">
        <f>SUM('Príloha 2020'!G827)</f>
        <v>0</v>
      </c>
      <c r="H365" s="445">
        <f>SUM('Príloha 2020'!H827)</f>
        <v>0</v>
      </c>
      <c r="I365" s="445">
        <f>SUM('Príloha 2020'!I836)</f>
        <v>2.4</v>
      </c>
      <c r="J365" s="445">
        <f>SUM('Príloha 2020'!J827)</f>
        <v>0</v>
      </c>
      <c r="K365" s="445">
        <f>SUM('Príloha 2020'!K827)</f>
        <v>0</v>
      </c>
      <c r="L365" s="445">
        <f>SUM('Príloha 2020'!L827)</f>
        <v>0</v>
      </c>
      <c r="M365" s="507"/>
    </row>
    <row r="366" spans="1:13" s="1" customFormat="1" ht="11.25" customHeight="1" x14ac:dyDescent="0.2">
      <c r="A366" s="8"/>
      <c r="B366" s="342"/>
      <c r="C366" s="342"/>
      <c r="D366" s="84" t="s">
        <v>817</v>
      </c>
      <c r="E366" s="148"/>
      <c r="F366" s="445">
        <f>SUM('Príloha 2020'!F828)</f>
        <v>0.9</v>
      </c>
      <c r="G366" s="445">
        <f>SUM('Príloha 2020'!G828)</f>
        <v>0.6</v>
      </c>
      <c r="H366" s="445">
        <f>SUM('Príloha 2020'!H828)</f>
        <v>0.5</v>
      </c>
      <c r="I366" s="445">
        <f>SUM('Príloha 2020'!I837)</f>
        <v>8.1</v>
      </c>
      <c r="J366" s="445">
        <f>SUM('Príloha 2020'!J828)</f>
        <v>0.6</v>
      </c>
      <c r="K366" s="445">
        <f>SUM('Príloha 2020'!K828)</f>
        <v>0.6</v>
      </c>
      <c r="L366" s="445">
        <f>SUM('Príloha 2020'!L828)</f>
        <v>0.6</v>
      </c>
      <c r="M366" s="314"/>
    </row>
    <row r="367" spans="1:13" s="1" customFormat="1" ht="11.25" customHeight="1" x14ac:dyDescent="0.2">
      <c r="A367" s="8"/>
      <c r="B367" s="345"/>
      <c r="C367" s="345"/>
      <c r="D367" s="346" t="s">
        <v>827</v>
      </c>
      <c r="E367" s="347"/>
      <c r="F367" s="347">
        <f>SUM('Príloha 2020'!F829)</f>
        <v>145.6</v>
      </c>
      <c r="G367" s="347">
        <f>SUM('Príloha 2020'!G829)</f>
        <v>170.5</v>
      </c>
      <c r="H367" s="347">
        <f>SUM('Príloha 2020'!H829)</f>
        <v>265.39999999999998</v>
      </c>
      <c r="I367" s="347">
        <f>SUM('Príloha 2020'!I838)</f>
        <v>146</v>
      </c>
      <c r="J367" s="347">
        <f>SUM('Príloha 2020'!J829)</f>
        <v>339</v>
      </c>
      <c r="K367" s="347">
        <f>SUM('Príloha 2020'!K829)</f>
        <v>348.6</v>
      </c>
      <c r="L367" s="347">
        <f>SUM('Príloha 2020'!L829)</f>
        <v>352.1</v>
      </c>
      <c r="M367" s="314"/>
    </row>
    <row r="368" spans="1:13" s="450" customFormat="1" ht="11.25" customHeight="1" x14ac:dyDescent="0.2">
      <c r="A368" s="391"/>
      <c r="B368" s="100"/>
      <c r="C368" s="100"/>
      <c r="D368" s="100" t="s">
        <v>787</v>
      </c>
      <c r="E368" s="148"/>
      <c r="F368" s="148">
        <f>SUM('Príloha 2020'!F830)</f>
        <v>67.399999999999991</v>
      </c>
      <c r="G368" s="148">
        <f>SUM('Príloha 2020'!G830)</f>
        <v>81.200000000000017</v>
      </c>
      <c r="H368" s="148">
        <f>SUM('Príloha 2020'!H830)</f>
        <v>119.4</v>
      </c>
      <c r="I368" s="148">
        <f>SUM('Príloha 2020'!I839)</f>
        <v>40.6</v>
      </c>
      <c r="J368" s="148">
        <f>SUM('Príloha 2020'!J830)</f>
        <v>176.00000000000003</v>
      </c>
      <c r="K368" s="148">
        <f>SUM('Príloha 2020'!K830)</f>
        <v>182.70000000000002</v>
      </c>
      <c r="L368" s="148">
        <f>SUM('Príloha 2020'!L830)</f>
        <v>186.20000000000002</v>
      </c>
    </row>
    <row r="369" spans="1:13" s="1" customFormat="1" ht="11.25" customHeight="1" x14ac:dyDescent="0.2">
      <c r="A369" s="8"/>
      <c r="B369" s="36"/>
      <c r="C369" s="36"/>
      <c r="D369" s="84" t="s">
        <v>280</v>
      </c>
      <c r="E369" s="148"/>
      <c r="F369" s="445">
        <f>SUM('Príloha 2020'!F831)</f>
        <v>32.799999999999997</v>
      </c>
      <c r="G369" s="445">
        <f>SUM('Príloha 2020'!G831)</f>
        <v>37</v>
      </c>
      <c r="H369" s="445">
        <f>SUM('Príloha 2020'!H831)</f>
        <v>47</v>
      </c>
      <c r="I369" s="445">
        <f>SUM('Príloha 2020'!I840)</f>
        <v>14</v>
      </c>
      <c r="J369" s="445">
        <f>SUM('Príloha 2020'!J831)</f>
        <v>49.2</v>
      </c>
      <c r="K369" s="445">
        <f>SUM('Príloha 2020'!K831)</f>
        <v>54.1</v>
      </c>
      <c r="L369" s="445">
        <f>SUM('Príloha 2020'!L831)</f>
        <v>55.6</v>
      </c>
      <c r="M369" s="473"/>
    </row>
    <row r="370" spans="1:13" s="1" customFormat="1" ht="11.25" customHeight="1" x14ac:dyDescent="0.2">
      <c r="A370" s="8"/>
      <c r="B370" s="36"/>
      <c r="C370" s="36"/>
      <c r="D370" s="84" t="s">
        <v>279</v>
      </c>
      <c r="E370" s="148"/>
      <c r="F370" s="445">
        <f>SUM('Príloha 2020'!F832)</f>
        <v>12</v>
      </c>
      <c r="G370" s="445">
        <f>SUM('Príloha 2020'!G832)</f>
        <v>13.7</v>
      </c>
      <c r="H370" s="445">
        <f>SUM('Príloha 2020'!H832)</f>
        <v>17.399999999999999</v>
      </c>
      <c r="I370" s="445">
        <f>SUM('Príloha 2020'!I841)</f>
        <v>29.7</v>
      </c>
      <c r="J370" s="445">
        <f>SUM('Príloha 2020'!J832)</f>
        <v>18.2</v>
      </c>
      <c r="K370" s="445">
        <f>SUM('Príloha 2020'!K832)</f>
        <v>20</v>
      </c>
      <c r="L370" s="445">
        <f>SUM('Príloha 2020'!L832)</f>
        <v>22</v>
      </c>
      <c r="M370" s="473"/>
    </row>
    <row r="371" spans="1:13" s="1" customFormat="1" ht="11.25" customHeight="1" x14ac:dyDescent="0.2">
      <c r="A371" s="8"/>
      <c r="B371" s="36"/>
      <c r="C371" s="36"/>
      <c r="D371" s="84" t="s">
        <v>162</v>
      </c>
      <c r="E371" s="148"/>
      <c r="F371" s="445">
        <f>SUM('Príloha 2020'!F833)</f>
        <v>17.399999999999999</v>
      </c>
      <c r="G371" s="445">
        <f>SUM('Príloha 2020'!G833)</f>
        <v>20.6</v>
      </c>
      <c r="H371" s="445">
        <f>SUM('Príloha 2020'!H833)</f>
        <v>18.7</v>
      </c>
      <c r="I371" s="445">
        <f>SUM('Príloha 2020'!I842)</f>
        <v>60</v>
      </c>
      <c r="J371" s="445">
        <f>SUM('Príloha 2020'!J833)</f>
        <v>20.2</v>
      </c>
      <c r="K371" s="445">
        <f>SUM('Príloha 2020'!K833)</f>
        <v>20.2</v>
      </c>
      <c r="L371" s="445">
        <f>SUM('Príloha 2020'!L833)</f>
        <v>20.2</v>
      </c>
      <c r="M371" s="473"/>
    </row>
    <row r="372" spans="1:13" s="440" customFormat="1" ht="11.25" customHeight="1" x14ac:dyDescent="0.2">
      <c r="A372" s="8"/>
      <c r="B372" s="442"/>
      <c r="C372" s="442"/>
      <c r="D372" s="444" t="s">
        <v>1027</v>
      </c>
      <c r="E372" s="148"/>
      <c r="F372" s="445">
        <f>SUM('Príloha 2020'!F834)</f>
        <v>1.4</v>
      </c>
      <c r="G372" s="445">
        <f>SUM('Príloha 2020'!G834)</f>
        <v>0</v>
      </c>
      <c r="H372" s="445">
        <f>SUM('Príloha 2020'!H834)</f>
        <v>36</v>
      </c>
      <c r="I372" s="445">
        <f>SUM('Príloha 2020'!I843)</f>
        <v>1.7</v>
      </c>
      <c r="J372" s="445">
        <f>SUM('Príloha 2020'!J834)</f>
        <v>88</v>
      </c>
      <c r="K372" s="445">
        <f>SUM('Príloha 2020'!K834)</f>
        <v>88</v>
      </c>
      <c r="L372" s="445">
        <f>SUM('Príloha 2020'!L834)</f>
        <v>88</v>
      </c>
      <c r="M372" s="473"/>
    </row>
    <row r="373" spans="1:13" s="1" customFormat="1" ht="11.25" customHeight="1" x14ac:dyDescent="0.2">
      <c r="A373" s="8"/>
      <c r="B373" s="36"/>
      <c r="C373" s="36"/>
      <c r="D373" s="84" t="s">
        <v>817</v>
      </c>
      <c r="E373" s="148"/>
      <c r="F373" s="445">
        <f>SUM('Príloha 2020'!F835)</f>
        <v>3.8</v>
      </c>
      <c r="G373" s="445">
        <f>SUM('Príloha 2020'!G835)</f>
        <v>0.4</v>
      </c>
      <c r="H373" s="445">
        <f>SUM('Príloha 2020'!H835)</f>
        <v>0.3</v>
      </c>
      <c r="I373" s="445">
        <f>SUM('Príloha 2020'!I844)</f>
        <v>49.8</v>
      </c>
      <c r="J373" s="445">
        <f>SUM('Príloha 2020'!J835)</f>
        <v>0.4</v>
      </c>
      <c r="K373" s="445">
        <f>SUM('Príloha 2020'!K835)</f>
        <v>0.4</v>
      </c>
      <c r="L373" s="445">
        <f>SUM('Príloha 2020'!L835)</f>
        <v>0.4</v>
      </c>
      <c r="M373" s="473"/>
    </row>
    <row r="374" spans="1:13" s="440" customFormat="1" ht="11.25" customHeight="1" x14ac:dyDescent="0.2">
      <c r="A374" s="8"/>
      <c r="B374" s="442"/>
      <c r="C374" s="442"/>
      <c r="D374" s="444" t="s">
        <v>1185</v>
      </c>
      <c r="E374" s="148"/>
      <c r="F374" s="445">
        <f>SUM('Príloha 2020'!F836)</f>
        <v>0</v>
      </c>
      <c r="G374" s="445">
        <f>SUM('Príloha 2020'!G836)</f>
        <v>9.5</v>
      </c>
      <c r="H374" s="445">
        <f>SUM('Príloha 2020'!H836)</f>
        <v>0</v>
      </c>
      <c r="I374" s="445">
        <f>SUM('Príloha 2020'!I845)</f>
        <v>39.799999999999997</v>
      </c>
      <c r="J374" s="445">
        <f>SUM('Príloha 2020'!J836)</f>
        <v>0</v>
      </c>
      <c r="K374" s="445">
        <f>SUM('Príloha 2020'!K836)</f>
        <v>0</v>
      </c>
      <c r="L374" s="445">
        <f>SUM('Príloha 2020'!L836)</f>
        <v>0</v>
      </c>
      <c r="M374" s="473"/>
    </row>
    <row r="375" spans="1:13" s="440" customFormat="1" ht="11.25" customHeight="1" x14ac:dyDescent="0.2">
      <c r="A375" s="8"/>
      <c r="B375" s="442"/>
      <c r="C375" s="442"/>
      <c r="D375" s="444" t="s">
        <v>1119</v>
      </c>
      <c r="E375" s="148"/>
      <c r="F375" s="445">
        <f>SUM('Príloha 2020'!F837)</f>
        <v>0</v>
      </c>
      <c r="G375" s="445">
        <f>SUM('Príloha 2020'!G837)</f>
        <v>0</v>
      </c>
      <c r="H375" s="445">
        <f>SUM('Príloha 2020'!H837)</f>
        <v>0</v>
      </c>
      <c r="I375" s="445">
        <f>SUM('Príloha 2020'!I846)</f>
        <v>10</v>
      </c>
      <c r="J375" s="445">
        <f>SUM('Príloha 2020'!J837)</f>
        <v>0</v>
      </c>
      <c r="K375" s="445">
        <f>SUM('Príloha 2020'!K837)</f>
        <v>0</v>
      </c>
      <c r="L375" s="445">
        <f>SUM('Príloha 2020'!L837)</f>
        <v>0</v>
      </c>
      <c r="M375" s="473"/>
    </row>
    <row r="376" spans="1:13" s="1" customFormat="1" ht="11.25" customHeight="1" x14ac:dyDescent="0.2">
      <c r="A376" s="8"/>
      <c r="B376" s="36"/>
      <c r="C376" s="36"/>
      <c r="D376" s="100" t="s">
        <v>1168</v>
      </c>
      <c r="E376" s="148"/>
      <c r="F376" s="148">
        <f>SUM('Príloha 2020'!F838)</f>
        <v>78.2</v>
      </c>
      <c r="G376" s="148">
        <f>SUM('Príloha 2020'!G838)</f>
        <v>89.3</v>
      </c>
      <c r="H376" s="148">
        <f>SUM('Príloha 2020'!H838)</f>
        <v>146</v>
      </c>
      <c r="I376" s="148">
        <f>SUM('Príloha 2020'!I847)</f>
        <v>456.5</v>
      </c>
      <c r="J376" s="148">
        <f>SUM('Príloha 2020'!J838)</f>
        <v>163</v>
      </c>
      <c r="K376" s="148">
        <f>SUM('Príloha 2020'!K838)</f>
        <v>165.9</v>
      </c>
      <c r="L376" s="148">
        <f>SUM('Príloha 2020'!L838)</f>
        <v>165.9</v>
      </c>
    </row>
    <row r="377" spans="1:13" s="1" customFormat="1" ht="11.25" customHeight="1" x14ac:dyDescent="0.2">
      <c r="A377" s="8"/>
      <c r="B377" s="36"/>
      <c r="C377" s="36"/>
      <c r="D377" s="84" t="s">
        <v>280</v>
      </c>
      <c r="E377" s="148"/>
      <c r="F377" s="445">
        <f>SUM('Príloha 2020'!F839)</f>
        <v>31.2</v>
      </c>
      <c r="G377" s="445">
        <f>SUM('Príloha 2020'!G839)</f>
        <v>35.299999999999997</v>
      </c>
      <c r="H377" s="445">
        <f>SUM('Príloha 2020'!H839)</f>
        <v>40.6</v>
      </c>
      <c r="I377" s="445">
        <f>SUM('Príloha 2020'!I848)</f>
        <v>274</v>
      </c>
      <c r="J377" s="445">
        <f>SUM('Príloha 2020'!J839)</f>
        <v>45</v>
      </c>
      <c r="K377" s="445">
        <f>SUM('Príloha 2020'!K839)</f>
        <v>46.4</v>
      </c>
      <c r="L377" s="445">
        <f>SUM('Príloha 2020'!L839)</f>
        <v>46.4</v>
      </c>
    </row>
    <row r="378" spans="1:13" s="1" customFormat="1" ht="11.25" customHeight="1" x14ac:dyDescent="0.2">
      <c r="A378" s="8"/>
      <c r="B378" s="36"/>
      <c r="C378" s="36"/>
      <c r="D378" s="84" t="s">
        <v>279</v>
      </c>
      <c r="E378" s="148"/>
      <c r="F378" s="445">
        <f>SUM('Príloha 2020'!F840)</f>
        <v>10.4</v>
      </c>
      <c r="G378" s="445">
        <f>SUM('Príloha 2020'!G840)</f>
        <v>10.5</v>
      </c>
      <c r="H378" s="445">
        <f>SUM('Príloha 2020'!H840)</f>
        <v>14</v>
      </c>
      <c r="I378" s="445">
        <f>SUM('Príloha 2020'!I849)</f>
        <v>103.4</v>
      </c>
      <c r="J378" s="445">
        <f>SUM('Príloha 2020'!J840)</f>
        <v>16.5</v>
      </c>
      <c r="K378" s="445">
        <f>SUM('Príloha 2020'!K840)</f>
        <v>17</v>
      </c>
      <c r="L378" s="445">
        <f>SUM('Príloha 2020'!L840)</f>
        <v>17</v>
      </c>
    </row>
    <row r="379" spans="1:13" s="1" customFormat="1" ht="11.25" customHeight="1" x14ac:dyDescent="0.2">
      <c r="A379" s="8"/>
      <c r="B379" s="36"/>
      <c r="C379" s="36"/>
      <c r="D379" s="84" t="s">
        <v>162</v>
      </c>
      <c r="E379" s="148"/>
      <c r="F379" s="445">
        <f>SUM('Príloha 2020'!F841)</f>
        <v>36.1</v>
      </c>
      <c r="G379" s="445">
        <f>SUM('Príloha 2020'!G841)</f>
        <v>43</v>
      </c>
      <c r="H379" s="445">
        <f>SUM('Príloha 2020'!H841)</f>
        <v>30</v>
      </c>
      <c r="I379" s="445">
        <f>SUM('Príloha 2020'!I850)</f>
        <v>55.6</v>
      </c>
      <c r="J379" s="445">
        <f>SUM('Príloha 2020'!J841)</f>
        <v>31</v>
      </c>
      <c r="K379" s="445">
        <f>SUM('Príloha 2020'!K841)</f>
        <v>32</v>
      </c>
      <c r="L379" s="445">
        <f>SUM('Príloha 2020'!L841)</f>
        <v>32</v>
      </c>
      <c r="M379" s="473"/>
    </row>
    <row r="380" spans="1:13" s="440" customFormat="1" ht="11.25" customHeight="1" x14ac:dyDescent="0.2">
      <c r="A380" s="8"/>
      <c r="B380" s="442"/>
      <c r="C380" s="442"/>
      <c r="D380" s="444" t="s">
        <v>1027</v>
      </c>
      <c r="E380" s="148"/>
      <c r="F380" s="445">
        <f>SUM('Príloha 2020'!F842)</f>
        <v>0.5</v>
      </c>
      <c r="G380" s="445">
        <f>SUM('Príloha 2020'!G842)</f>
        <v>0.5</v>
      </c>
      <c r="H380" s="445">
        <f>SUM('Príloha 2020'!H842)</f>
        <v>60</v>
      </c>
      <c r="I380" s="445">
        <f>SUM('Príloha 2020'!I851)</f>
        <v>7.6</v>
      </c>
      <c r="J380" s="445">
        <f>SUM('Príloha 2020'!J842)</f>
        <v>70</v>
      </c>
      <c r="K380" s="445">
        <f>SUM('Príloha 2020'!K842)</f>
        <v>70</v>
      </c>
      <c r="L380" s="445">
        <f>SUM('Príloha 2020'!L842)</f>
        <v>70</v>
      </c>
      <c r="M380" s="473"/>
    </row>
    <row r="381" spans="1:13" s="1" customFormat="1" ht="11.25" customHeight="1" x14ac:dyDescent="0.2">
      <c r="A381" s="8"/>
      <c r="B381" s="36"/>
      <c r="C381" s="36"/>
      <c r="D381" s="84" t="s">
        <v>817</v>
      </c>
      <c r="E381" s="148"/>
      <c r="F381" s="445">
        <f>SUM('Príloha 2020'!F843)</f>
        <v>0</v>
      </c>
      <c r="G381" s="445">
        <f>SUM('Príloha 2020'!G843)</f>
        <v>0</v>
      </c>
      <c r="H381" s="445">
        <f>SUM('Príloha 2020'!H843)</f>
        <v>1.4</v>
      </c>
      <c r="I381" s="445">
        <f>SUM('Príloha 2020'!I852)</f>
        <v>6.7</v>
      </c>
      <c r="J381" s="445">
        <f>SUM('Príloha 2020'!J843)</f>
        <v>0.5</v>
      </c>
      <c r="K381" s="445">
        <f>SUM('Príloha 2020'!K843)</f>
        <v>0.5</v>
      </c>
      <c r="L381" s="445">
        <f>SUM('Príloha 2020'!L843)</f>
        <v>0.5</v>
      </c>
    </row>
    <row r="382" spans="1:13" s="1" customFormat="1" ht="11.25" customHeight="1" x14ac:dyDescent="0.2">
      <c r="A382" s="8"/>
      <c r="B382" s="157"/>
      <c r="C382" s="157"/>
      <c r="D382" s="349" t="s">
        <v>746</v>
      </c>
      <c r="E382" s="350"/>
      <c r="F382" s="517">
        <f>SUM('Príloha 2020'!F844)</f>
        <v>39.299999999999997</v>
      </c>
      <c r="G382" s="517">
        <f>SUM('Príloha 2020'!G844)</f>
        <v>33.299999999999997</v>
      </c>
      <c r="H382" s="517">
        <f>SUM('Príloha 2020'!H844)</f>
        <v>49.8</v>
      </c>
      <c r="I382" s="517">
        <f>SUM('Príloha 2020'!I853)</f>
        <v>9.1999999999999993</v>
      </c>
      <c r="J382" s="517">
        <f>SUM('Príloha 2020'!J844)</f>
        <v>159</v>
      </c>
      <c r="K382" s="517">
        <f>SUM('Príloha 2020'!K844)</f>
        <v>159</v>
      </c>
      <c r="L382" s="517">
        <f>SUM('Príloha 2020'!L844)</f>
        <v>159</v>
      </c>
      <c r="M382" s="450"/>
    </row>
    <row r="383" spans="1:13" ht="11.25" customHeight="1" x14ac:dyDescent="0.2">
      <c r="A383" s="10"/>
      <c r="B383" s="352"/>
      <c r="C383" s="352"/>
      <c r="D383" s="346" t="s">
        <v>828</v>
      </c>
      <c r="E383" s="348"/>
      <c r="F383" s="348">
        <f>SUM('Príloha 2020'!F847)</f>
        <v>373.90000000000003</v>
      </c>
      <c r="G383" s="348">
        <f>SUM('Príloha 2020'!G847)</f>
        <v>402.6</v>
      </c>
      <c r="H383" s="348">
        <f>SUM('Príloha 2020'!H847)</f>
        <v>440</v>
      </c>
      <c r="I383" s="348">
        <f>SUM('Príloha 2020'!I856)</f>
        <v>125.8</v>
      </c>
      <c r="J383" s="348">
        <f>SUM('Príloha 2020'!J847)</f>
        <v>480</v>
      </c>
      <c r="K383" s="348">
        <f>SUM('Príloha 2020'!K847)</f>
        <v>525.20000000000005</v>
      </c>
      <c r="L383" s="348">
        <f>SUM('Príloha 2020'!L847)</f>
        <v>571.90000000000009</v>
      </c>
    </row>
    <row r="384" spans="1:13" ht="11.25" customHeight="1" x14ac:dyDescent="0.2">
      <c r="A384" s="10"/>
      <c r="B384" s="36"/>
      <c r="C384" s="37"/>
      <c r="D384" s="84" t="s">
        <v>280</v>
      </c>
      <c r="E384" s="36"/>
      <c r="F384" s="520">
        <f>SUM('Príloha 2020'!F848)</f>
        <v>236</v>
      </c>
      <c r="G384" s="520">
        <f>SUM('Príloha 2020'!G848)</f>
        <v>249.1</v>
      </c>
      <c r="H384" s="520">
        <f>SUM('Príloha 2020'!H848)</f>
        <v>279.7</v>
      </c>
      <c r="I384" s="520">
        <f>SUM('Príloha 2020'!I857)</f>
        <v>72.8</v>
      </c>
      <c r="J384" s="520">
        <f>SUM('Príloha 2020'!J848)</f>
        <v>310</v>
      </c>
      <c r="K384" s="520">
        <f>SUM('Príloha 2020'!K848)</f>
        <v>341</v>
      </c>
      <c r="L384" s="520">
        <f>SUM('Príloha 2020'!L848)</f>
        <v>375.1</v>
      </c>
      <c r="M384" s="473"/>
    </row>
    <row r="385" spans="1:13" ht="11.25" customHeight="1" x14ac:dyDescent="0.2">
      <c r="A385" s="10"/>
      <c r="B385" s="36"/>
      <c r="C385" s="37"/>
      <c r="D385" s="84" t="s">
        <v>279</v>
      </c>
      <c r="E385" s="36"/>
      <c r="F385" s="520">
        <f>SUM('Príloha 2020'!F849)</f>
        <v>86.6</v>
      </c>
      <c r="G385" s="520">
        <f>SUM('Príloha 2020'!G849)</f>
        <v>93</v>
      </c>
      <c r="H385" s="520">
        <f>SUM('Príloha 2020'!H849)</f>
        <v>103.4</v>
      </c>
      <c r="I385" s="520">
        <f>SUM('Príloha 2020'!I858)</f>
        <v>3.1</v>
      </c>
      <c r="J385" s="520">
        <f>SUM('Príloha 2020'!J849)</f>
        <v>114.6</v>
      </c>
      <c r="K385" s="520">
        <f>SUM('Príloha 2020'!K849)</f>
        <v>126</v>
      </c>
      <c r="L385" s="520">
        <f>SUM('Príloha 2020'!L849)</f>
        <v>138.6</v>
      </c>
      <c r="M385" s="353"/>
    </row>
    <row r="386" spans="1:13" ht="11.25" customHeight="1" x14ac:dyDescent="0.2">
      <c r="A386" s="10"/>
      <c r="B386" s="36"/>
      <c r="C386" s="37"/>
      <c r="D386" s="84" t="s">
        <v>162</v>
      </c>
      <c r="E386" s="36"/>
      <c r="F386" s="520">
        <f>SUM('Príloha 2020'!F850)</f>
        <v>50</v>
      </c>
      <c r="G386" s="520">
        <f>SUM('Príloha 2020'!G850)</f>
        <v>57</v>
      </c>
      <c r="H386" s="520">
        <f>SUM('Príloha 2020'!H850)</f>
        <v>55</v>
      </c>
      <c r="I386" s="520">
        <f>SUM('Príloha 2020'!I859)</f>
        <v>19.7</v>
      </c>
      <c r="J386" s="520">
        <f>SUM('Príloha 2020'!J850)</f>
        <v>53.4</v>
      </c>
      <c r="K386" s="520">
        <f>SUM('Príloha 2020'!K850)</f>
        <v>56.2</v>
      </c>
      <c r="L386" s="520">
        <f>SUM('Príloha 2020'!L850)</f>
        <v>56.2</v>
      </c>
      <c r="M386" s="473"/>
    </row>
    <row r="387" spans="1:13" ht="11.25" customHeight="1" x14ac:dyDescent="0.2">
      <c r="A387" s="10"/>
      <c r="B387" s="36"/>
      <c r="C387" s="37"/>
      <c r="D387" s="84" t="s">
        <v>817</v>
      </c>
      <c r="E387" s="36"/>
      <c r="F387" s="520">
        <f>SUM('Príloha 2020'!F851)</f>
        <v>1.3</v>
      </c>
      <c r="G387" s="520">
        <f>SUM('Príloha 2020'!G851)</f>
        <v>3.5</v>
      </c>
      <c r="H387" s="520">
        <f>SUM('Príloha 2020'!H851)</f>
        <v>1.9</v>
      </c>
      <c r="I387" s="520">
        <f>SUM('Príloha 2020'!I860)</f>
        <v>0.5</v>
      </c>
      <c r="J387" s="520">
        <f>SUM('Príloha 2020'!J851)</f>
        <v>2</v>
      </c>
      <c r="K387" s="520">
        <f>SUM('Príloha 2020'!K851)</f>
        <v>2</v>
      </c>
      <c r="L387" s="520">
        <f>SUM('Príloha 2020'!L851)</f>
        <v>2</v>
      </c>
      <c r="M387" s="473"/>
    </row>
    <row r="388" spans="1:13" ht="11.25" customHeight="1" x14ac:dyDescent="0.2">
      <c r="A388" s="10"/>
      <c r="B388" s="442"/>
      <c r="C388" s="37"/>
      <c r="D388" s="444" t="s">
        <v>1142</v>
      </c>
      <c r="E388" s="442"/>
      <c r="F388" s="520">
        <f>SUM('Príloha 2020'!F852)</f>
        <v>0</v>
      </c>
      <c r="G388" s="520">
        <f>SUM('Príloha 2020'!G852)</f>
        <v>0</v>
      </c>
      <c r="H388" s="520">
        <f>SUM('Príloha 2020'!H852)</f>
        <v>0</v>
      </c>
      <c r="I388" s="520">
        <f>SUM('Príloha 2020'!I861)</f>
        <v>5</v>
      </c>
      <c r="J388" s="520">
        <f>SUM('Príloha 2020'!J852)</f>
        <v>0</v>
      </c>
      <c r="K388" s="520">
        <f>SUM('Príloha 2020'!K852)</f>
        <v>0</v>
      </c>
      <c r="L388" s="520">
        <f>SUM('Príloha 2020'!L852)</f>
        <v>0</v>
      </c>
      <c r="M388" s="473"/>
    </row>
    <row r="389" spans="1:13" ht="11.25" customHeight="1" x14ac:dyDescent="0.2">
      <c r="A389" s="10"/>
      <c r="B389" s="442"/>
      <c r="C389" s="37"/>
      <c r="D389" s="444" t="s">
        <v>1187</v>
      </c>
      <c r="E389" s="442"/>
      <c r="F389" s="520">
        <f>SUM('Príloha 2020'!F853)</f>
        <v>0</v>
      </c>
      <c r="G389" s="520">
        <f>SUM('Príloha 2020'!G853)</f>
        <v>0</v>
      </c>
      <c r="H389" s="520">
        <f>SUM('Príloha 2020'!H853)</f>
        <v>0</v>
      </c>
      <c r="I389" s="520">
        <f>SUM('Príloha 2020'!I862)</f>
        <v>20.100000000000001</v>
      </c>
      <c r="J389" s="520">
        <f>SUM('Príloha 2020'!J853)</f>
        <v>0</v>
      </c>
      <c r="K389" s="520">
        <f>SUM('Príloha 2020'!K853)</f>
        <v>0</v>
      </c>
      <c r="L389" s="520">
        <f>SUM('Príloha 2020'!L853)</f>
        <v>0</v>
      </c>
      <c r="M389" s="473"/>
    </row>
    <row r="390" spans="1:13" ht="11.25" customHeight="1" x14ac:dyDescent="0.2">
      <c r="A390" s="10"/>
      <c r="B390" s="352"/>
      <c r="C390" s="183"/>
      <c r="D390" s="346" t="s">
        <v>829</v>
      </c>
      <c r="E390" s="352"/>
      <c r="F390" s="348">
        <f>SUM('Príloha 2020'!F854)</f>
        <v>439.19999999999993</v>
      </c>
      <c r="G390" s="348">
        <f>SUM('Príloha 2020'!G854)</f>
        <v>473.19999999999993</v>
      </c>
      <c r="H390" s="348">
        <f>SUM('Príloha 2020'!H854)</f>
        <v>558.5</v>
      </c>
      <c r="I390" s="348">
        <f>SUM('Príloha 2020'!I863)</f>
        <v>0</v>
      </c>
      <c r="J390" s="348">
        <f>SUM('Príloha 2020'!J854)</f>
        <v>674.90000000000009</v>
      </c>
      <c r="K390" s="348">
        <f>SUM('Príloha 2020'!K854)</f>
        <v>739.09999999999991</v>
      </c>
      <c r="L390" s="348">
        <f>SUM('Príloha 2020'!L854)</f>
        <v>801</v>
      </c>
      <c r="M390" s="353"/>
    </row>
    <row r="391" spans="1:13" ht="11.25" customHeight="1" x14ac:dyDescent="0.2">
      <c r="A391" s="10"/>
      <c r="B391" s="36"/>
      <c r="C391" s="37"/>
      <c r="D391" s="84" t="s">
        <v>280</v>
      </c>
      <c r="E391" s="36"/>
      <c r="F391" s="520">
        <f>SUM('Príloha 2020'!F855)</f>
        <v>254</v>
      </c>
      <c r="G391" s="520">
        <f>SUM('Príloha 2020'!G855)</f>
        <v>282.89999999999998</v>
      </c>
      <c r="H391" s="520">
        <f>SUM('Príloha 2020'!H855)</f>
        <v>348.2</v>
      </c>
      <c r="I391" s="520">
        <f>SUM('Príloha 2020'!I864)</f>
        <v>0</v>
      </c>
      <c r="J391" s="520">
        <f>SUM('Príloha 2020'!J855)</f>
        <v>402.8</v>
      </c>
      <c r="K391" s="520">
        <f>SUM('Príloha 2020'!K855)</f>
        <v>446.7</v>
      </c>
      <c r="L391" s="520">
        <f>SUM('Príloha 2020'!L855)</f>
        <v>490</v>
      </c>
      <c r="M391" s="472"/>
    </row>
    <row r="392" spans="1:13" ht="11.25" customHeight="1" x14ac:dyDescent="0.2">
      <c r="A392" s="10"/>
      <c r="B392" s="36"/>
      <c r="C392" s="37"/>
      <c r="D392" s="84" t="s">
        <v>279</v>
      </c>
      <c r="E392" s="36"/>
      <c r="F392" s="520">
        <f>SUM('Príloha 2020'!F856)</f>
        <v>94</v>
      </c>
      <c r="G392" s="520">
        <f>SUM('Príloha 2020'!G856)</f>
        <v>104.4</v>
      </c>
      <c r="H392" s="520">
        <f>SUM('Príloha 2020'!H856)</f>
        <v>128.6</v>
      </c>
      <c r="I392" s="520">
        <f>SUM('Príloha 2020'!I865)</f>
        <v>0</v>
      </c>
      <c r="J392" s="520">
        <f>SUM('Príloha 2020'!J856)</f>
        <v>148.9</v>
      </c>
      <c r="K392" s="520">
        <f>SUM('Príloha 2020'!K856)</f>
        <v>166.1</v>
      </c>
      <c r="L392" s="520">
        <f>SUM('Príloha 2020'!L856)</f>
        <v>182.7</v>
      </c>
      <c r="M392" s="472"/>
    </row>
    <row r="393" spans="1:13" ht="11.25" customHeight="1" x14ac:dyDescent="0.2">
      <c r="A393" s="10"/>
      <c r="B393" s="36"/>
      <c r="C393" s="37"/>
      <c r="D393" s="84" t="s">
        <v>162</v>
      </c>
      <c r="E393" s="36"/>
      <c r="F393" s="520">
        <f>SUM('Príloha 2020'!F857)</f>
        <v>71.7</v>
      </c>
      <c r="G393" s="520">
        <f>SUM('Príloha 2020'!G857)</f>
        <v>60.7</v>
      </c>
      <c r="H393" s="520">
        <f>SUM('Príloha 2020'!H857)</f>
        <v>60</v>
      </c>
      <c r="I393" s="520">
        <f>SUM('Príloha 2020'!I866)</f>
        <v>0</v>
      </c>
      <c r="J393" s="520">
        <f>SUM('Príloha 2020'!J857)</f>
        <v>75.5</v>
      </c>
      <c r="K393" s="520">
        <f>SUM('Príloha 2020'!K857)</f>
        <v>84.4</v>
      </c>
      <c r="L393" s="520">
        <f>SUM('Príloha 2020'!L857)</f>
        <v>86.4</v>
      </c>
      <c r="M393" s="472"/>
    </row>
    <row r="394" spans="1:13" ht="11.25" customHeight="1" x14ac:dyDescent="0.2">
      <c r="A394" s="10"/>
      <c r="B394" s="36"/>
      <c r="C394" s="37"/>
      <c r="D394" s="84" t="s">
        <v>817</v>
      </c>
      <c r="E394" s="36"/>
      <c r="F394" s="520">
        <f>SUM('Príloha 2020'!F858)</f>
        <v>2.4</v>
      </c>
      <c r="G394" s="520">
        <f>SUM('Príloha 2020'!G858)</f>
        <v>2</v>
      </c>
      <c r="H394" s="520">
        <f>SUM('Príloha 2020'!H858)</f>
        <v>1.2</v>
      </c>
      <c r="I394" s="520">
        <f>SUM('Príloha 2020'!I867)</f>
        <v>0</v>
      </c>
      <c r="J394" s="520">
        <f>SUM('Príloha 2020'!J858)</f>
        <v>7.2</v>
      </c>
      <c r="K394" s="520">
        <f>SUM('Príloha 2020'!K858)</f>
        <v>1.4</v>
      </c>
      <c r="L394" s="520">
        <f>SUM('Príloha 2020'!L858)</f>
        <v>1.4</v>
      </c>
      <c r="M394" s="472"/>
    </row>
    <row r="395" spans="1:13" ht="11.25" customHeight="1" x14ac:dyDescent="0.2">
      <c r="A395" s="10"/>
      <c r="B395" s="442"/>
      <c r="C395" s="37"/>
      <c r="D395" s="444" t="s">
        <v>1147</v>
      </c>
      <c r="E395" s="442"/>
      <c r="F395" s="520">
        <f>SUM('Príloha 2020'!F859)</f>
        <v>0</v>
      </c>
      <c r="G395" s="520">
        <f>SUM('Príloha 2020'!G859)</f>
        <v>0</v>
      </c>
      <c r="H395" s="520">
        <f>SUM('Príloha 2020'!H859)</f>
        <v>0</v>
      </c>
      <c r="I395" s="520">
        <f>SUM('Príloha 2020'!I868)</f>
        <v>0</v>
      </c>
      <c r="J395" s="520">
        <f>SUM('Príloha 2020'!J859)</f>
        <v>0</v>
      </c>
      <c r="K395" s="520">
        <f>SUM('Príloha 2020'!K859)</f>
        <v>0</v>
      </c>
      <c r="L395" s="520">
        <f>SUM('Príloha 2020'!L859)</f>
        <v>0</v>
      </c>
      <c r="M395" s="472"/>
    </row>
    <row r="396" spans="1:13" ht="11.25" customHeight="1" x14ac:dyDescent="0.2">
      <c r="A396" s="10"/>
      <c r="B396" s="36"/>
      <c r="C396" s="37"/>
      <c r="D396" s="84" t="s">
        <v>831</v>
      </c>
      <c r="E396" s="36"/>
      <c r="F396" s="520">
        <f>SUM('Príloha 2020'!F860)</f>
        <v>0.5</v>
      </c>
      <c r="G396" s="520">
        <f>SUM('Príloha 2020'!G860)</f>
        <v>0.7</v>
      </c>
      <c r="H396" s="520">
        <f>SUM('Príloha 2020'!H860)</f>
        <v>0.5</v>
      </c>
      <c r="I396" s="520">
        <f>SUM('Príloha 2020'!I869)</f>
        <v>6852.1</v>
      </c>
      <c r="J396" s="520">
        <f>SUM('Príloha 2020'!J860)</f>
        <v>0.5</v>
      </c>
      <c r="K396" s="520">
        <f>SUM('Príloha 2020'!K860)</f>
        <v>0.5</v>
      </c>
      <c r="L396" s="520">
        <f>SUM('Príloha 2020'!L860)</f>
        <v>0.5</v>
      </c>
      <c r="M396" s="450"/>
    </row>
    <row r="397" spans="1:13" ht="11.25" customHeight="1" x14ac:dyDescent="0.2">
      <c r="A397" s="10"/>
      <c r="B397" s="36"/>
      <c r="C397" s="37"/>
      <c r="D397" s="84" t="s">
        <v>830</v>
      </c>
      <c r="E397" s="36"/>
      <c r="F397" s="520">
        <f>SUM('Príloha 2020'!F861)</f>
        <v>4.2</v>
      </c>
      <c r="G397" s="520">
        <f>SUM('Príloha 2020'!G861)</f>
        <v>5.4</v>
      </c>
      <c r="H397" s="520">
        <f>SUM('Príloha 2020'!H861)</f>
        <v>5</v>
      </c>
      <c r="I397" s="520">
        <f>SUM('Príloha 2020'!I870)</f>
        <v>3380.9000000000005</v>
      </c>
      <c r="J397" s="520">
        <f>SUM('Príloha 2020'!J861)</f>
        <v>25</v>
      </c>
      <c r="K397" s="520">
        <f>SUM('Príloha 2020'!K861)</f>
        <v>25</v>
      </c>
      <c r="L397" s="520">
        <f>SUM('Príloha 2020'!L861)</f>
        <v>25</v>
      </c>
      <c r="M397" s="450"/>
    </row>
    <row r="398" spans="1:13" ht="11.25" customHeight="1" x14ac:dyDescent="0.2">
      <c r="A398" s="10"/>
      <c r="B398" s="36"/>
      <c r="C398" s="37"/>
      <c r="D398" s="84" t="s">
        <v>832</v>
      </c>
      <c r="E398" s="36"/>
      <c r="F398" s="520">
        <f>SUM('Príloha 2020'!F862)</f>
        <v>12.4</v>
      </c>
      <c r="G398" s="520">
        <f>SUM('Príloha 2020'!G862)</f>
        <v>17.100000000000001</v>
      </c>
      <c r="H398" s="520">
        <f>SUM('Príloha 2020'!H862)</f>
        <v>15</v>
      </c>
      <c r="I398" s="520">
        <f>SUM('Príloha 2020'!I871)</f>
        <v>3471.2</v>
      </c>
      <c r="J398" s="520">
        <f>SUM('Príloha 2020'!J862)</f>
        <v>15</v>
      </c>
      <c r="K398" s="520">
        <f>SUM('Príloha 2020'!K862)</f>
        <v>15</v>
      </c>
      <c r="L398" s="520">
        <f>SUM('Príloha 2020'!L862)</f>
        <v>15</v>
      </c>
      <c r="M398" s="472"/>
    </row>
    <row r="399" spans="1:13" ht="11.25" customHeight="1" x14ac:dyDescent="0.2">
      <c r="A399" s="10"/>
      <c r="B399" s="36"/>
      <c r="C399" s="36"/>
      <c r="D399" s="36"/>
      <c r="E399" s="36"/>
      <c r="F399" s="37"/>
      <c r="G399" s="37"/>
      <c r="H399" s="37"/>
      <c r="I399" s="37"/>
      <c r="J399" s="36"/>
      <c r="K399" s="37"/>
      <c r="L399" s="37"/>
      <c r="M399" s="197"/>
    </row>
    <row r="400" spans="1:13" ht="11.25" customHeight="1" x14ac:dyDescent="0.2">
      <c r="A400" s="10"/>
      <c r="B400" s="34"/>
      <c r="C400" s="34"/>
      <c r="D400" s="34" t="s">
        <v>242</v>
      </c>
      <c r="E400" s="35"/>
      <c r="F400" s="384">
        <f>SUM('Príloha 2020'!F863)</f>
        <v>0</v>
      </c>
      <c r="G400" s="384">
        <f>SUM('Príloha 2020'!G863)</f>
        <v>0</v>
      </c>
      <c r="H400" s="384">
        <f>SUM('Príloha 2020'!H912)</f>
        <v>0</v>
      </c>
      <c r="I400" s="384">
        <f>SUM('Príloha 2020'!I872)</f>
        <v>1496.6</v>
      </c>
      <c r="J400" s="384">
        <f>SUM('Príloha 2020'!J863)</f>
        <v>0</v>
      </c>
      <c r="K400" s="384">
        <f>SUM('Príloha 2020'!K863)</f>
        <v>0</v>
      </c>
      <c r="L400" s="384">
        <f>SUM('Príloha 2020'!L863)</f>
        <v>0</v>
      </c>
    </row>
    <row r="401" spans="1:12" s="1" customFormat="1" ht="11.25" customHeight="1" x14ac:dyDescent="0.2">
      <c r="A401" s="8"/>
      <c r="B401" s="36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1.25" customHeight="1" thickBot="1" x14ac:dyDescent="0.25">
      <c r="A402" s="10"/>
      <c r="B402" s="46"/>
      <c r="C402" s="46"/>
      <c r="D402" s="46" t="s">
        <v>243</v>
      </c>
      <c r="E402" s="47"/>
      <c r="F402" s="382"/>
      <c r="G402" s="382"/>
      <c r="H402" s="382"/>
      <c r="I402" s="47"/>
      <c r="J402" s="47"/>
      <c r="K402" s="47"/>
      <c r="L402" s="47"/>
    </row>
    <row r="403" spans="1:12" s="1" customFormat="1" ht="11.25" customHeight="1" thickBot="1" x14ac:dyDescent="0.25">
      <c r="A403" s="17"/>
      <c r="B403" s="48"/>
      <c r="C403" s="49"/>
      <c r="D403" s="49" t="s">
        <v>244</v>
      </c>
      <c r="E403" s="50"/>
      <c r="F403" s="50">
        <f>'Príloha 2020'!F869</f>
        <v>5650.2000000000007</v>
      </c>
      <c r="G403" s="443">
        <f>'Príloha 2020'!G869</f>
        <v>6115.7000000000007</v>
      </c>
      <c r="H403" s="443">
        <f>'Príloha 2020'!H869</f>
        <v>6857.3</v>
      </c>
      <c r="I403" s="443">
        <f>'Príloha 2020'!I878</f>
        <v>-903.70000000000027</v>
      </c>
      <c r="J403" s="443">
        <f>'Príloha 2020'!J869</f>
        <v>7059.8</v>
      </c>
      <c r="K403" s="443">
        <f>'Príloha 2020'!K869</f>
        <v>7163.9000000000005</v>
      </c>
      <c r="L403" s="443">
        <f>'Príloha 2020'!L869</f>
        <v>7257.5</v>
      </c>
    </row>
    <row r="404" spans="1:12" ht="11.25" customHeight="1" x14ac:dyDescent="0.2">
      <c r="A404" s="15"/>
      <c r="B404" s="48"/>
      <c r="C404" s="49"/>
      <c r="D404" s="49" t="s">
        <v>245</v>
      </c>
      <c r="E404" s="50"/>
      <c r="F404" s="443">
        <f>'Príloha 2020'!F870</f>
        <v>2526</v>
      </c>
      <c r="G404" s="443">
        <f>'Príloha 2020'!G870</f>
        <v>2639.5000000000005</v>
      </c>
      <c r="H404" s="443">
        <f>'Príloha 2020'!H870</f>
        <v>3152.2999999999997</v>
      </c>
      <c r="I404" s="443">
        <f>'Príloha 2020'!I879</f>
        <v>0</v>
      </c>
      <c r="J404" s="443">
        <f>'Príloha 2020'!J870</f>
        <v>3007.5000000000005</v>
      </c>
      <c r="K404" s="443">
        <f>'Príloha 2020'!K870</f>
        <v>3143.3000000000006</v>
      </c>
      <c r="L404" s="443">
        <f>'Príloha 2020'!L870</f>
        <v>3088.8000000000006</v>
      </c>
    </row>
    <row r="405" spans="1:12" ht="11.25" customHeight="1" x14ac:dyDescent="0.2">
      <c r="A405" s="15"/>
      <c r="B405" s="48"/>
      <c r="C405" s="49"/>
      <c r="D405" s="49" t="s">
        <v>246</v>
      </c>
      <c r="E405" s="50"/>
      <c r="F405" s="443">
        <f>'Príloha 2020'!F871</f>
        <v>3124.2000000000007</v>
      </c>
      <c r="G405" s="443">
        <f>'Príloha 2020'!G871</f>
        <v>3476.2000000000003</v>
      </c>
      <c r="H405" s="443">
        <f>'Príloha 2020'!H871</f>
        <v>3705.0000000000005</v>
      </c>
      <c r="I405" s="443">
        <f>'Príloha 2020'!I880</f>
        <v>0</v>
      </c>
      <c r="J405" s="443">
        <f>'Príloha 2020'!J871</f>
        <v>4052.2999999999997</v>
      </c>
      <c r="K405" s="443">
        <f>'Príloha 2020'!K871</f>
        <v>4020.6</v>
      </c>
      <c r="L405" s="443">
        <f>'Príloha 2020'!L871</f>
        <v>4168.6999999999989</v>
      </c>
    </row>
    <row r="406" spans="1:12" ht="11.25" customHeight="1" x14ac:dyDescent="0.2">
      <c r="A406" s="15"/>
      <c r="B406" s="48"/>
      <c r="C406" s="49"/>
      <c r="D406" s="49" t="s">
        <v>247</v>
      </c>
      <c r="E406" s="50"/>
      <c r="F406" s="443">
        <f>'Príloha 2020'!F872</f>
        <v>205.1</v>
      </c>
      <c r="G406" s="443">
        <f>'Príloha 2020'!G872</f>
        <v>1423.2</v>
      </c>
      <c r="H406" s="443">
        <f>'Príloha 2020'!H872</f>
        <v>1522.3000000000002</v>
      </c>
      <c r="I406" s="443">
        <f>'Príloha 2020'!I881</f>
        <v>1664.3</v>
      </c>
      <c r="J406" s="443">
        <f>'Príloha 2020'!J872</f>
        <v>1411.7</v>
      </c>
      <c r="K406" s="443">
        <f>'Príloha 2020'!K872</f>
        <v>12</v>
      </c>
      <c r="L406" s="443">
        <f>'Príloha 2020'!L872</f>
        <v>12</v>
      </c>
    </row>
    <row r="407" spans="1:12" ht="11.25" customHeight="1" x14ac:dyDescent="0.2">
      <c r="A407" s="15"/>
      <c r="B407" s="48"/>
      <c r="C407" s="49"/>
      <c r="D407" s="49" t="s">
        <v>248</v>
      </c>
      <c r="E407" s="50"/>
      <c r="F407" s="443">
        <f>'Príloha 2020'!F873</f>
        <v>624.70000000000005</v>
      </c>
      <c r="G407" s="443">
        <f>'Príloha 2020'!G873</f>
        <v>1404.3999999999999</v>
      </c>
      <c r="H407" s="443">
        <f>'Príloha 2020'!H873</f>
        <v>3994</v>
      </c>
      <c r="I407" s="443">
        <f>'Príloha 2020'!I882</f>
        <v>764.80000000000007</v>
      </c>
      <c r="J407" s="443">
        <f>'Príloha 2020'!J873</f>
        <v>2901.4</v>
      </c>
      <c r="K407" s="443">
        <f>'Príloha 2020'!K873</f>
        <v>21</v>
      </c>
      <c r="L407" s="443">
        <f>'Príloha 2020'!L873</f>
        <v>15</v>
      </c>
    </row>
    <row r="408" spans="1:12" ht="11.25" customHeight="1" x14ac:dyDescent="0.2">
      <c r="A408" s="15"/>
      <c r="B408" s="48"/>
      <c r="C408" s="49"/>
      <c r="D408" s="49" t="s">
        <v>249</v>
      </c>
      <c r="E408" s="50"/>
      <c r="F408" s="443">
        <f>'Príloha 2020'!F874</f>
        <v>-419.6</v>
      </c>
      <c r="G408" s="443">
        <f>'Príloha 2020'!G874</f>
        <v>18.800000000000182</v>
      </c>
      <c r="H408" s="443">
        <f>'Príloha 2020'!H874</f>
        <v>-2471.6999999999998</v>
      </c>
      <c r="I408" s="443">
        <f>'Príloha 2020'!I883</f>
        <v>899.49999999999989</v>
      </c>
      <c r="J408" s="443">
        <f>'Príloha 2020'!J874</f>
        <v>-1489.7</v>
      </c>
      <c r="K408" s="443">
        <f>'Príloha 2020'!K874</f>
        <v>-9</v>
      </c>
      <c r="L408" s="443">
        <f>'Príloha 2020'!L874</f>
        <v>-3</v>
      </c>
    </row>
    <row r="409" spans="1:12" ht="11.25" customHeight="1" x14ac:dyDescent="0.2">
      <c r="A409" s="15"/>
      <c r="B409" s="48"/>
      <c r="C409" s="49"/>
      <c r="D409" s="49" t="s">
        <v>1126</v>
      </c>
      <c r="E409" s="443"/>
      <c r="F409" s="443">
        <f>SUM('Príloha 2020'!F875)</f>
        <v>0</v>
      </c>
      <c r="G409" s="443">
        <f>SUM('Príloha 2020'!G875)</f>
        <v>0</v>
      </c>
      <c r="H409" s="443">
        <f>SUM('Príloha 2020'!H875)</f>
        <v>109.9</v>
      </c>
      <c r="I409" s="443">
        <f>SUM('Príloha 2020'!I884)</f>
        <v>0</v>
      </c>
      <c r="J409" s="443">
        <f>SUM('Príloha 2020'!J875)</f>
        <v>339.6</v>
      </c>
      <c r="K409" s="443">
        <f>SUM('Príloha 2020'!K875)</f>
        <v>337.8</v>
      </c>
      <c r="L409" s="443">
        <f>SUM('Príloha 2020'!L875)</f>
        <v>319.89999999999998</v>
      </c>
    </row>
    <row r="410" spans="1:12" ht="11.25" customHeight="1" x14ac:dyDescent="0.2">
      <c r="A410" s="15"/>
      <c r="B410" s="48"/>
      <c r="C410" s="49"/>
      <c r="D410" s="49" t="s">
        <v>253</v>
      </c>
      <c r="E410" s="50"/>
      <c r="F410" s="443">
        <f>'Príloha 2020'!F877</f>
        <v>2808.5</v>
      </c>
      <c r="G410" s="443">
        <f>'Príloha 2020'!G877</f>
        <v>2999</v>
      </c>
      <c r="H410" s="443">
        <f>'Príloha 2020'!H877</f>
        <v>3398.2</v>
      </c>
      <c r="I410" s="443">
        <f>'Príloha 2020'!I886</f>
        <v>10320.400000000001</v>
      </c>
      <c r="J410" s="443">
        <f>'Príloha 2020'!J877</f>
        <v>4002</v>
      </c>
      <c r="K410" s="443">
        <f>'Príloha 2020'!K877</f>
        <v>4252</v>
      </c>
      <c r="L410" s="443">
        <f>'Príloha 2020'!L877</f>
        <v>4484.6000000000004</v>
      </c>
    </row>
    <row r="411" spans="1:12" s="377" customFormat="1" ht="11.25" customHeight="1" x14ac:dyDescent="0.2">
      <c r="A411" s="375"/>
      <c r="B411" s="376"/>
      <c r="C411" s="376"/>
      <c r="D411" s="376" t="s">
        <v>749</v>
      </c>
      <c r="E411" s="148"/>
      <c r="F411" s="381">
        <f>'Príloha 2020'!F878</f>
        <v>-103.89999999999918</v>
      </c>
      <c r="G411" s="381">
        <f>'Príloha 2020'!G878</f>
        <v>496.00000000000045</v>
      </c>
      <c r="H411" s="381">
        <f>'Príloha 2020'!H878</f>
        <v>-2054.9999999999991</v>
      </c>
      <c r="I411" s="381">
        <f>'Príloha 2020'!I887</f>
        <v>10320.400000000001</v>
      </c>
      <c r="J411" s="381">
        <f>'Príloha 2020'!J878</f>
        <v>-1099.8000000000006</v>
      </c>
      <c r="K411" s="381">
        <f>'Príloha 2020'!K878</f>
        <v>97.399999999999636</v>
      </c>
      <c r="L411" s="381">
        <f>'Príloha 2020'!L878</f>
        <v>0.99999999999818101</v>
      </c>
    </row>
    <row r="412" spans="1:12" ht="11.25" customHeight="1" x14ac:dyDescent="0.2">
      <c r="A412" s="15"/>
      <c r="B412" s="48"/>
      <c r="C412" s="49"/>
      <c r="D412" s="49" t="s">
        <v>269</v>
      </c>
      <c r="E412" s="50"/>
      <c r="F412" s="50">
        <f>'Príloha 2020'!F879</f>
        <v>0</v>
      </c>
      <c r="G412" s="443">
        <f>'Príloha 2020'!G879</f>
        <v>0</v>
      </c>
      <c r="H412" s="443">
        <f>'Príloha 2020'!H879</f>
        <v>0</v>
      </c>
      <c r="I412" s="443">
        <f>'Príloha 2020'!I888</f>
        <v>0</v>
      </c>
      <c r="J412" s="443">
        <f>'Príloha 2020'!J879</f>
        <v>0</v>
      </c>
      <c r="K412" s="443">
        <f>'Príloha 2020'!K879</f>
        <v>0</v>
      </c>
      <c r="L412" s="443">
        <f>'Príloha 2020'!L879</f>
        <v>0</v>
      </c>
    </row>
    <row r="413" spans="1:12" ht="11.25" customHeight="1" x14ac:dyDescent="0.2">
      <c r="A413" s="15"/>
      <c r="B413" s="51"/>
      <c r="C413" s="52"/>
      <c r="D413" s="52" t="s">
        <v>242</v>
      </c>
      <c r="E413" s="50"/>
      <c r="F413" s="443">
        <f>'Príloha 2020'!F880</f>
        <v>0</v>
      </c>
      <c r="G413" s="443">
        <f>'Príloha 2020'!G880</f>
        <v>0</v>
      </c>
      <c r="H413" s="443">
        <f>'Príloha 2020'!H880</f>
        <v>0</v>
      </c>
      <c r="I413" s="443">
        <f>'Príloha 2020'!I889</f>
        <v>0</v>
      </c>
      <c r="J413" s="443">
        <f>'Príloha 2020'!J880</f>
        <v>0</v>
      </c>
      <c r="K413" s="443">
        <f>'Príloha 2020'!K880</f>
        <v>0</v>
      </c>
      <c r="L413" s="443">
        <f>'Príloha 2020'!L880</f>
        <v>0</v>
      </c>
    </row>
    <row r="414" spans="1:12" ht="11.25" customHeight="1" x14ac:dyDescent="0.2">
      <c r="A414" s="15"/>
      <c r="B414" s="48"/>
      <c r="C414" s="49"/>
      <c r="D414" s="49" t="s">
        <v>250</v>
      </c>
      <c r="E414" s="50"/>
      <c r="F414" s="443">
        <f>'Príloha 2020'!F881</f>
        <v>893.3</v>
      </c>
      <c r="G414" s="443">
        <f>'Príloha 2020'!G881</f>
        <v>640.6</v>
      </c>
      <c r="H414" s="443">
        <f>'Príloha 2020'!H881</f>
        <v>2789.8</v>
      </c>
      <c r="I414" s="443">
        <f>'Príloha 2020'!I890</f>
        <v>0</v>
      </c>
      <c r="J414" s="443">
        <f>'Príloha 2020'!J881</f>
        <v>2220.6</v>
      </c>
      <c r="K414" s="443">
        <f>'Príloha 2020'!K881</f>
        <v>294.60000000000002</v>
      </c>
      <c r="L414" s="443">
        <f>'Príloha 2020'!L881</f>
        <v>294.60000000000002</v>
      </c>
    </row>
    <row r="415" spans="1:12" ht="11.25" customHeight="1" x14ac:dyDescent="0.2">
      <c r="A415" s="15"/>
      <c r="B415" s="48"/>
      <c r="C415" s="49"/>
      <c r="D415" s="49" t="s">
        <v>251</v>
      </c>
      <c r="E415" s="50"/>
      <c r="F415" s="443">
        <f>'Príloha 2020'!F882</f>
        <v>297.2</v>
      </c>
      <c r="G415" s="443">
        <f>'Príloha 2020'!G882</f>
        <v>300.20000000000005</v>
      </c>
      <c r="H415" s="443">
        <f>'Príloha 2020'!H882</f>
        <v>734.80000000000007</v>
      </c>
      <c r="I415" s="443">
        <f>'Príloha 2020'!I891</f>
        <v>0</v>
      </c>
      <c r="J415" s="443">
        <f>'Príloha 2020'!J882</f>
        <v>1120.8</v>
      </c>
      <c r="K415" s="443">
        <f>'Príloha 2020'!K882</f>
        <v>392</v>
      </c>
      <c r="L415" s="443">
        <f>'Príloha 2020'!L882</f>
        <v>295.60000000000002</v>
      </c>
    </row>
    <row r="416" spans="1:12" ht="11.25" customHeight="1" x14ac:dyDescent="0.2">
      <c r="A416" s="15"/>
      <c r="B416" s="48"/>
      <c r="C416" s="49"/>
      <c r="D416" s="49" t="s">
        <v>726</v>
      </c>
      <c r="E416" s="50"/>
      <c r="F416" s="443">
        <f>'Príloha 2020'!F883</f>
        <v>596.09999999999991</v>
      </c>
      <c r="G416" s="443">
        <f>'Príloha 2020'!G883</f>
        <v>340.4</v>
      </c>
      <c r="H416" s="443">
        <f>'Príloha 2020'!H883</f>
        <v>2055</v>
      </c>
      <c r="I416" s="443">
        <f>'Príloha 2020'!I892</f>
        <v>0</v>
      </c>
      <c r="J416" s="443">
        <f>'Príloha 2020'!J883</f>
        <v>1099.8</v>
      </c>
      <c r="K416" s="443">
        <f>'Príloha 2020'!K883</f>
        <v>-97.399999999999977</v>
      </c>
      <c r="L416" s="443">
        <f>'Príloha 2020'!L883</f>
        <v>-1</v>
      </c>
    </row>
    <row r="419" spans="4:12" x14ac:dyDescent="0.2">
      <c r="E419" s="399" t="s">
        <v>883</v>
      </c>
      <c r="F419" s="400">
        <f>SUM('Príloha 2020'!F886)</f>
        <v>6748.6000000000013</v>
      </c>
      <c r="G419" s="400">
        <f>SUM('Príloha 2020'!G886)</f>
        <v>8179.5000000000009</v>
      </c>
      <c r="H419" s="400">
        <f>SUM('Príloha 2020'!H886)</f>
        <v>11279.3</v>
      </c>
      <c r="I419" s="400">
        <f>SUM('Príloha 2020'!I895)</f>
        <v>0</v>
      </c>
      <c r="J419" s="400">
        <f>SUM('Príloha 2020'!J886)</f>
        <v>11031.7</v>
      </c>
      <c r="K419" s="400">
        <f>SUM('Príloha 2020'!K886)</f>
        <v>7808.3000000000011</v>
      </c>
      <c r="L419" s="400">
        <f>SUM('Príloha 2020'!L886)</f>
        <v>7884</v>
      </c>
    </row>
    <row r="420" spans="4:12" x14ac:dyDescent="0.2">
      <c r="E420" s="399" t="s">
        <v>884</v>
      </c>
      <c r="F420" s="400">
        <f>SUM('Príloha 2020'!F887)</f>
        <v>6256.4</v>
      </c>
      <c r="G420" s="400">
        <f>SUM('Príloha 2020'!G887)</f>
        <v>7343.1</v>
      </c>
      <c r="H420" s="400">
        <f>SUM('Príloha 2020'!H887)</f>
        <v>11279.3</v>
      </c>
      <c r="I420" s="400">
        <f>SUM('Príloha 2020'!I896)</f>
        <v>0</v>
      </c>
      <c r="J420" s="400">
        <f>SUM('Príloha 2020'!J887)</f>
        <v>11031.7</v>
      </c>
      <c r="K420" s="400">
        <f>SUM('Príloha 2020'!K887)</f>
        <v>7808.3000000000011</v>
      </c>
      <c r="L420" s="400">
        <f>SUM('Príloha 2020'!L887)</f>
        <v>7884.0000000000009</v>
      </c>
    </row>
    <row r="421" spans="4:12" ht="12.75" x14ac:dyDescent="0.2">
      <c r="D421" s="53"/>
      <c r="E421" s="399" t="s">
        <v>631</v>
      </c>
      <c r="F421" s="400">
        <f>SUM('Príloha 2020'!F888)</f>
        <v>492.20000000000164</v>
      </c>
      <c r="G421" s="400">
        <f>SUM('Príloha 2020'!G888)</f>
        <v>836.40000000000055</v>
      </c>
      <c r="H421" s="400">
        <f>SUM('Príloha 2020'!H888)</f>
        <v>0</v>
      </c>
      <c r="I421" s="400">
        <f>SUM('Príloha 2020'!I897)</f>
        <v>0</v>
      </c>
      <c r="J421" s="400">
        <f>SUM('Príloha 2020'!J888)</f>
        <v>0</v>
      </c>
      <c r="K421" s="400">
        <f>SUM('Príloha 2020'!K888)</f>
        <v>0</v>
      </c>
      <c r="L421" s="400">
        <f>SUM('Príloha 2020'!L888)</f>
        <v>0</v>
      </c>
    </row>
    <row r="422" spans="4:12" ht="12.75" customHeight="1" x14ac:dyDescent="0.2"/>
    <row r="423" spans="4:12" ht="12.75" customHeight="1" x14ac:dyDescent="0.2"/>
    <row r="425" spans="4:12" x14ac:dyDescent="0.2">
      <c r="F425" s="4"/>
      <c r="G425" s="4"/>
      <c r="H425" s="4"/>
      <c r="I425" s="4"/>
      <c r="J425" s="4"/>
      <c r="K425" s="4"/>
      <c r="L425" s="4"/>
    </row>
    <row r="426" spans="4:12" ht="15" customHeight="1" x14ac:dyDescent="0.2">
      <c r="F426" s="4"/>
      <c r="G426" s="4"/>
      <c r="H426" s="4"/>
      <c r="I426" s="4"/>
      <c r="J426" s="4"/>
      <c r="K426" s="4"/>
      <c r="L426" s="4"/>
    </row>
    <row r="427" spans="4:12" ht="13.5" customHeight="1" x14ac:dyDescent="0.2"/>
  </sheetData>
  <mergeCells count="9">
    <mergeCell ref="B320:C320"/>
    <mergeCell ref="B335:C335"/>
    <mergeCell ref="B340:C340"/>
    <mergeCell ref="B3:D3"/>
    <mergeCell ref="F2:G2"/>
    <mergeCell ref="B119:C119"/>
    <mergeCell ref="B121:C121"/>
    <mergeCell ref="B143:C143"/>
    <mergeCell ref="B315:C315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1"/>
  <sheetViews>
    <sheetView zoomScale="120" zoomScaleNormal="120" workbookViewId="0">
      <pane ySplit="3" topLeftCell="A832" activePane="bottomLeft" state="frozen"/>
      <selection pane="bottomLeft" activeCell="N849" sqref="N849"/>
    </sheetView>
  </sheetViews>
  <sheetFormatPr defaultRowHeight="12.75" x14ac:dyDescent="0.2"/>
  <cols>
    <col min="1" max="1" width="0.140625" style="236" customWidth="1"/>
    <col min="2" max="2" width="6" style="234" customWidth="1"/>
    <col min="3" max="3" width="8.42578125" style="210" customWidth="1"/>
    <col min="4" max="4" width="25.5703125" style="235" customWidth="1"/>
    <col min="5" max="5" width="5.7109375" style="207" customWidth="1"/>
    <col min="6" max="7" width="6.5703125" style="207" customWidth="1"/>
    <col min="8" max="8" width="7" style="244" customWidth="1"/>
    <col min="9" max="12" width="6.28515625" style="244" customWidth="1"/>
    <col min="13" max="13" width="7.5703125" customWidth="1"/>
    <col min="14" max="14" width="9.140625" style="255"/>
    <col min="15" max="16384" width="9.140625" style="207"/>
  </cols>
  <sheetData>
    <row r="1" spans="1:13" ht="24" customHeight="1" x14ac:dyDescent="0.2">
      <c r="A1" s="205"/>
      <c r="B1" s="245" t="s">
        <v>1255</v>
      </c>
      <c r="C1" s="246"/>
      <c r="D1" s="246"/>
      <c r="E1" s="206"/>
      <c r="F1" s="206"/>
      <c r="G1" s="206"/>
    </row>
    <row r="2" spans="1:13" ht="23.25" customHeight="1" x14ac:dyDescent="0.2">
      <c r="A2" s="208"/>
      <c r="B2" s="209"/>
      <c r="D2" s="211"/>
      <c r="E2" s="247"/>
    </row>
    <row r="3" spans="1:13" ht="42.75" customHeight="1" x14ac:dyDescent="0.2">
      <c r="A3" s="208"/>
      <c r="B3" s="212"/>
      <c r="C3" s="213"/>
      <c r="D3" s="214"/>
      <c r="E3" s="250" t="s">
        <v>695</v>
      </c>
      <c r="F3" s="370" t="s">
        <v>1079</v>
      </c>
      <c r="G3" s="370" t="s">
        <v>1199</v>
      </c>
      <c r="H3" s="215" t="s">
        <v>1205</v>
      </c>
      <c r="I3" s="215" t="s">
        <v>1195</v>
      </c>
      <c r="J3" s="215" t="s">
        <v>1004</v>
      </c>
      <c r="K3" s="215" t="s">
        <v>1070</v>
      </c>
      <c r="L3" s="215" t="s">
        <v>1198</v>
      </c>
    </row>
    <row r="4" spans="1:13" ht="15.75" x14ac:dyDescent="0.25">
      <c r="A4" s="205"/>
      <c r="B4" s="217" t="s">
        <v>331</v>
      </c>
      <c r="C4" s="218"/>
      <c r="D4" s="219" t="s">
        <v>442</v>
      </c>
      <c r="E4" s="220"/>
      <c r="F4" s="488"/>
      <c r="G4" s="488"/>
      <c r="H4" s="216"/>
      <c r="I4" s="216"/>
      <c r="J4" s="216"/>
      <c r="K4" s="216"/>
      <c r="L4" s="216"/>
    </row>
    <row r="5" spans="1:13" x14ac:dyDescent="0.2">
      <c r="A5" s="205"/>
      <c r="B5" s="212"/>
      <c r="C5" s="221"/>
      <c r="D5" s="282" t="s">
        <v>329</v>
      </c>
      <c r="E5" s="354"/>
      <c r="F5" s="355">
        <f t="shared" ref="F5" si="0">SUM(F6+F30+F85)</f>
        <v>5650.2000000000007</v>
      </c>
      <c r="G5" s="355">
        <f t="shared" ref="G5:L5" si="1">SUM(G6+G30+G85)</f>
        <v>6115.7000000000007</v>
      </c>
      <c r="H5" s="355">
        <f t="shared" si="1"/>
        <v>6857.3</v>
      </c>
      <c r="I5" s="354">
        <f t="shared" ref="I5" si="2">SUM(I6+I30+I85)</f>
        <v>6852.1</v>
      </c>
      <c r="J5" s="354">
        <f t="shared" si="1"/>
        <v>7059.8</v>
      </c>
      <c r="K5" s="354">
        <f t="shared" si="1"/>
        <v>7163.9000000000005</v>
      </c>
      <c r="L5" s="354">
        <f t="shared" si="1"/>
        <v>7257.5</v>
      </c>
      <c r="M5" s="476"/>
    </row>
    <row r="6" spans="1:13" x14ac:dyDescent="0.2">
      <c r="A6" s="205"/>
      <c r="B6" s="212"/>
      <c r="C6" s="221"/>
      <c r="D6" s="282" t="s">
        <v>1</v>
      </c>
      <c r="E6" s="354"/>
      <c r="F6" s="355">
        <f>SUM(F8+F10+F18)</f>
        <v>2965.2</v>
      </c>
      <c r="G6" s="355">
        <f>SUM(G8+G10+G18)</f>
        <v>3173.4</v>
      </c>
      <c r="H6" s="354">
        <f>SUM(H8+H10+H18+H28)</f>
        <v>3551.3</v>
      </c>
      <c r="I6" s="354">
        <f>SUM(I8+I10+I18+I28)</f>
        <v>3551.3</v>
      </c>
      <c r="J6" s="354">
        <f>SUM(J8+J10+J18+J28)</f>
        <v>3954.4</v>
      </c>
      <c r="K6" s="354">
        <f t="shared" ref="K6:L6" si="3">SUM(K8+K10+K18+K28)</f>
        <v>3934</v>
      </c>
      <c r="L6" s="354">
        <f t="shared" si="3"/>
        <v>3953.7</v>
      </c>
      <c r="M6" s="476"/>
    </row>
    <row r="7" spans="1:13" x14ac:dyDescent="0.2">
      <c r="A7" s="208"/>
      <c r="B7" s="212"/>
      <c r="C7" s="213"/>
      <c r="D7" s="214"/>
      <c r="E7" s="224"/>
      <c r="F7" s="223"/>
      <c r="G7" s="223"/>
      <c r="H7" s="224"/>
      <c r="I7" s="224"/>
      <c r="J7" s="224"/>
      <c r="K7" s="224"/>
      <c r="L7" s="224"/>
      <c r="M7" s="476"/>
    </row>
    <row r="8" spans="1:13" x14ac:dyDescent="0.2">
      <c r="A8" s="205"/>
      <c r="B8" s="212">
        <v>110</v>
      </c>
      <c r="C8" s="221"/>
      <c r="D8" s="282" t="s">
        <v>2</v>
      </c>
      <c r="E8" s="283"/>
      <c r="F8" s="283">
        <f t="shared" ref="F8:G8" si="4">SUM(F9)</f>
        <v>2577.6</v>
      </c>
      <c r="G8" s="283">
        <f t="shared" si="4"/>
        <v>2832.3</v>
      </c>
      <c r="H8" s="284">
        <f t="shared" ref="H8" si="5">SUM(H9)</f>
        <v>3106</v>
      </c>
      <c r="I8" s="284">
        <f t="shared" ref="I8" si="6">SUM(I9)</f>
        <v>3105.5</v>
      </c>
      <c r="J8" s="284">
        <f t="shared" ref="J8:L8" si="7">SUM(J9)</f>
        <v>3179</v>
      </c>
      <c r="K8" s="284">
        <f t="shared" si="7"/>
        <v>3332.7</v>
      </c>
      <c r="L8" s="284">
        <f t="shared" si="7"/>
        <v>3532</v>
      </c>
      <c r="M8" s="476"/>
    </row>
    <row r="9" spans="1:13" x14ac:dyDescent="0.2">
      <c r="A9" s="208"/>
      <c r="B9" s="212">
        <v>111</v>
      </c>
      <c r="C9" s="213">
        <v>111003</v>
      </c>
      <c r="D9" s="214" t="s">
        <v>320</v>
      </c>
      <c r="E9" s="224"/>
      <c r="F9" s="223">
        <v>2577.6</v>
      </c>
      <c r="G9" s="223">
        <v>2832.3</v>
      </c>
      <c r="H9" s="224">
        <v>3106</v>
      </c>
      <c r="I9" s="224">
        <v>3105.5</v>
      </c>
      <c r="J9" s="224">
        <v>3179</v>
      </c>
      <c r="K9" s="224">
        <v>3332.7</v>
      </c>
      <c r="L9" s="224">
        <v>3532</v>
      </c>
      <c r="M9" s="490"/>
    </row>
    <row r="10" spans="1:13" x14ac:dyDescent="0.2">
      <c r="A10" s="205"/>
      <c r="B10" s="212">
        <v>120</v>
      </c>
      <c r="C10" s="221"/>
      <c r="D10" s="282" t="s">
        <v>3</v>
      </c>
      <c r="E10" s="283"/>
      <c r="F10" s="283">
        <f>SUM(F11:F17)</f>
        <v>203.1</v>
      </c>
      <c r="G10" s="283">
        <f>SUM(G11:G17)</f>
        <v>176.1</v>
      </c>
      <c r="H10" s="283">
        <f t="shared" ref="H10:I10" si="8">SUM(H11:H17)</f>
        <v>189.79999999999998</v>
      </c>
      <c r="I10" s="283">
        <f t="shared" si="8"/>
        <v>189.79999999999998</v>
      </c>
      <c r="J10" s="283">
        <f t="shared" ref="J10" si="9">SUM(J11:J17)</f>
        <v>189.5</v>
      </c>
      <c r="K10" s="283">
        <f t="shared" ref="K10:L10" si="10">SUM(K11:K17)</f>
        <v>195.5</v>
      </c>
      <c r="L10" s="283">
        <f t="shared" si="10"/>
        <v>199.5</v>
      </c>
      <c r="M10" s="476"/>
    </row>
    <row r="11" spans="1:13" x14ac:dyDescent="0.2">
      <c r="A11" s="205"/>
      <c r="B11" s="212"/>
      <c r="C11" s="213">
        <v>121001</v>
      </c>
      <c r="D11" s="214" t="s">
        <v>375</v>
      </c>
      <c r="E11" s="224"/>
      <c r="F11" s="223">
        <v>18.7</v>
      </c>
      <c r="G11" s="223">
        <v>18.600000000000001</v>
      </c>
      <c r="H11" s="223">
        <v>19</v>
      </c>
      <c r="I11" s="223">
        <v>19</v>
      </c>
      <c r="J11" s="223">
        <v>19</v>
      </c>
      <c r="K11" s="223">
        <v>20</v>
      </c>
      <c r="L11" s="223">
        <v>21</v>
      </c>
      <c r="M11" s="476"/>
    </row>
    <row r="12" spans="1:13" x14ac:dyDescent="0.2">
      <c r="A12" s="205"/>
      <c r="B12" s="212"/>
      <c r="C12" s="213">
        <v>121001</v>
      </c>
      <c r="D12" s="214" t="s">
        <v>376</v>
      </c>
      <c r="E12" s="224"/>
      <c r="F12" s="223">
        <v>28.2</v>
      </c>
      <c r="G12" s="223">
        <v>19.399999999999999</v>
      </c>
      <c r="H12" s="223">
        <v>27</v>
      </c>
      <c r="I12" s="223">
        <v>27</v>
      </c>
      <c r="J12" s="223">
        <v>25</v>
      </c>
      <c r="K12" s="223">
        <v>25</v>
      </c>
      <c r="L12" s="223">
        <v>26</v>
      </c>
      <c r="M12" s="476"/>
    </row>
    <row r="13" spans="1:13" x14ac:dyDescent="0.2">
      <c r="A13" s="205"/>
      <c r="B13" s="212"/>
      <c r="C13" s="213">
        <v>121002</v>
      </c>
      <c r="D13" s="214" t="s">
        <v>377</v>
      </c>
      <c r="E13" s="224"/>
      <c r="F13" s="223">
        <v>53.3</v>
      </c>
      <c r="G13" s="223">
        <v>44.8</v>
      </c>
      <c r="H13" s="223">
        <v>47</v>
      </c>
      <c r="I13" s="223">
        <v>47</v>
      </c>
      <c r="J13" s="223">
        <v>47</v>
      </c>
      <c r="K13" s="223">
        <v>50</v>
      </c>
      <c r="L13" s="223">
        <v>50</v>
      </c>
      <c r="M13" s="476"/>
    </row>
    <row r="14" spans="1:13" x14ac:dyDescent="0.2">
      <c r="A14" s="208"/>
      <c r="B14" s="212"/>
      <c r="C14" s="213">
        <v>121002</v>
      </c>
      <c r="D14" s="214" t="s">
        <v>378</v>
      </c>
      <c r="E14" s="224"/>
      <c r="F14" s="223">
        <v>92.4</v>
      </c>
      <c r="G14" s="223">
        <v>83.8</v>
      </c>
      <c r="H14" s="223">
        <v>85</v>
      </c>
      <c r="I14" s="223">
        <v>85</v>
      </c>
      <c r="J14" s="223">
        <v>85</v>
      </c>
      <c r="K14" s="223">
        <v>86</v>
      </c>
      <c r="L14" s="223">
        <v>87</v>
      </c>
      <c r="M14" s="373"/>
    </row>
    <row r="15" spans="1:13" x14ac:dyDescent="0.2">
      <c r="A15" s="208"/>
      <c r="B15" s="212"/>
      <c r="C15" s="213">
        <v>121003</v>
      </c>
      <c r="D15" s="214" t="s">
        <v>379</v>
      </c>
      <c r="E15" s="224"/>
      <c r="F15" s="223">
        <v>8.1</v>
      </c>
      <c r="G15" s="223">
        <v>7.8</v>
      </c>
      <c r="H15" s="223">
        <v>7.6</v>
      </c>
      <c r="I15" s="223">
        <v>7.6</v>
      </c>
      <c r="J15" s="223">
        <v>11</v>
      </c>
      <c r="K15" s="223">
        <v>12</v>
      </c>
      <c r="L15" s="223">
        <v>13</v>
      </c>
      <c r="M15" s="476"/>
    </row>
    <row r="16" spans="1:13" x14ac:dyDescent="0.2">
      <c r="A16" s="208"/>
      <c r="B16" s="212"/>
      <c r="C16" s="213">
        <v>121003</v>
      </c>
      <c r="D16" s="214" t="s">
        <v>380</v>
      </c>
      <c r="E16" s="224"/>
      <c r="F16" s="223">
        <v>2.2999999999999998</v>
      </c>
      <c r="G16" s="223">
        <v>1.6</v>
      </c>
      <c r="H16" s="223">
        <v>2.2000000000000002</v>
      </c>
      <c r="I16" s="223">
        <v>2.2000000000000002</v>
      </c>
      <c r="J16" s="223">
        <v>2.5</v>
      </c>
      <c r="K16" s="223">
        <v>2.5</v>
      </c>
      <c r="L16" s="223">
        <v>2.5</v>
      </c>
      <c r="M16" s="476"/>
    </row>
    <row r="17" spans="1:14" x14ac:dyDescent="0.2">
      <c r="A17" s="208"/>
      <c r="B17" s="212"/>
      <c r="C17" s="213">
        <v>121003</v>
      </c>
      <c r="D17" s="214" t="s">
        <v>388</v>
      </c>
      <c r="E17" s="224"/>
      <c r="F17" s="223">
        <v>0.1</v>
      </c>
      <c r="G17" s="223">
        <v>0.1</v>
      </c>
      <c r="H17" s="223">
        <v>2</v>
      </c>
      <c r="I17" s="223">
        <v>2</v>
      </c>
      <c r="J17" s="223">
        <v>0</v>
      </c>
      <c r="K17" s="223">
        <v>0</v>
      </c>
      <c r="L17" s="223">
        <v>0</v>
      </c>
      <c r="M17" s="476"/>
    </row>
    <row r="18" spans="1:14" x14ac:dyDescent="0.2">
      <c r="A18" s="205"/>
      <c r="B18" s="212">
        <v>130</v>
      </c>
      <c r="C18" s="221"/>
      <c r="D18" s="282" t="s">
        <v>4</v>
      </c>
      <c r="E18" s="283"/>
      <c r="F18" s="283">
        <f>SUM(F19+F28)</f>
        <v>184.49999999999997</v>
      </c>
      <c r="G18" s="283">
        <f>SUM(G19+G28)</f>
        <v>165</v>
      </c>
      <c r="H18" s="283">
        <f t="shared" ref="H18" si="11">SUM(H19)</f>
        <v>254</v>
      </c>
      <c r="I18" s="283">
        <f t="shared" ref="I18" si="12">SUM(I19)</f>
        <v>254.5</v>
      </c>
      <c r="J18" s="283">
        <f t="shared" ref="J18:L18" si="13">SUM(J19)</f>
        <v>583.9</v>
      </c>
      <c r="K18" s="283">
        <f t="shared" si="13"/>
        <v>403.79999999999995</v>
      </c>
      <c r="L18" s="283">
        <f t="shared" si="13"/>
        <v>220.2</v>
      </c>
      <c r="M18" s="476"/>
    </row>
    <row r="19" spans="1:14" x14ac:dyDescent="0.2">
      <c r="A19" s="208"/>
      <c r="B19" s="212">
        <v>133</v>
      </c>
      <c r="C19" s="213"/>
      <c r="D19" s="282" t="s">
        <v>321</v>
      </c>
      <c r="E19" s="283"/>
      <c r="F19" s="283">
        <f>SUM(F20:F27)</f>
        <v>182.29999999999998</v>
      </c>
      <c r="G19" s="283">
        <f>SUM(G20:G27)</f>
        <v>163.5</v>
      </c>
      <c r="H19" s="283">
        <f t="shared" ref="H19:I19" si="14">SUM(H20:H27)</f>
        <v>254</v>
      </c>
      <c r="I19" s="283">
        <f t="shared" si="14"/>
        <v>254.5</v>
      </c>
      <c r="J19" s="283">
        <f t="shared" ref="J19" si="15">SUM(J20:J27)</f>
        <v>583.9</v>
      </c>
      <c r="K19" s="283">
        <f t="shared" ref="K19:L19" si="16">SUM(K20:K27)</f>
        <v>403.79999999999995</v>
      </c>
      <c r="L19" s="283">
        <f t="shared" si="16"/>
        <v>220.2</v>
      </c>
      <c r="M19" s="476"/>
    </row>
    <row r="20" spans="1:14" x14ac:dyDescent="0.2">
      <c r="A20" s="208"/>
      <c r="B20" s="212"/>
      <c r="C20" s="213">
        <v>133001</v>
      </c>
      <c r="D20" s="214" t="s">
        <v>5</v>
      </c>
      <c r="E20" s="224"/>
      <c r="F20" s="223">
        <v>5.8</v>
      </c>
      <c r="G20" s="223">
        <v>4.8</v>
      </c>
      <c r="H20" s="224">
        <v>6</v>
      </c>
      <c r="I20" s="224">
        <v>6</v>
      </c>
      <c r="J20" s="224">
        <v>5</v>
      </c>
      <c r="K20" s="224">
        <v>5</v>
      </c>
      <c r="L20" s="224">
        <v>5</v>
      </c>
      <c r="M20" s="476"/>
    </row>
    <row r="21" spans="1:14" x14ac:dyDescent="0.2">
      <c r="A21" s="208"/>
      <c r="B21" s="212"/>
      <c r="C21" s="213">
        <v>133003</v>
      </c>
      <c r="D21" s="214" t="s">
        <v>410</v>
      </c>
      <c r="E21" s="224"/>
      <c r="F21" s="223">
        <v>0.1</v>
      </c>
      <c r="G21" s="223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476"/>
    </row>
    <row r="22" spans="1:14" x14ac:dyDescent="0.2">
      <c r="A22" s="208"/>
      <c r="B22" s="212"/>
      <c r="C22" s="213">
        <v>133004</v>
      </c>
      <c r="D22" s="214" t="s">
        <v>752</v>
      </c>
      <c r="E22" s="224"/>
      <c r="F22" s="223">
        <v>0.3</v>
      </c>
      <c r="G22" s="223">
        <v>0.3</v>
      </c>
      <c r="H22" s="224">
        <v>0.5</v>
      </c>
      <c r="I22" s="224">
        <v>0.5</v>
      </c>
      <c r="J22" s="224">
        <v>0.5</v>
      </c>
      <c r="K22" s="224">
        <v>0.5</v>
      </c>
      <c r="L22" s="224">
        <v>0.5</v>
      </c>
      <c r="M22" s="476"/>
    </row>
    <row r="23" spans="1:14" x14ac:dyDescent="0.2">
      <c r="A23" s="208"/>
      <c r="B23" s="212"/>
      <c r="C23" s="213">
        <v>133006</v>
      </c>
      <c r="D23" s="214" t="s">
        <v>415</v>
      </c>
      <c r="E23" s="224"/>
      <c r="F23" s="223">
        <v>1.1000000000000001</v>
      </c>
      <c r="G23" s="223">
        <v>1.1000000000000001</v>
      </c>
      <c r="H23" s="224">
        <v>1</v>
      </c>
      <c r="I23" s="224">
        <v>1</v>
      </c>
      <c r="J23" s="224">
        <v>1.2</v>
      </c>
      <c r="K23" s="224">
        <v>1.2</v>
      </c>
      <c r="L23" s="224">
        <v>1.2</v>
      </c>
      <c r="M23" s="476"/>
    </row>
    <row r="24" spans="1:14" x14ac:dyDescent="0.2">
      <c r="A24" s="208"/>
      <c r="B24" s="212"/>
      <c r="C24" s="213">
        <v>133012</v>
      </c>
      <c r="D24" s="214" t="s">
        <v>973</v>
      </c>
      <c r="E24" s="224"/>
      <c r="F24" s="223">
        <v>7.1</v>
      </c>
      <c r="G24" s="223">
        <v>5.3</v>
      </c>
      <c r="H24" s="224">
        <v>4.5</v>
      </c>
      <c r="I24" s="224">
        <v>5</v>
      </c>
      <c r="J24" s="578">
        <v>4.5</v>
      </c>
      <c r="K24" s="224">
        <v>6.5</v>
      </c>
      <c r="L24" s="224">
        <v>6.5</v>
      </c>
      <c r="M24" s="490"/>
    </row>
    <row r="25" spans="1:14" x14ac:dyDescent="0.2">
      <c r="A25" s="208"/>
      <c r="B25" s="212"/>
      <c r="C25" s="213">
        <v>133013</v>
      </c>
      <c r="D25" s="214" t="s">
        <v>381</v>
      </c>
      <c r="E25" s="224"/>
      <c r="F25" s="223">
        <v>111.7</v>
      </c>
      <c r="G25" s="223">
        <v>103.1</v>
      </c>
      <c r="H25" s="224">
        <v>160</v>
      </c>
      <c r="I25" s="224">
        <v>160</v>
      </c>
      <c r="J25" s="224">
        <v>120</v>
      </c>
      <c r="K25" s="224">
        <v>125</v>
      </c>
      <c r="L25" s="224">
        <v>125</v>
      </c>
      <c r="M25" s="476"/>
    </row>
    <row r="26" spans="1:14" x14ac:dyDescent="0.2">
      <c r="A26" s="208"/>
      <c r="B26" s="212"/>
      <c r="C26" s="213">
        <v>133013</v>
      </c>
      <c r="D26" s="214" t="s">
        <v>382</v>
      </c>
      <c r="E26" s="224"/>
      <c r="F26" s="223">
        <v>53.5</v>
      </c>
      <c r="G26" s="223">
        <v>47.5</v>
      </c>
      <c r="H26" s="224">
        <v>80</v>
      </c>
      <c r="I26" s="224">
        <v>80</v>
      </c>
      <c r="J26" s="578">
        <v>80</v>
      </c>
      <c r="K26" s="224">
        <v>80</v>
      </c>
      <c r="L26" s="224">
        <v>80</v>
      </c>
      <c r="M26" s="476"/>
    </row>
    <row r="27" spans="1:14" x14ac:dyDescent="0.2">
      <c r="A27" s="208"/>
      <c r="B27" s="212"/>
      <c r="C27" s="213">
        <v>133013</v>
      </c>
      <c r="D27" s="214" t="s">
        <v>388</v>
      </c>
      <c r="E27" s="224"/>
      <c r="F27" s="223">
        <v>2.7</v>
      </c>
      <c r="G27" s="223">
        <v>1.4</v>
      </c>
      <c r="H27" s="224">
        <v>2</v>
      </c>
      <c r="I27" s="224">
        <v>2</v>
      </c>
      <c r="J27" s="578">
        <v>372.7</v>
      </c>
      <c r="K27" s="224">
        <v>185.6</v>
      </c>
      <c r="L27" s="224">
        <v>2</v>
      </c>
      <c r="M27" s="476"/>
    </row>
    <row r="28" spans="1:14" x14ac:dyDescent="0.2">
      <c r="A28" s="208"/>
      <c r="B28" s="212">
        <v>160</v>
      </c>
      <c r="C28" s="213"/>
      <c r="D28" s="317" t="s">
        <v>1071</v>
      </c>
      <c r="E28" s="516"/>
      <c r="F28" s="283">
        <f t="shared" ref="F28:L28" si="17">SUM(F29)</f>
        <v>2.2000000000000002</v>
      </c>
      <c r="G28" s="283">
        <f t="shared" si="17"/>
        <v>1.5</v>
      </c>
      <c r="H28" s="283">
        <f t="shared" ref="H28" si="18">SUM(H29)</f>
        <v>1.5</v>
      </c>
      <c r="I28" s="283">
        <f t="shared" ref="I28" si="19">SUM(I29)</f>
        <v>1.5</v>
      </c>
      <c r="J28" s="283">
        <f t="shared" si="17"/>
        <v>2</v>
      </c>
      <c r="K28" s="283">
        <f t="shared" si="17"/>
        <v>2</v>
      </c>
      <c r="L28" s="283">
        <f t="shared" si="17"/>
        <v>2</v>
      </c>
      <c r="M28" s="476"/>
    </row>
    <row r="29" spans="1:14" x14ac:dyDescent="0.2">
      <c r="A29" s="208"/>
      <c r="B29" s="212"/>
      <c r="C29" s="213">
        <v>160</v>
      </c>
      <c r="D29" s="214" t="s">
        <v>1072</v>
      </c>
      <c r="E29" s="223"/>
      <c r="F29" s="223">
        <v>2.2000000000000002</v>
      </c>
      <c r="G29" s="223">
        <v>1.5</v>
      </c>
      <c r="H29" s="223">
        <v>1.5</v>
      </c>
      <c r="I29" s="223">
        <v>1.5</v>
      </c>
      <c r="J29" s="223">
        <v>2</v>
      </c>
      <c r="K29" s="223">
        <v>2</v>
      </c>
      <c r="L29" s="223">
        <v>2</v>
      </c>
      <c r="M29" s="476"/>
    </row>
    <row r="30" spans="1:14" s="321" customFormat="1" x14ac:dyDescent="0.2">
      <c r="A30" s="319"/>
      <c r="B30" s="212"/>
      <c r="C30" s="221"/>
      <c r="D30" s="282" t="s">
        <v>7</v>
      </c>
      <c r="E30" s="283"/>
      <c r="F30" s="283">
        <f t="shared" ref="F30" si="20">SUM(F31+F42+F47+F49+F74+F76)</f>
        <v>469.80000000000007</v>
      </c>
      <c r="G30" s="283">
        <f t="shared" ref="G30:J30" si="21">SUM(G31+G42+G47+G49+G74+G76)</f>
        <v>541.4</v>
      </c>
      <c r="H30" s="283">
        <f t="shared" ref="H30" si="22">SUM(H31+H42+H47+H49+H74+H76)</f>
        <v>428.1</v>
      </c>
      <c r="I30" s="283">
        <f t="shared" ref="I30" si="23">SUM(I31+I42+I47+I49+I74+I76)</f>
        <v>449.70000000000005</v>
      </c>
      <c r="J30" s="283">
        <f t="shared" si="21"/>
        <v>408.1</v>
      </c>
      <c r="K30" s="283">
        <f t="shared" ref="K30:L30" si="24">SUM(K31+K42+K47+K49+K74+K76)</f>
        <v>401.1</v>
      </c>
      <c r="L30" s="283">
        <f t="shared" si="24"/>
        <v>398.1</v>
      </c>
      <c r="M30" s="476"/>
      <c r="N30" s="320"/>
    </row>
    <row r="31" spans="1:14" s="321" customFormat="1" x14ac:dyDescent="0.2">
      <c r="A31" s="319"/>
      <c r="B31" s="212">
        <v>210</v>
      </c>
      <c r="C31" s="221"/>
      <c r="D31" s="282" t="s">
        <v>8</v>
      </c>
      <c r="E31" s="283"/>
      <c r="F31" s="283">
        <f t="shared" ref="F31" si="25">SUM(F32:F41)</f>
        <v>218.4</v>
      </c>
      <c r="G31" s="283">
        <f t="shared" ref="G31:J31" si="26">SUM(G32:G41)</f>
        <v>275.7</v>
      </c>
      <c r="H31" s="283">
        <f t="shared" si="26"/>
        <v>254.5</v>
      </c>
      <c r="I31" s="283">
        <f t="shared" ref="I31" si="27">SUM(I32:I41)</f>
        <v>261.2</v>
      </c>
      <c r="J31" s="283">
        <f t="shared" si="26"/>
        <v>231</v>
      </c>
      <c r="K31" s="283">
        <f t="shared" ref="K31:L31" si="28">SUM(K32:K41)</f>
        <v>230</v>
      </c>
      <c r="L31" s="283">
        <f t="shared" si="28"/>
        <v>230</v>
      </c>
      <c r="N31" s="320"/>
    </row>
    <row r="32" spans="1:14" s="321" customFormat="1" x14ac:dyDescent="0.2">
      <c r="A32" s="322"/>
      <c r="B32" s="212"/>
      <c r="C32" s="213">
        <v>211003</v>
      </c>
      <c r="D32" s="214" t="s">
        <v>740</v>
      </c>
      <c r="E32" s="224"/>
      <c r="F32" s="223">
        <v>1.4</v>
      </c>
      <c r="G32" s="223">
        <v>0.6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476"/>
      <c r="N32" s="320"/>
    </row>
    <row r="33" spans="1:14" s="448" customFormat="1" x14ac:dyDescent="0.2">
      <c r="A33" s="439"/>
      <c r="B33" s="212"/>
      <c r="C33" s="213">
        <v>211003</v>
      </c>
      <c r="D33" s="214" t="s">
        <v>1059</v>
      </c>
      <c r="E33" s="224"/>
      <c r="F33" s="223">
        <v>0</v>
      </c>
      <c r="G33" s="223">
        <v>19.399999999999999</v>
      </c>
      <c r="H33" s="224">
        <v>0</v>
      </c>
      <c r="I33" s="224">
        <v>0</v>
      </c>
      <c r="J33" s="224">
        <v>7.5</v>
      </c>
      <c r="K33" s="224">
        <v>7.5</v>
      </c>
      <c r="L33" s="224">
        <v>7.5</v>
      </c>
      <c r="M33" s="490"/>
      <c r="N33" s="447"/>
    </row>
    <row r="34" spans="1:14" s="321" customFormat="1" x14ac:dyDescent="0.2">
      <c r="A34" s="322"/>
      <c r="B34" s="212"/>
      <c r="C34" s="213">
        <v>212002</v>
      </c>
      <c r="D34" s="214" t="s">
        <v>318</v>
      </c>
      <c r="E34" s="204"/>
      <c r="F34" s="223">
        <v>41.8</v>
      </c>
      <c r="G34" s="223">
        <v>31.3</v>
      </c>
      <c r="H34" s="224">
        <v>40</v>
      </c>
      <c r="I34" s="224">
        <v>40</v>
      </c>
      <c r="J34" s="224">
        <v>30</v>
      </c>
      <c r="K34" s="224">
        <v>30</v>
      </c>
      <c r="L34" s="224">
        <v>30</v>
      </c>
      <c r="M34" s="490"/>
      <c r="N34" s="320"/>
    </row>
    <row r="35" spans="1:14" s="321" customFormat="1" x14ac:dyDescent="0.2">
      <c r="A35" s="322"/>
      <c r="B35" s="212"/>
      <c r="C35" s="213">
        <v>212003</v>
      </c>
      <c r="D35" s="214" t="s">
        <v>920</v>
      </c>
      <c r="E35" s="224"/>
      <c r="F35" s="223">
        <v>11.2</v>
      </c>
      <c r="G35" s="223">
        <v>10.7</v>
      </c>
      <c r="H35" s="223">
        <v>11</v>
      </c>
      <c r="I35" s="223">
        <v>17.7</v>
      </c>
      <c r="J35" s="223">
        <v>10</v>
      </c>
      <c r="K35" s="223">
        <v>12</v>
      </c>
      <c r="L35" s="223">
        <v>12</v>
      </c>
      <c r="M35" s="490"/>
      <c r="N35" s="320"/>
    </row>
    <row r="36" spans="1:14" s="448" customFormat="1" x14ac:dyDescent="0.2">
      <c r="A36" s="439"/>
      <c r="B36" s="212"/>
      <c r="C36" s="213">
        <v>212003</v>
      </c>
      <c r="D36" s="214" t="s">
        <v>921</v>
      </c>
      <c r="E36" s="224"/>
      <c r="F36" s="223">
        <v>1.6</v>
      </c>
      <c r="G36" s="223">
        <v>1.7</v>
      </c>
      <c r="H36" s="223">
        <v>0.5</v>
      </c>
      <c r="I36" s="223">
        <v>0.5</v>
      </c>
      <c r="J36" s="223">
        <v>0.5</v>
      </c>
      <c r="K36" s="223">
        <v>0.5</v>
      </c>
      <c r="L36" s="223">
        <v>0.5</v>
      </c>
      <c r="M36" s="476"/>
      <c r="N36" s="447"/>
    </row>
    <row r="37" spans="1:14" s="500" customFormat="1" x14ac:dyDescent="0.2">
      <c r="A37" s="498"/>
      <c r="B37" s="502"/>
      <c r="C37" s="503">
        <v>212003</v>
      </c>
      <c r="D37" s="501" t="s">
        <v>1030</v>
      </c>
      <c r="E37" s="496"/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491"/>
      <c r="N37" s="504"/>
    </row>
    <row r="38" spans="1:14" s="500" customFormat="1" x14ac:dyDescent="0.2">
      <c r="A38" s="498"/>
      <c r="B38" s="502"/>
      <c r="C38" s="503">
        <v>212003</v>
      </c>
      <c r="D38" s="501" t="s">
        <v>1024</v>
      </c>
      <c r="E38" s="496"/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491"/>
      <c r="N38" s="504"/>
    </row>
    <row r="39" spans="1:14" s="321" customFormat="1" x14ac:dyDescent="0.2">
      <c r="A39" s="322"/>
      <c r="B39" s="212"/>
      <c r="C39" s="213">
        <v>2120035</v>
      </c>
      <c r="D39" s="214" t="s">
        <v>753</v>
      </c>
      <c r="E39" s="224"/>
      <c r="F39" s="223">
        <v>135.1</v>
      </c>
      <c r="G39" s="223">
        <v>137.69999999999999</v>
      </c>
      <c r="H39" s="224">
        <v>175</v>
      </c>
      <c r="I39" s="224">
        <v>175</v>
      </c>
      <c r="J39" s="224">
        <v>144</v>
      </c>
      <c r="K39" s="224">
        <v>144</v>
      </c>
      <c r="L39" s="224">
        <v>144</v>
      </c>
      <c r="M39" s="476"/>
      <c r="N39" s="320"/>
    </row>
    <row r="40" spans="1:14" s="321" customFormat="1" x14ac:dyDescent="0.2">
      <c r="A40" s="322"/>
      <c r="B40" s="212"/>
      <c r="C40" s="213">
        <v>2120034</v>
      </c>
      <c r="D40" s="214" t="s">
        <v>611</v>
      </c>
      <c r="E40" s="224"/>
      <c r="F40" s="223">
        <v>27.3</v>
      </c>
      <c r="G40" s="223">
        <v>27.4</v>
      </c>
      <c r="H40" s="224">
        <v>28</v>
      </c>
      <c r="I40" s="224">
        <v>28</v>
      </c>
      <c r="J40" s="578">
        <v>28</v>
      </c>
      <c r="K40" s="224">
        <v>25</v>
      </c>
      <c r="L40" s="224">
        <v>25</v>
      </c>
      <c r="M40" s="476"/>
      <c r="N40" s="320"/>
    </row>
    <row r="41" spans="1:14" s="321" customFormat="1" x14ac:dyDescent="0.2">
      <c r="A41" s="322"/>
      <c r="B41" s="212"/>
      <c r="C41" s="213">
        <v>212004</v>
      </c>
      <c r="D41" s="214" t="s">
        <v>1032</v>
      </c>
      <c r="E41" s="224"/>
      <c r="F41" s="223">
        <v>0</v>
      </c>
      <c r="G41" s="223">
        <v>46.9</v>
      </c>
      <c r="H41" s="224">
        <v>0</v>
      </c>
      <c r="I41" s="224">
        <v>0</v>
      </c>
      <c r="J41" s="577">
        <v>11</v>
      </c>
      <c r="K41" s="224">
        <v>11</v>
      </c>
      <c r="L41" s="224">
        <v>11</v>
      </c>
      <c r="M41" s="493"/>
      <c r="N41" s="320"/>
    </row>
    <row r="42" spans="1:14" s="321" customFormat="1" x14ac:dyDescent="0.2">
      <c r="A42" s="319"/>
      <c r="B42" s="212">
        <v>221</v>
      </c>
      <c r="C42" s="221"/>
      <c r="D42" s="282" t="s">
        <v>9</v>
      </c>
      <c r="E42" s="283"/>
      <c r="F42" s="283">
        <f>SUM(F43:F46)</f>
        <v>74.300000000000011</v>
      </c>
      <c r="G42" s="283">
        <f>SUM(G43:G46)</f>
        <v>79.599999999999994</v>
      </c>
      <c r="H42" s="283">
        <f t="shared" ref="H42:I42" si="29">SUM(H43:H46)</f>
        <v>69.5</v>
      </c>
      <c r="I42" s="283">
        <f t="shared" si="29"/>
        <v>69.5</v>
      </c>
      <c r="J42" s="283">
        <f t="shared" ref="J42" si="30">SUM(J43:J46)</f>
        <v>52</v>
      </c>
      <c r="K42" s="283">
        <f t="shared" ref="K42:L42" si="31">SUM(K43:K46)</f>
        <v>52</v>
      </c>
      <c r="L42" s="283">
        <f t="shared" si="31"/>
        <v>47</v>
      </c>
      <c r="M42" s="476"/>
      <c r="N42" s="320"/>
    </row>
    <row r="43" spans="1:14" s="321" customFormat="1" x14ac:dyDescent="0.2">
      <c r="A43" s="322"/>
      <c r="B43" s="212"/>
      <c r="C43" s="213">
        <v>2210041</v>
      </c>
      <c r="D43" s="214" t="s">
        <v>706</v>
      </c>
      <c r="E43" s="224"/>
      <c r="F43" s="223">
        <v>13.4</v>
      </c>
      <c r="G43" s="223">
        <v>13.8</v>
      </c>
      <c r="H43" s="223">
        <v>13</v>
      </c>
      <c r="I43" s="223">
        <v>13</v>
      </c>
      <c r="J43" s="223">
        <v>14</v>
      </c>
      <c r="K43" s="223">
        <v>14</v>
      </c>
      <c r="L43" s="223">
        <v>14</v>
      </c>
      <c r="M43" s="476"/>
      <c r="N43" s="320"/>
    </row>
    <row r="44" spans="1:14" s="321" customFormat="1" x14ac:dyDescent="0.2">
      <c r="A44" s="322"/>
      <c r="B44" s="212"/>
      <c r="C44" s="213">
        <v>2210044</v>
      </c>
      <c r="D44" s="214" t="s">
        <v>13</v>
      </c>
      <c r="E44" s="224"/>
      <c r="F44" s="223">
        <v>50.7</v>
      </c>
      <c r="G44" s="223">
        <v>55.6</v>
      </c>
      <c r="H44" s="224">
        <v>48</v>
      </c>
      <c r="I44" s="224">
        <v>48</v>
      </c>
      <c r="J44" s="224">
        <v>30</v>
      </c>
      <c r="K44" s="224">
        <v>30</v>
      </c>
      <c r="L44" s="224">
        <v>25</v>
      </c>
      <c r="M44" s="476"/>
      <c r="N44" s="320"/>
    </row>
    <row r="45" spans="1:14" s="321" customFormat="1" x14ac:dyDescent="0.2">
      <c r="A45" s="322"/>
      <c r="B45" s="212"/>
      <c r="C45" s="213">
        <v>2210045</v>
      </c>
      <c r="D45" s="214" t="s">
        <v>14</v>
      </c>
      <c r="E45" s="224"/>
      <c r="F45" s="223">
        <v>6.7</v>
      </c>
      <c r="G45" s="223">
        <v>4.5999999999999996</v>
      </c>
      <c r="H45" s="223">
        <v>3.5</v>
      </c>
      <c r="I45" s="223">
        <v>3.5</v>
      </c>
      <c r="J45" s="223">
        <v>3</v>
      </c>
      <c r="K45" s="223">
        <v>3</v>
      </c>
      <c r="L45" s="223">
        <v>3</v>
      </c>
      <c r="M45" s="476"/>
      <c r="N45" s="320"/>
    </row>
    <row r="46" spans="1:14" s="321" customFormat="1" x14ac:dyDescent="0.2">
      <c r="A46" s="322"/>
      <c r="B46" s="212"/>
      <c r="C46" s="213">
        <v>2210043</v>
      </c>
      <c r="D46" s="214" t="s">
        <v>705</v>
      </c>
      <c r="E46" s="224"/>
      <c r="F46" s="223">
        <v>3.5</v>
      </c>
      <c r="G46" s="223">
        <v>5.6</v>
      </c>
      <c r="H46" s="223">
        <v>5</v>
      </c>
      <c r="I46" s="223">
        <v>5</v>
      </c>
      <c r="J46" s="223">
        <v>5</v>
      </c>
      <c r="K46" s="223">
        <v>5</v>
      </c>
      <c r="L46" s="223">
        <v>5</v>
      </c>
      <c r="M46" s="476"/>
      <c r="N46" s="320"/>
    </row>
    <row r="47" spans="1:14" s="321" customFormat="1" x14ac:dyDescent="0.2">
      <c r="A47" s="319"/>
      <c r="B47" s="212">
        <v>222</v>
      </c>
      <c r="C47" s="221"/>
      <c r="D47" s="282" t="s">
        <v>15</v>
      </c>
      <c r="E47" s="283"/>
      <c r="F47" s="283">
        <f>SUM(F48)</f>
        <v>3.9</v>
      </c>
      <c r="G47" s="283">
        <f>SUM(G48)</f>
        <v>2.4</v>
      </c>
      <c r="H47" s="283">
        <f t="shared" ref="H47" si="32">SUM(H48)</f>
        <v>2</v>
      </c>
      <c r="I47" s="283">
        <f t="shared" ref="I47" si="33">SUM(I48)</f>
        <v>5.8</v>
      </c>
      <c r="J47" s="283">
        <f t="shared" ref="J47:L47" si="34">SUM(J48)</f>
        <v>6</v>
      </c>
      <c r="K47" s="283">
        <f t="shared" si="34"/>
        <v>6</v>
      </c>
      <c r="L47" s="283">
        <f t="shared" si="34"/>
        <v>6</v>
      </c>
      <c r="M47" s="476"/>
      <c r="N47" s="320"/>
    </row>
    <row r="48" spans="1:14" s="321" customFormat="1" x14ac:dyDescent="0.2">
      <c r="A48" s="322"/>
      <c r="B48" s="212"/>
      <c r="C48" s="213">
        <v>222003</v>
      </c>
      <c r="D48" s="214" t="s">
        <v>288</v>
      </c>
      <c r="E48" s="224"/>
      <c r="F48" s="223">
        <v>3.9</v>
      </c>
      <c r="G48" s="223">
        <v>2.4</v>
      </c>
      <c r="H48" s="223">
        <v>2</v>
      </c>
      <c r="I48" s="223">
        <v>5.8</v>
      </c>
      <c r="J48" s="223">
        <v>6</v>
      </c>
      <c r="K48" s="223">
        <v>6</v>
      </c>
      <c r="L48" s="223">
        <v>6</v>
      </c>
      <c r="M48" s="490"/>
      <c r="N48" s="320"/>
    </row>
    <row r="49" spans="1:14" s="321" customFormat="1" x14ac:dyDescent="0.2">
      <c r="A49" s="319"/>
      <c r="B49" s="212">
        <v>223</v>
      </c>
      <c r="C49" s="221"/>
      <c r="D49" s="282" t="s">
        <v>16</v>
      </c>
      <c r="E49" s="283"/>
      <c r="F49" s="283">
        <f t="shared" ref="F49" si="35">SUM(F50:F73)</f>
        <v>93.6</v>
      </c>
      <c r="G49" s="283">
        <f t="shared" ref="G49:J49" si="36">SUM(G50:G73)</f>
        <v>80.600000000000009</v>
      </c>
      <c r="H49" s="283">
        <f t="shared" si="36"/>
        <v>64</v>
      </c>
      <c r="I49" s="283">
        <f t="shared" si="36"/>
        <v>70</v>
      </c>
      <c r="J49" s="283">
        <f t="shared" si="36"/>
        <v>77.8</v>
      </c>
      <c r="K49" s="283">
        <f t="shared" ref="K49:L49" si="37">SUM(K50:K73)</f>
        <v>80.8</v>
      </c>
      <c r="L49" s="283">
        <f t="shared" si="37"/>
        <v>82.8</v>
      </c>
      <c r="N49" s="320"/>
    </row>
    <row r="50" spans="1:14" s="321" customFormat="1" x14ac:dyDescent="0.2">
      <c r="A50" s="322"/>
      <c r="B50" s="212"/>
      <c r="C50" s="213">
        <v>223001</v>
      </c>
      <c r="D50" s="214" t="s">
        <v>712</v>
      </c>
      <c r="E50" s="224"/>
      <c r="F50" s="223">
        <v>0</v>
      </c>
      <c r="G50" s="223">
        <v>0</v>
      </c>
      <c r="H50" s="223">
        <v>1</v>
      </c>
      <c r="I50" s="223">
        <v>1</v>
      </c>
      <c r="J50" s="223">
        <v>0</v>
      </c>
      <c r="K50" s="223">
        <v>0</v>
      </c>
      <c r="L50" s="223">
        <v>0</v>
      </c>
      <c r="M50" s="476"/>
      <c r="N50" s="320"/>
    </row>
    <row r="51" spans="1:14" s="321" customFormat="1" x14ac:dyDescent="0.2">
      <c r="A51" s="322"/>
      <c r="B51" s="212"/>
      <c r="C51" s="213">
        <v>2230010</v>
      </c>
      <c r="D51" s="214" t="s">
        <v>974</v>
      </c>
      <c r="E51" s="224"/>
      <c r="F51" s="223">
        <v>3.8</v>
      </c>
      <c r="G51" s="223">
        <v>0.1</v>
      </c>
      <c r="H51" s="223">
        <v>0.1</v>
      </c>
      <c r="I51" s="223">
        <v>0.1</v>
      </c>
      <c r="J51" s="223">
        <v>0.5</v>
      </c>
      <c r="K51" s="223">
        <v>0.5</v>
      </c>
      <c r="L51" s="223">
        <v>0.5</v>
      </c>
      <c r="M51" s="490"/>
      <c r="N51" s="320"/>
    </row>
    <row r="52" spans="1:14" s="321" customFormat="1" x14ac:dyDescent="0.2">
      <c r="A52" s="322"/>
      <c r="B52" s="212"/>
      <c r="C52" s="213">
        <v>22300106</v>
      </c>
      <c r="D52" s="214" t="s">
        <v>624</v>
      </c>
      <c r="E52" s="224"/>
      <c r="F52" s="223">
        <v>5.5</v>
      </c>
      <c r="G52" s="223">
        <v>4.5</v>
      </c>
      <c r="H52" s="223">
        <v>4</v>
      </c>
      <c r="I52" s="223">
        <v>4</v>
      </c>
      <c r="J52" s="223">
        <v>6</v>
      </c>
      <c r="K52" s="223">
        <v>6</v>
      </c>
      <c r="L52" s="223">
        <v>6</v>
      </c>
      <c r="M52" s="476"/>
      <c r="N52" s="320"/>
    </row>
    <row r="53" spans="1:14" s="321" customFormat="1" x14ac:dyDescent="0.2">
      <c r="A53" s="322"/>
      <c r="B53" s="212"/>
      <c r="C53" s="213">
        <v>2230011</v>
      </c>
      <c r="D53" s="214" t="s">
        <v>256</v>
      </c>
      <c r="E53" s="224"/>
      <c r="F53" s="223">
        <v>8.4</v>
      </c>
      <c r="G53" s="223">
        <v>1</v>
      </c>
      <c r="H53" s="223">
        <v>0</v>
      </c>
      <c r="I53" s="223">
        <v>1</v>
      </c>
      <c r="J53" s="223">
        <v>1</v>
      </c>
      <c r="K53" s="223">
        <v>1</v>
      </c>
      <c r="L53" s="223">
        <v>1</v>
      </c>
      <c r="M53" s="490"/>
      <c r="N53" s="320"/>
    </row>
    <row r="54" spans="1:14" s="321" customFormat="1" x14ac:dyDescent="0.2">
      <c r="A54" s="322"/>
      <c r="B54" s="212"/>
      <c r="C54" s="213">
        <v>22300110</v>
      </c>
      <c r="D54" s="214" t="s">
        <v>21</v>
      </c>
      <c r="E54" s="224"/>
      <c r="F54" s="223">
        <v>7.2</v>
      </c>
      <c r="G54" s="223">
        <v>6.2</v>
      </c>
      <c r="H54" s="223">
        <v>5</v>
      </c>
      <c r="I54" s="223">
        <v>5</v>
      </c>
      <c r="J54" s="223">
        <v>6</v>
      </c>
      <c r="K54" s="223">
        <v>6</v>
      </c>
      <c r="L54" s="223">
        <v>6</v>
      </c>
      <c r="M54" s="476"/>
      <c r="N54" s="320"/>
    </row>
    <row r="55" spans="1:14" s="321" customFormat="1" x14ac:dyDescent="0.2">
      <c r="A55" s="322"/>
      <c r="B55" s="212"/>
      <c r="C55" s="213">
        <v>22300112</v>
      </c>
      <c r="D55" s="214" t="s">
        <v>646</v>
      </c>
      <c r="E55" s="224"/>
      <c r="F55" s="223">
        <v>0.3</v>
      </c>
      <c r="G55" s="223">
        <v>1.3</v>
      </c>
      <c r="H55" s="223">
        <v>1</v>
      </c>
      <c r="I55" s="223">
        <v>1</v>
      </c>
      <c r="J55" s="223">
        <v>1</v>
      </c>
      <c r="K55" s="223">
        <v>1</v>
      </c>
      <c r="L55" s="223">
        <v>1</v>
      </c>
      <c r="M55" s="476"/>
      <c r="N55" s="320"/>
    </row>
    <row r="56" spans="1:14" s="321" customFormat="1" x14ac:dyDescent="0.2">
      <c r="A56" s="322"/>
      <c r="B56" s="212"/>
      <c r="C56" s="213">
        <v>2230012</v>
      </c>
      <c r="D56" s="214" t="s">
        <v>17</v>
      </c>
      <c r="E56" s="224"/>
      <c r="F56" s="223">
        <v>0.7</v>
      </c>
      <c r="G56" s="223">
        <v>0.7</v>
      </c>
      <c r="H56" s="223">
        <v>0.4</v>
      </c>
      <c r="I56" s="223">
        <v>0.4</v>
      </c>
      <c r="J56" s="223">
        <v>0.4</v>
      </c>
      <c r="K56" s="223">
        <v>0.4</v>
      </c>
      <c r="L56" s="223">
        <v>0.4</v>
      </c>
      <c r="M56" s="476"/>
      <c r="N56" s="320"/>
    </row>
    <row r="57" spans="1:14" s="321" customFormat="1" x14ac:dyDescent="0.2">
      <c r="A57" s="322"/>
      <c r="B57" s="212"/>
      <c r="C57" s="213">
        <v>2230014</v>
      </c>
      <c r="D57" s="214" t="s">
        <v>18</v>
      </c>
      <c r="E57" s="224"/>
      <c r="F57" s="223">
        <v>0</v>
      </c>
      <c r="G57" s="223">
        <v>0</v>
      </c>
      <c r="H57" s="223">
        <v>0.5</v>
      </c>
      <c r="I57" s="223">
        <v>0.5</v>
      </c>
      <c r="J57" s="223">
        <v>0</v>
      </c>
      <c r="K57" s="223">
        <v>0</v>
      </c>
      <c r="L57" s="223">
        <v>0</v>
      </c>
      <c r="M57" s="476"/>
      <c r="N57" s="320"/>
    </row>
    <row r="58" spans="1:14" s="321" customFormat="1" x14ac:dyDescent="0.2">
      <c r="A58" s="322"/>
      <c r="B58" s="212"/>
      <c r="C58" s="213">
        <v>22300121</v>
      </c>
      <c r="D58" s="214" t="s">
        <v>23</v>
      </c>
      <c r="E58" s="204"/>
      <c r="F58" s="223">
        <v>0.9</v>
      </c>
      <c r="G58" s="223">
        <v>0.1</v>
      </c>
      <c r="H58" s="223">
        <v>0</v>
      </c>
      <c r="I58" s="223">
        <v>0</v>
      </c>
      <c r="J58" s="223">
        <v>0.5</v>
      </c>
      <c r="K58" s="223">
        <v>0.5</v>
      </c>
      <c r="L58" s="223">
        <v>0.5</v>
      </c>
      <c r="M58" s="476"/>
      <c r="N58" s="320"/>
    </row>
    <row r="59" spans="1:14" s="321" customFormat="1" x14ac:dyDescent="0.2">
      <c r="A59" s="322"/>
      <c r="B59" s="212"/>
      <c r="C59" s="213">
        <v>2230013</v>
      </c>
      <c r="D59" s="214" t="s">
        <v>353</v>
      </c>
      <c r="E59" s="224"/>
      <c r="F59" s="223">
        <v>0.8</v>
      </c>
      <c r="G59" s="223">
        <v>1.6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476"/>
      <c r="N59" s="320"/>
    </row>
    <row r="60" spans="1:14" s="321" customFormat="1" x14ac:dyDescent="0.2">
      <c r="A60" s="322"/>
      <c r="B60" s="212"/>
      <c r="C60" s="213">
        <v>2230016</v>
      </c>
      <c r="D60" s="214" t="s">
        <v>257</v>
      </c>
      <c r="E60" s="224"/>
      <c r="F60" s="223">
        <v>10.1</v>
      </c>
      <c r="G60" s="223">
        <v>11.1</v>
      </c>
      <c r="H60" s="223">
        <v>1</v>
      </c>
      <c r="I60" s="223">
        <v>6</v>
      </c>
      <c r="J60" s="223">
        <v>8</v>
      </c>
      <c r="K60" s="223">
        <v>10</v>
      </c>
      <c r="L60" s="223">
        <v>12</v>
      </c>
      <c r="M60" s="490"/>
      <c r="N60" s="320"/>
    </row>
    <row r="61" spans="1:14" s="321" customFormat="1" x14ac:dyDescent="0.2">
      <c r="A61" s="322"/>
      <c r="B61" s="212"/>
      <c r="C61" s="213">
        <v>2230017</v>
      </c>
      <c r="D61" s="214" t="s">
        <v>19</v>
      </c>
      <c r="E61" s="224"/>
      <c r="F61" s="223">
        <v>7.8</v>
      </c>
      <c r="G61" s="223">
        <v>7.7</v>
      </c>
      <c r="H61" s="223">
        <v>2.5</v>
      </c>
      <c r="I61" s="223">
        <v>2.5</v>
      </c>
      <c r="J61" s="223">
        <v>7</v>
      </c>
      <c r="K61" s="223">
        <v>8</v>
      </c>
      <c r="L61" s="223">
        <v>8</v>
      </c>
      <c r="M61" s="476"/>
      <c r="N61" s="320"/>
    </row>
    <row r="62" spans="1:14" s="321" customFormat="1" x14ac:dyDescent="0.2">
      <c r="A62" s="322"/>
      <c r="B62" s="212"/>
      <c r="C62" s="213">
        <v>22300171</v>
      </c>
      <c r="D62" s="214" t="s">
        <v>647</v>
      </c>
      <c r="E62" s="224"/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476"/>
      <c r="N62" s="320"/>
    </row>
    <row r="63" spans="1:14" s="321" customFormat="1" x14ac:dyDescent="0.2">
      <c r="A63" s="322"/>
      <c r="B63" s="212"/>
      <c r="C63" s="213">
        <v>2230018</v>
      </c>
      <c r="D63" s="214" t="s">
        <v>20</v>
      </c>
      <c r="E63" s="224"/>
      <c r="F63" s="223">
        <v>0</v>
      </c>
      <c r="G63" s="223">
        <v>0</v>
      </c>
      <c r="H63" s="223">
        <v>0</v>
      </c>
      <c r="I63" s="223">
        <v>0</v>
      </c>
      <c r="J63" s="223">
        <v>0</v>
      </c>
      <c r="K63" s="223">
        <v>0</v>
      </c>
      <c r="L63" s="223">
        <v>0</v>
      </c>
      <c r="M63" s="476"/>
      <c r="N63" s="320"/>
    </row>
    <row r="64" spans="1:14" s="500" customFormat="1" x14ac:dyDescent="0.2">
      <c r="A64" s="498"/>
      <c r="B64" s="502"/>
      <c r="C64" s="503">
        <v>223003</v>
      </c>
      <c r="D64" s="501" t="s">
        <v>1123</v>
      </c>
      <c r="E64" s="496"/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491"/>
      <c r="N64" s="504"/>
    </row>
    <row r="65" spans="1:14" s="500" customFormat="1" x14ac:dyDescent="0.2">
      <c r="A65" s="498"/>
      <c r="B65" s="502"/>
      <c r="C65" s="503">
        <v>223003</v>
      </c>
      <c r="D65" s="501" t="s">
        <v>1122</v>
      </c>
      <c r="E65" s="496"/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491"/>
      <c r="N65" s="504"/>
    </row>
    <row r="66" spans="1:14" s="321" customFormat="1" x14ac:dyDescent="0.2">
      <c r="A66" s="322"/>
      <c r="B66" s="212"/>
      <c r="C66" s="213" t="s">
        <v>571</v>
      </c>
      <c r="D66" s="214" t="s">
        <v>406</v>
      </c>
      <c r="E66" s="224"/>
      <c r="F66" s="223">
        <v>1.3</v>
      </c>
      <c r="G66" s="223">
        <v>1.5</v>
      </c>
      <c r="H66" s="223">
        <v>1.7</v>
      </c>
      <c r="I66" s="223">
        <v>1.7</v>
      </c>
      <c r="J66" s="223">
        <v>1.7</v>
      </c>
      <c r="K66" s="223">
        <v>1.7</v>
      </c>
      <c r="L66" s="223">
        <v>1.7</v>
      </c>
      <c r="M66" s="476"/>
      <c r="N66" s="320"/>
    </row>
    <row r="67" spans="1:14" s="321" customFormat="1" x14ac:dyDescent="0.2">
      <c r="A67" s="322"/>
      <c r="B67" s="212"/>
      <c r="C67" s="213" t="s">
        <v>570</v>
      </c>
      <c r="D67" s="214" t="s">
        <v>405</v>
      </c>
      <c r="E67" s="224"/>
      <c r="F67" s="223">
        <v>1.8</v>
      </c>
      <c r="G67" s="223">
        <v>1.9</v>
      </c>
      <c r="H67" s="223">
        <v>1.8</v>
      </c>
      <c r="I67" s="223">
        <v>1.8</v>
      </c>
      <c r="J67" s="223">
        <v>1.9</v>
      </c>
      <c r="K67" s="223">
        <v>1.9</v>
      </c>
      <c r="L67" s="223">
        <v>1.9</v>
      </c>
      <c r="M67" s="476"/>
      <c r="N67" s="320"/>
    </row>
    <row r="68" spans="1:14" s="321" customFormat="1" x14ac:dyDescent="0.2">
      <c r="A68" s="322"/>
      <c r="B68" s="212"/>
      <c r="C68" s="213" t="s">
        <v>572</v>
      </c>
      <c r="D68" s="214" t="s">
        <v>386</v>
      </c>
      <c r="E68" s="224"/>
      <c r="F68" s="223">
        <v>30.7</v>
      </c>
      <c r="G68" s="223">
        <v>29.3</v>
      </c>
      <c r="H68" s="223">
        <v>30</v>
      </c>
      <c r="I68" s="223">
        <v>30</v>
      </c>
      <c r="J68" s="223">
        <v>30</v>
      </c>
      <c r="K68" s="223">
        <v>30</v>
      </c>
      <c r="L68" s="223">
        <v>30</v>
      </c>
      <c r="M68" s="476"/>
      <c r="N68" s="320"/>
    </row>
    <row r="69" spans="1:14" s="321" customFormat="1" x14ac:dyDescent="0.2">
      <c r="A69" s="322"/>
      <c r="B69" s="212" t="s">
        <v>442</v>
      </c>
      <c r="C69" s="213" t="s">
        <v>600</v>
      </c>
      <c r="D69" s="214" t="s">
        <v>601</v>
      </c>
      <c r="E69" s="224"/>
      <c r="F69" s="223">
        <v>8.9</v>
      </c>
      <c r="G69" s="223">
        <v>8.9</v>
      </c>
      <c r="H69" s="223">
        <v>9</v>
      </c>
      <c r="I69" s="223">
        <v>9</v>
      </c>
      <c r="J69" s="223">
        <v>9</v>
      </c>
      <c r="K69" s="223">
        <v>9</v>
      </c>
      <c r="L69" s="223">
        <v>9</v>
      </c>
      <c r="M69" s="476"/>
      <c r="N69" s="320"/>
    </row>
    <row r="70" spans="1:14" s="321" customFormat="1" x14ac:dyDescent="0.2">
      <c r="A70" s="322"/>
      <c r="B70" s="212"/>
      <c r="C70" s="213">
        <v>2230025</v>
      </c>
      <c r="D70" s="214" t="s">
        <v>387</v>
      </c>
      <c r="E70" s="224"/>
      <c r="F70" s="223">
        <v>1.3</v>
      </c>
      <c r="G70" s="223">
        <v>0.2</v>
      </c>
      <c r="H70" s="223">
        <v>1.5</v>
      </c>
      <c r="I70" s="223">
        <v>1.5</v>
      </c>
      <c r="J70" s="223">
        <v>0.2</v>
      </c>
      <c r="K70" s="223">
        <v>0.2</v>
      </c>
      <c r="L70" s="223">
        <v>0.2</v>
      </c>
      <c r="M70" s="476"/>
      <c r="N70" s="320"/>
    </row>
    <row r="71" spans="1:14" s="321" customFormat="1" x14ac:dyDescent="0.2">
      <c r="A71" s="322"/>
      <c r="B71" s="212"/>
      <c r="C71" s="213">
        <v>223003</v>
      </c>
      <c r="D71" s="214" t="s">
        <v>1017</v>
      </c>
      <c r="E71" s="224"/>
      <c r="F71" s="223">
        <v>0</v>
      </c>
      <c r="G71" s="223">
        <v>0</v>
      </c>
      <c r="H71" s="223">
        <v>0</v>
      </c>
      <c r="I71" s="223">
        <v>0</v>
      </c>
      <c r="J71" s="223">
        <v>0</v>
      </c>
      <c r="K71" s="223">
        <v>0</v>
      </c>
      <c r="L71" s="223">
        <v>0</v>
      </c>
      <c r="M71" s="476"/>
      <c r="N71" s="320"/>
    </row>
    <row r="72" spans="1:14" s="321" customFormat="1" x14ac:dyDescent="0.2">
      <c r="A72" s="322"/>
      <c r="B72" s="212"/>
      <c r="C72" s="213">
        <v>223004</v>
      </c>
      <c r="D72" s="214" t="s">
        <v>423</v>
      </c>
      <c r="E72" s="224"/>
      <c r="F72" s="223">
        <v>0.3</v>
      </c>
      <c r="G72" s="223">
        <v>0.9</v>
      </c>
      <c r="H72" s="223">
        <v>0.5</v>
      </c>
      <c r="I72" s="223">
        <v>0.5</v>
      </c>
      <c r="J72" s="223">
        <v>0.5</v>
      </c>
      <c r="K72" s="223">
        <v>0.5</v>
      </c>
      <c r="L72" s="223">
        <v>0.5</v>
      </c>
      <c r="M72" s="476"/>
      <c r="N72" s="320"/>
    </row>
    <row r="73" spans="1:14" s="321" customFormat="1" x14ac:dyDescent="0.2">
      <c r="A73" s="322"/>
      <c r="B73" s="212"/>
      <c r="C73" s="213">
        <v>229005</v>
      </c>
      <c r="D73" s="214" t="s">
        <v>354</v>
      </c>
      <c r="E73" s="224"/>
      <c r="F73" s="223">
        <v>3.8</v>
      </c>
      <c r="G73" s="223">
        <v>3.6</v>
      </c>
      <c r="H73" s="223">
        <v>4</v>
      </c>
      <c r="I73" s="223">
        <v>4</v>
      </c>
      <c r="J73" s="223">
        <v>4.0999999999999996</v>
      </c>
      <c r="K73" s="223">
        <v>4.0999999999999996</v>
      </c>
      <c r="L73" s="223">
        <v>4.0999999999999996</v>
      </c>
      <c r="M73" s="476"/>
      <c r="N73" s="320"/>
    </row>
    <row r="74" spans="1:14" s="321" customFormat="1" x14ac:dyDescent="0.2">
      <c r="A74" s="319"/>
      <c r="B74" s="212">
        <v>240</v>
      </c>
      <c r="C74" s="221"/>
      <c r="D74" s="282" t="s">
        <v>24</v>
      </c>
      <c r="E74" s="356"/>
      <c r="F74" s="283">
        <f>SUM(F75)</f>
        <v>0.1</v>
      </c>
      <c r="G74" s="283">
        <f>SUM(G75)</f>
        <v>0</v>
      </c>
      <c r="H74" s="284">
        <f t="shared" ref="H74" si="38">SUM(H75)</f>
        <v>0.1</v>
      </c>
      <c r="I74" s="284">
        <f t="shared" ref="I74" si="39">SUM(I75)</f>
        <v>0.1</v>
      </c>
      <c r="J74" s="284">
        <f t="shared" ref="J74:L74" si="40">SUM(J75)</f>
        <v>0.1</v>
      </c>
      <c r="K74" s="284">
        <f t="shared" si="40"/>
        <v>0.1</v>
      </c>
      <c r="L74" s="284">
        <f t="shared" si="40"/>
        <v>0.1</v>
      </c>
      <c r="M74" s="476"/>
      <c r="N74" s="320"/>
    </row>
    <row r="75" spans="1:14" s="321" customFormat="1" x14ac:dyDescent="0.2">
      <c r="A75" s="322"/>
      <c r="B75" s="212">
        <v>242</v>
      </c>
      <c r="C75" s="213"/>
      <c r="D75" s="214" t="s">
        <v>25</v>
      </c>
      <c r="E75" s="224"/>
      <c r="F75" s="223">
        <v>0.1</v>
      </c>
      <c r="G75" s="223">
        <v>0</v>
      </c>
      <c r="H75" s="223">
        <v>0.1</v>
      </c>
      <c r="I75" s="223">
        <v>0.1</v>
      </c>
      <c r="J75" s="223">
        <v>0.1</v>
      </c>
      <c r="K75" s="223">
        <v>0.1</v>
      </c>
      <c r="L75" s="223">
        <v>0.1</v>
      </c>
      <c r="M75" s="476"/>
      <c r="N75" s="320"/>
    </row>
    <row r="76" spans="1:14" s="321" customFormat="1" x14ac:dyDescent="0.2">
      <c r="A76" s="319"/>
      <c r="B76" s="212">
        <v>290</v>
      </c>
      <c r="C76" s="221"/>
      <c r="D76" s="282" t="s">
        <v>26</v>
      </c>
      <c r="E76" s="284"/>
      <c r="F76" s="283">
        <f>SUM(F77)</f>
        <v>79.5</v>
      </c>
      <c r="G76" s="283">
        <f>SUM(G77)</f>
        <v>103.1</v>
      </c>
      <c r="H76" s="284">
        <f t="shared" ref="H76" si="41">SUM(H77)</f>
        <v>38</v>
      </c>
      <c r="I76" s="284">
        <f t="shared" ref="I76" si="42">SUM(I77)</f>
        <v>43.1</v>
      </c>
      <c r="J76" s="284">
        <f t="shared" ref="J76:L76" si="43">SUM(J77)</f>
        <v>41.2</v>
      </c>
      <c r="K76" s="284">
        <f t="shared" si="43"/>
        <v>32.200000000000003</v>
      </c>
      <c r="L76" s="284">
        <f t="shared" si="43"/>
        <v>32.200000000000003</v>
      </c>
      <c r="M76" s="476"/>
      <c r="N76" s="320"/>
    </row>
    <row r="77" spans="1:14" s="321" customFormat="1" x14ac:dyDescent="0.2">
      <c r="A77" s="319"/>
      <c r="B77" s="212">
        <v>292</v>
      </c>
      <c r="C77" s="221"/>
      <c r="D77" s="282" t="s">
        <v>27</v>
      </c>
      <c r="E77" s="284"/>
      <c r="F77" s="283">
        <f>SUM(F78:F84)</f>
        <v>79.5</v>
      </c>
      <c r="G77" s="283">
        <f>SUM(G78:G84)</f>
        <v>103.1</v>
      </c>
      <c r="H77" s="284">
        <f t="shared" ref="H77:I77" si="44">SUM(H78:H84)</f>
        <v>38</v>
      </c>
      <c r="I77" s="284">
        <f t="shared" si="44"/>
        <v>43.1</v>
      </c>
      <c r="J77" s="284">
        <f t="shared" ref="J77" si="45">SUM(J78:J84)</f>
        <v>41.2</v>
      </c>
      <c r="K77" s="284">
        <f t="shared" ref="K77:L77" si="46">SUM(K78:K84)</f>
        <v>32.200000000000003</v>
      </c>
      <c r="L77" s="284">
        <f t="shared" si="46"/>
        <v>32.200000000000003</v>
      </c>
      <c r="M77" s="476"/>
      <c r="N77" s="320"/>
    </row>
    <row r="78" spans="1:14" s="321" customFormat="1" x14ac:dyDescent="0.2">
      <c r="A78" s="322"/>
      <c r="B78" s="216"/>
      <c r="C78" s="213">
        <v>292006</v>
      </c>
      <c r="D78" s="214" t="s">
        <v>424</v>
      </c>
      <c r="E78" s="224"/>
      <c r="F78" s="223">
        <v>0.8</v>
      </c>
      <c r="G78" s="223">
        <v>5.5</v>
      </c>
      <c r="H78" s="223">
        <v>2</v>
      </c>
      <c r="I78" s="223">
        <v>2</v>
      </c>
      <c r="J78" s="223">
        <v>3</v>
      </c>
      <c r="K78" s="223">
        <v>3</v>
      </c>
      <c r="L78" s="223">
        <v>3</v>
      </c>
      <c r="M78" s="476"/>
      <c r="N78" s="320"/>
    </row>
    <row r="79" spans="1:14" s="321" customFormat="1" x14ac:dyDescent="0.2">
      <c r="A79" s="322"/>
      <c r="B79" s="212"/>
      <c r="C79" s="213">
        <v>292008</v>
      </c>
      <c r="D79" s="214" t="s">
        <v>28</v>
      </c>
      <c r="E79" s="204"/>
      <c r="F79" s="223">
        <v>1.9</v>
      </c>
      <c r="G79" s="223">
        <v>1.3</v>
      </c>
      <c r="H79" s="223">
        <v>2</v>
      </c>
      <c r="I79" s="223">
        <v>2</v>
      </c>
      <c r="J79" s="223">
        <v>1</v>
      </c>
      <c r="K79" s="223">
        <v>1</v>
      </c>
      <c r="L79" s="223">
        <v>1</v>
      </c>
      <c r="M79" s="476"/>
      <c r="N79" s="320"/>
    </row>
    <row r="80" spans="1:14" s="321" customFormat="1" x14ac:dyDescent="0.2">
      <c r="A80" s="322"/>
      <c r="B80" s="212"/>
      <c r="C80" s="213">
        <v>292009</v>
      </c>
      <c r="D80" s="214" t="s">
        <v>754</v>
      </c>
      <c r="E80" s="224"/>
      <c r="F80" s="223">
        <v>24.5</v>
      </c>
      <c r="G80" s="223">
        <v>27.6</v>
      </c>
      <c r="H80" s="223">
        <v>5</v>
      </c>
      <c r="I80" s="223">
        <v>5</v>
      </c>
      <c r="J80" s="223">
        <v>18</v>
      </c>
      <c r="K80" s="223">
        <v>9</v>
      </c>
      <c r="L80" s="223">
        <v>9</v>
      </c>
      <c r="M80" s="543"/>
      <c r="N80" s="544"/>
    </row>
    <row r="81" spans="1:14" s="321" customFormat="1" x14ac:dyDescent="0.2">
      <c r="A81" s="322"/>
      <c r="B81" s="212"/>
      <c r="C81" s="213">
        <v>292017</v>
      </c>
      <c r="D81" s="214" t="s">
        <v>355</v>
      </c>
      <c r="E81" s="204"/>
      <c r="F81" s="223">
        <v>21.2</v>
      </c>
      <c r="G81" s="223">
        <v>19</v>
      </c>
      <c r="H81" s="223">
        <v>5</v>
      </c>
      <c r="I81" s="223">
        <v>10.1</v>
      </c>
      <c r="J81" s="223">
        <v>2</v>
      </c>
      <c r="K81" s="223">
        <v>2</v>
      </c>
      <c r="L81" s="223">
        <v>2</v>
      </c>
      <c r="M81" s="490"/>
      <c r="N81" s="320"/>
    </row>
    <row r="82" spans="1:14" s="321" customFormat="1" x14ac:dyDescent="0.2">
      <c r="A82" s="322"/>
      <c r="B82" s="212"/>
      <c r="C82" s="213">
        <v>292019</v>
      </c>
      <c r="D82" s="214" t="s">
        <v>625</v>
      </c>
      <c r="E82" s="224"/>
      <c r="F82" s="223">
        <v>4.9000000000000004</v>
      </c>
      <c r="G82" s="223">
        <v>33.4</v>
      </c>
      <c r="H82" s="223">
        <v>5</v>
      </c>
      <c r="I82" s="223">
        <v>5</v>
      </c>
      <c r="J82" s="223">
        <v>3.5</v>
      </c>
      <c r="K82" s="223">
        <v>3.5</v>
      </c>
      <c r="L82" s="223">
        <v>3.5</v>
      </c>
      <c r="M82" s="493"/>
      <c r="N82" s="320"/>
    </row>
    <row r="83" spans="1:14" s="321" customFormat="1" x14ac:dyDescent="0.2">
      <c r="A83" s="322"/>
      <c r="B83" s="212"/>
      <c r="C83" s="213">
        <v>2920271</v>
      </c>
      <c r="D83" s="214" t="s">
        <v>302</v>
      </c>
      <c r="E83" s="224"/>
      <c r="F83" s="223">
        <v>15.7</v>
      </c>
      <c r="G83" s="223">
        <v>14</v>
      </c>
      <c r="H83" s="223">
        <v>14</v>
      </c>
      <c r="I83" s="223">
        <v>14</v>
      </c>
      <c r="J83" s="223">
        <v>12.7</v>
      </c>
      <c r="K83" s="223">
        <v>12.7</v>
      </c>
      <c r="L83" s="223">
        <v>12.7</v>
      </c>
      <c r="M83" s="476"/>
      <c r="N83" s="320"/>
    </row>
    <row r="84" spans="1:14" s="321" customFormat="1" x14ac:dyDescent="0.2">
      <c r="A84" s="322"/>
      <c r="B84" s="212"/>
      <c r="C84" s="213">
        <v>2920272</v>
      </c>
      <c r="D84" s="214" t="s">
        <v>258</v>
      </c>
      <c r="E84" s="225"/>
      <c r="F84" s="223">
        <v>10.5</v>
      </c>
      <c r="G84" s="223">
        <v>2.2999999999999998</v>
      </c>
      <c r="H84" s="223">
        <v>5</v>
      </c>
      <c r="I84" s="223">
        <v>5</v>
      </c>
      <c r="J84" s="223">
        <v>1</v>
      </c>
      <c r="K84" s="223">
        <v>1</v>
      </c>
      <c r="L84" s="223">
        <v>1</v>
      </c>
      <c r="M84" s="476"/>
      <c r="N84" s="320"/>
    </row>
    <row r="85" spans="1:14" s="321" customFormat="1" x14ac:dyDescent="0.2">
      <c r="A85" s="319"/>
      <c r="B85" s="294"/>
      <c r="C85" s="295"/>
      <c r="D85" s="282" t="s">
        <v>29</v>
      </c>
      <c r="E85" s="355"/>
      <c r="F85" s="355">
        <f t="shared" ref="F85" si="47">SUM(F86:F125)</f>
        <v>2215.2000000000007</v>
      </c>
      <c r="G85" s="355">
        <f t="shared" ref="G85:J85" si="48">SUM(G86:G125)</f>
        <v>2400.9</v>
      </c>
      <c r="H85" s="355">
        <f>SUM(H86:H125)</f>
        <v>2877.9</v>
      </c>
      <c r="I85" s="355">
        <f>SUM(I86:I125)</f>
        <v>2851.1000000000004</v>
      </c>
      <c r="J85" s="355">
        <f t="shared" si="48"/>
        <v>2697.3</v>
      </c>
      <c r="K85" s="355">
        <f t="shared" ref="K85:L85" si="49">SUM(K86:K125)</f>
        <v>2828.8</v>
      </c>
      <c r="L85" s="355">
        <f t="shared" si="49"/>
        <v>2905.7</v>
      </c>
      <c r="M85" s="239"/>
      <c r="N85" s="320"/>
    </row>
    <row r="86" spans="1:14" s="321" customFormat="1" x14ac:dyDescent="0.2">
      <c r="A86" s="322"/>
      <c r="B86" s="212">
        <v>311</v>
      </c>
      <c r="C86" s="213">
        <v>311</v>
      </c>
      <c r="D86" s="214" t="s">
        <v>426</v>
      </c>
      <c r="E86" s="224"/>
      <c r="F86" s="223">
        <v>0.4</v>
      </c>
      <c r="G86" s="223">
        <v>0.4</v>
      </c>
      <c r="H86" s="223">
        <v>0.4</v>
      </c>
      <c r="I86" s="223">
        <v>0.4</v>
      </c>
      <c r="J86" s="223">
        <v>0.4</v>
      </c>
      <c r="K86" s="223">
        <v>0.4</v>
      </c>
      <c r="L86" s="223">
        <v>0.4</v>
      </c>
      <c r="M86" s="476"/>
      <c r="N86" s="320"/>
    </row>
    <row r="87" spans="1:14" s="321" customFormat="1" x14ac:dyDescent="0.2">
      <c r="A87" s="322"/>
      <c r="B87" s="216"/>
      <c r="C87" s="213">
        <v>311</v>
      </c>
      <c r="D87" s="214" t="s">
        <v>972</v>
      </c>
      <c r="E87" s="224"/>
      <c r="F87" s="223">
        <v>5.2</v>
      </c>
      <c r="G87" s="223">
        <v>3.3</v>
      </c>
      <c r="H87" s="223">
        <v>3</v>
      </c>
      <c r="I87" s="223">
        <v>6</v>
      </c>
      <c r="J87" s="223">
        <v>3</v>
      </c>
      <c r="K87" s="223">
        <v>3</v>
      </c>
      <c r="L87" s="223">
        <v>3</v>
      </c>
      <c r="M87" s="493"/>
      <c r="N87" s="320"/>
    </row>
    <row r="88" spans="1:14" s="448" customFormat="1" x14ac:dyDescent="0.2">
      <c r="A88" s="439"/>
      <c r="B88" s="216"/>
      <c r="C88" s="213">
        <v>311</v>
      </c>
      <c r="D88" s="214" t="s">
        <v>1031</v>
      </c>
      <c r="E88" s="224"/>
      <c r="F88" s="223">
        <v>0</v>
      </c>
      <c r="G88" s="223">
        <v>35</v>
      </c>
      <c r="H88" s="223">
        <v>0</v>
      </c>
      <c r="I88" s="223">
        <v>0</v>
      </c>
      <c r="J88" s="223">
        <v>0</v>
      </c>
      <c r="K88" s="223">
        <v>0</v>
      </c>
      <c r="L88" s="223">
        <v>0</v>
      </c>
      <c r="M88" s="493"/>
      <c r="N88" s="447"/>
    </row>
    <row r="89" spans="1:14" s="321" customFormat="1" x14ac:dyDescent="0.2">
      <c r="A89" s="322"/>
      <c r="B89" s="212">
        <v>312</v>
      </c>
      <c r="C89" s="213" t="s">
        <v>576</v>
      </c>
      <c r="D89" s="214" t="s">
        <v>35</v>
      </c>
      <c r="E89" s="224"/>
      <c r="F89" s="223">
        <v>36</v>
      </c>
      <c r="G89" s="223">
        <v>31.7</v>
      </c>
      <c r="H89" s="223">
        <v>44.8</v>
      </c>
      <c r="I89" s="223">
        <v>44.8</v>
      </c>
      <c r="J89" s="223">
        <v>0</v>
      </c>
      <c r="K89" s="223">
        <v>0</v>
      </c>
      <c r="L89" s="223">
        <v>0</v>
      </c>
      <c r="M89" s="476"/>
      <c r="N89" s="320"/>
    </row>
    <row r="90" spans="1:14" s="448" customFormat="1" x14ac:dyDescent="0.2">
      <c r="A90" s="439"/>
      <c r="B90" s="212"/>
      <c r="C90" s="213">
        <v>312012</v>
      </c>
      <c r="D90" s="214" t="s">
        <v>928</v>
      </c>
      <c r="E90" s="204"/>
      <c r="F90" s="223">
        <v>28</v>
      </c>
      <c r="G90" s="223">
        <v>33.299999999999997</v>
      </c>
      <c r="H90" s="224">
        <v>36.5</v>
      </c>
      <c r="I90" s="224">
        <v>36.5</v>
      </c>
      <c r="J90" s="224">
        <v>36</v>
      </c>
      <c r="K90" s="224">
        <v>38</v>
      </c>
      <c r="L90" s="224">
        <v>38</v>
      </c>
      <c r="M90" s="476"/>
      <c r="N90" s="447"/>
    </row>
    <row r="91" spans="1:14" s="448" customFormat="1" x14ac:dyDescent="0.2">
      <c r="A91" s="439"/>
      <c r="B91" s="212"/>
      <c r="C91" s="213">
        <v>312012</v>
      </c>
      <c r="D91" s="214" t="s">
        <v>931</v>
      </c>
      <c r="E91" s="204"/>
      <c r="F91" s="223">
        <v>14.1</v>
      </c>
      <c r="G91" s="223">
        <v>14.6</v>
      </c>
      <c r="H91" s="223">
        <v>16</v>
      </c>
      <c r="I91" s="223">
        <v>16</v>
      </c>
      <c r="J91" s="223">
        <v>15</v>
      </c>
      <c r="K91" s="223">
        <v>16</v>
      </c>
      <c r="L91" s="223">
        <v>17</v>
      </c>
      <c r="M91" s="476"/>
      <c r="N91" s="447"/>
    </row>
    <row r="92" spans="1:14" s="321" customFormat="1" x14ac:dyDescent="0.2">
      <c r="A92" s="322"/>
      <c r="B92" s="212"/>
      <c r="C92" s="213" t="s">
        <v>575</v>
      </c>
      <c r="D92" s="214" t="s">
        <v>34</v>
      </c>
      <c r="E92" s="224"/>
      <c r="F92" s="223">
        <v>8.1</v>
      </c>
      <c r="G92" s="223">
        <v>7.8</v>
      </c>
      <c r="H92" s="223">
        <v>10.5</v>
      </c>
      <c r="I92" s="223">
        <v>10.5</v>
      </c>
      <c r="J92" s="223">
        <v>9.5</v>
      </c>
      <c r="K92" s="223">
        <v>9.5</v>
      </c>
      <c r="L92" s="223">
        <v>9.5</v>
      </c>
      <c r="M92" s="476"/>
      <c r="N92" s="320"/>
    </row>
    <row r="93" spans="1:14" s="321" customFormat="1" x14ac:dyDescent="0.2">
      <c r="A93" s="322"/>
      <c r="B93" s="212"/>
      <c r="C93" s="213" t="s">
        <v>573</v>
      </c>
      <c r="D93" s="214" t="s">
        <v>31</v>
      </c>
      <c r="E93" s="224"/>
      <c r="F93" s="223">
        <v>32.6</v>
      </c>
      <c r="G93" s="223">
        <v>22.1</v>
      </c>
      <c r="H93" s="223">
        <v>24</v>
      </c>
      <c r="I93" s="223">
        <v>24</v>
      </c>
      <c r="J93" s="223">
        <v>17.5</v>
      </c>
      <c r="K93" s="223">
        <v>15</v>
      </c>
      <c r="L93" s="223">
        <v>15</v>
      </c>
      <c r="M93" s="476"/>
      <c r="N93" s="320"/>
    </row>
    <row r="94" spans="1:14" s="321" customFormat="1" x14ac:dyDescent="0.2">
      <c r="A94" s="322"/>
      <c r="B94" s="212"/>
      <c r="C94" s="213" t="s">
        <v>738</v>
      </c>
      <c r="D94" s="214" t="s">
        <v>739</v>
      </c>
      <c r="E94" s="224"/>
      <c r="F94" s="223">
        <v>111</v>
      </c>
      <c r="G94" s="223">
        <v>157.19999999999999</v>
      </c>
      <c r="H94" s="223">
        <v>215</v>
      </c>
      <c r="I94" s="223">
        <v>215</v>
      </c>
      <c r="J94" s="223">
        <v>68</v>
      </c>
      <c r="K94" s="223">
        <v>68</v>
      </c>
      <c r="L94" s="223">
        <v>68</v>
      </c>
      <c r="M94" s="476"/>
      <c r="N94" s="320"/>
    </row>
    <row r="95" spans="1:14" s="321" customFormat="1" x14ac:dyDescent="0.2">
      <c r="A95" s="322"/>
      <c r="B95" s="212"/>
      <c r="C95" s="213" t="s">
        <v>574</v>
      </c>
      <c r="D95" s="214" t="s">
        <v>33</v>
      </c>
      <c r="E95" s="224"/>
      <c r="F95" s="223">
        <v>177.1</v>
      </c>
      <c r="G95" s="223">
        <v>156.4</v>
      </c>
      <c r="H95" s="223">
        <v>175</v>
      </c>
      <c r="I95" s="223">
        <v>175</v>
      </c>
      <c r="J95" s="223">
        <v>50</v>
      </c>
      <c r="K95" s="223">
        <v>50</v>
      </c>
      <c r="L95" s="223">
        <v>50</v>
      </c>
      <c r="M95" s="476"/>
      <c r="N95" s="320"/>
    </row>
    <row r="96" spans="1:14" s="448" customFormat="1" x14ac:dyDescent="0.2">
      <c r="A96" s="439"/>
      <c r="B96" s="212"/>
      <c r="C96" s="213">
        <v>312001</v>
      </c>
      <c r="D96" s="214" t="s">
        <v>1067</v>
      </c>
      <c r="E96" s="224"/>
      <c r="F96" s="223">
        <v>0</v>
      </c>
      <c r="G96" s="223">
        <v>0</v>
      </c>
      <c r="H96" s="223">
        <v>0</v>
      </c>
      <c r="I96" s="223">
        <v>0</v>
      </c>
      <c r="J96" s="223">
        <v>0</v>
      </c>
      <c r="K96" s="223">
        <v>0</v>
      </c>
      <c r="L96" s="223">
        <v>0</v>
      </c>
      <c r="M96" s="491"/>
    </row>
    <row r="97" spans="1:14" s="321" customFormat="1" x14ac:dyDescent="0.2">
      <c r="A97" s="322"/>
      <c r="B97" s="212"/>
      <c r="C97" s="213">
        <v>3120016</v>
      </c>
      <c r="D97" s="214" t="s">
        <v>345</v>
      </c>
      <c r="E97" s="224"/>
      <c r="F97" s="223">
        <v>5.9</v>
      </c>
      <c r="G97" s="223">
        <v>5.0999999999999996</v>
      </c>
      <c r="H97" s="224">
        <v>22</v>
      </c>
      <c r="I97" s="224">
        <v>22</v>
      </c>
      <c r="J97" s="224">
        <v>9</v>
      </c>
      <c r="K97" s="224">
        <v>9</v>
      </c>
      <c r="L97" s="224">
        <v>9</v>
      </c>
      <c r="M97" s="476"/>
      <c r="N97" s="320"/>
    </row>
    <row r="98" spans="1:14" s="321" customFormat="1" ht="12" customHeight="1" x14ac:dyDescent="0.2">
      <c r="A98" s="322"/>
      <c r="B98" s="212"/>
      <c r="C98" s="213">
        <v>312001814</v>
      </c>
      <c r="D98" s="214" t="s">
        <v>664</v>
      </c>
      <c r="E98" s="204"/>
      <c r="F98" s="223">
        <v>6.1</v>
      </c>
      <c r="G98" s="223">
        <v>7.6</v>
      </c>
      <c r="H98" s="223">
        <v>5</v>
      </c>
      <c r="I98" s="223">
        <v>7</v>
      </c>
      <c r="J98" s="223">
        <v>5</v>
      </c>
      <c r="K98" s="223">
        <v>0</v>
      </c>
      <c r="L98" s="223">
        <v>0</v>
      </c>
      <c r="M98" s="493"/>
      <c r="N98" s="320"/>
    </row>
    <row r="99" spans="1:14" s="321" customFormat="1" ht="12" customHeight="1" x14ac:dyDescent="0.2">
      <c r="A99" s="322"/>
      <c r="B99" s="212"/>
      <c r="C99" s="213">
        <v>312001824</v>
      </c>
      <c r="D99" s="214" t="s">
        <v>663</v>
      </c>
      <c r="E99" s="204"/>
      <c r="F99" s="223">
        <v>6</v>
      </c>
      <c r="G99" s="223">
        <v>4</v>
      </c>
      <c r="H99" s="224">
        <v>0</v>
      </c>
      <c r="I99" s="224">
        <v>4</v>
      </c>
      <c r="J99" s="578">
        <v>4</v>
      </c>
      <c r="K99" s="224">
        <v>0</v>
      </c>
      <c r="L99" s="224">
        <v>0</v>
      </c>
      <c r="M99" s="490"/>
      <c r="N99" s="320"/>
    </row>
    <row r="100" spans="1:14" s="448" customFormat="1" ht="12" customHeight="1" x14ac:dyDescent="0.2">
      <c r="A100" s="439"/>
      <c r="B100" s="212"/>
      <c r="C100" s="213">
        <v>312001</v>
      </c>
      <c r="D100" s="214" t="s">
        <v>1105</v>
      </c>
      <c r="E100" s="204"/>
      <c r="F100" s="223">
        <v>0</v>
      </c>
      <c r="G100" s="223">
        <v>2.5</v>
      </c>
      <c r="H100" s="224">
        <v>0</v>
      </c>
      <c r="I100" s="224">
        <v>0</v>
      </c>
      <c r="J100" s="578">
        <v>0</v>
      </c>
      <c r="K100" s="224">
        <v>0</v>
      </c>
      <c r="L100" s="224">
        <v>0</v>
      </c>
      <c r="M100" s="476"/>
      <c r="N100" s="447"/>
    </row>
    <row r="101" spans="1:14" s="448" customFormat="1" ht="12" customHeight="1" x14ac:dyDescent="0.2">
      <c r="A101" s="439"/>
      <c r="B101" s="212"/>
      <c r="C101" s="213">
        <v>312001</v>
      </c>
      <c r="D101" s="214" t="s">
        <v>1132</v>
      </c>
      <c r="E101" s="204"/>
      <c r="F101" s="223">
        <v>0</v>
      </c>
      <c r="G101" s="223">
        <v>0</v>
      </c>
      <c r="H101" s="224">
        <v>50.1</v>
      </c>
      <c r="I101" s="224">
        <v>24</v>
      </c>
      <c r="J101" s="578">
        <v>45.7</v>
      </c>
      <c r="K101" s="224">
        <v>45.7</v>
      </c>
      <c r="L101" s="224">
        <v>0</v>
      </c>
      <c r="M101" s="490"/>
      <c r="N101" s="447"/>
    </row>
    <row r="102" spans="1:14" s="448" customFormat="1" ht="12" customHeight="1" x14ac:dyDescent="0.2">
      <c r="A102" s="439"/>
      <c r="B102" s="212"/>
      <c r="C102" s="213">
        <v>312001</v>
      </c>
      <c r="D102" s="214" t="s">
        <v>983</v>
      </c>
      <c r="E102" s="204"/>
      <c r="F102" s="223">
        <v>44.4</v>
      </c>
      <c r="G102" s="223">
        <v>63.2</v>
      </c>
      <c r="H102" s="224">
        <v>72</v>
      </c>
      <c r="I102" s="224">
        <v>56</v>
      </c>
      <c r="J102" s="224">
        <v>80</v>
      </c>
      <c r="K102" s="224">
        <v>80</v>
      </c>
      <c r="L102" s="224">
        <v>80</v>
      </c>
      <c r="M102" s="476"/>
      <c r="N102" s="447"/>
    </row>
    <row r="103" spans="1:14" s="448" customFormat="1" ht="12" customHeight="1" x14ac:dyDescent="0.2">
      <c r="A103" s="439"/>
      <c r="B103" s="212"/>
      <c r="C103" s="213">
        <v>312001</v>
      </c>
      <c r="D103" s="214" t="s">
        <v>1127</v>
      </c>
      <c r="E103" s="204"/>
      <c r="F103" s="223">
        <v>0</v>
      </c>
      <c r="G103" s="223">
        <v>0</v>
      </c>
      <c r="H103" s="224">
        <v>18</v>
      </c>
      <c r="I103" s="224">
        <v>18</v>
      </c>
      <c r="J103" s="224">
        <v>18</v>
      </c>
      <c r="K103" s="224">
        <v>63</v>
      </c>
      <c r="L103" s="224">
        <v>63</v>
      </c>
      <c r="M103" s="476"/>
      <c r="N103" s="447"/>
    </row>
    <row r="104" spans="1:14" s="321" customFormat="1" x14ac:dyDescent="0.2">
      <c r="A104" s="322"/>
      <c r="B104" s="212"/>
      <c r="C104" s="213">
        <v>312012</v>
      </c>
      <c r="D104" s="214" t="s">
        <v>755</v>
      </c>
      <c r="E104" s="224"/>
      <c r="F104" s="223">
        <v>1483.1</v>
      </c>
      <c r="G104" s="223">
        <v>1566</v>
      </c>
      <c r="H104" s="224">
        <v>1720.1</v>
      </c>
      <c r="I104" s="224">
        <v>1764.9</v>
      </c>
      <c r="J104" s="224">
        <v>1868.2</v>
      </c>
      <c r="K104" s="224">
        <v>1965.8</v>
      </c>
      <c r="L104" s="224">
        <v>2079.1</v>
      </c>
      <c r="M104" s="490"/>
      <c r="N104" s="320"/>
    </row>
    <row r="105" spans="1:14" s="321" customFormat="1" x14ac:dyDescent="0.2">
      <c r="A105" s="322"/>
      <c r="B105" s="212"/>
      <c r="C105" s="213">
        <v>312012</v>
      </c>
      <c r="D105" s="214" t="s">
        <v>758</v>
      </c>
      <c r="E105" s="224"/>
      <c r="F105" s="223">
        <v>121.4</v>
      </c>
      <c r="G105" s="223">
        <v>103.2</v>
      </c>
      <c r="H105" s="224">
        <v>138.4</v>
      </c>
      <c r="I105" s="224">
        <v>109.1</v>
      </c>
      <c r="J105" s="224">
        <v>150.6</v>
      </c>
      <c r="K105" s="224">
        <v>158.4</v>
      </c>
      <c r="L105" s="224">
        <v>166.7</v>
      </c>
      <c r="M105" s="493"/>
    </row>
    <row r="106" spans="1:14" s="321" customFormat="1" x14ac:dyDescent="0.2">
      <c r="A106" s="322"/>
      <c r="B106" s="212"/>
      <c r="C106" s="213">
        <v>312012</v>
      </c>
      <c r="D106" s="214" t="s">
        <v>756</v>
      </c>
      <c r="E106" s="224"/>
      <c r="F106" s="223">
        <v>10.8</v>
      </c>
      <c r="G106" s="223">
        <v>14.7</v>
      </c>
      <c r="H106" s="223">
        <v>15</v>
      </c>
      <c r="I106" s="223">
        <v>15.8</v>
      </c>
      <c r="J106" s="223">
        <v>15</v>
      </c>
      <c r="K106" s="223">
        <v>15</v>
      </c>
      <c r="L106" s="223">
        <v>15</v>
      </c>
      <c r="M106" s="490"/>
      <c r="N106" s="320"/>
    </row>
    <row r="107" spans="1:14" s="448" customFormat="1" x14ac:dyDescent="0.2">
      <c r="A107" s="439"/>
      <c r="B107" s="212"/>
      <c r="C107" s="213">
        <v>312012</v>
      </c>
      <c r="D107" s="214" t="s">
        <v>970</v>
      </c>
      <c r="E107" s="224"/>
      <c r="F107" s="223">
        <v>30</v>
      </c>
      <c r="G107" s="223">
        <v>4.2</v>
      </c>
      <c r="H107" s="223">
        <v>0</v>
      </c>
      <c r="I107" s="223">
        <v>0</v>
      </c>
      <c r="J107" s="223">
        <v>0</v>
      </c>
      <c r="K107" s="223">
        <v>0</v>
      </c>
      <c r="L107" s="223">
        <v>0</v>
      </c>
      <c r="M107" s="476"/>
      <c r="N107" s="447"/>
    </row>
    <row r="108" spans="1:14" s="321" customFormat="1" x14ac:dyDescent="0.2">
      <c r="A108" s="322"/>
      <c r="B108" s="212"/>
      <c r="C108" s="213">
        <v>312012</v>
      </c>
      <c r="D108" s="214" t="s">
        <v>757</v>
      </c>
      <c r="E108" s="224"/>
      <c r="F108" s="223">
        <v>2</v>
      </c>
      <c r="G108" s="223">
        <v>2</v>
      </c>
      <c r="H108" s="224">
        <v>2</v>
      </c>
      <c r="I108" s="224">
        <v>2</v>
      </c>
      <c r="J108" s="224">
        <v>0</v>
      </c>
      <c r="K108" s="224">
        <v>0</v>
      </c>
      <c r="L108" s="224">
        <v>0</v>
      </c>
      <c r="M108" s="476"/>
      <c r="N108" s="320"/>
    </row>
    <row r="109" spans="1:14" s="321" customFormat="1" x14ac:dyDescent="0.2">
      <c r="A109" s="322"/>
      <c r="B109" s="212"/>
      <c r="C109" s="213">
        <v>312012</v>
      </c>
      <c r="D109" s="214" t="s">
        <v>295</v>
      </c>
      <c r="E109" s="224"/>
      <c r="F109" s="223">
        <v>1.4</v>
      </c>
      <c r="G109" s="223">
        <v>1.5</v>
      </c>
      <c r="H109" s="223">
        <v>2.8</v>
      </c>
      <c r="I109" s="223">
        <v>2.8</v>
      </c>
      <c r="J109" s="223">
        <v>0</v>
      </c>
      <c r="K109" s="223">
        <v>0</v>
      </c>
      <c r="L109" s="223">
        <v>0</v>
      </c>
      <c r="M109" s="476"/>
      <c r="N109" s="320"/>
    </row>
    <row r="110" spans="1:14" s="321" customFormat="1" x14ac:dyDescent="0.2">
      <c r="A110" s="322"/>
      <c r="B110" s="212"/>
      <c r="C110" s="213">
        <v>312012</v>
      </c>
      <c r="D110" s="214" t="s">
        <v>36</v>
      </c>
      <c r="E110" s="204"/>
      <c r="F110" s="223">
        <v>15.9</v>
      </c>
      <c r="G110" s="223">
        <v>17</v>
      </c>
      <c r="H110" s="224">
        <v>16</v>
      </c>
      <c r="I110" s="224">
        <v>16</v>
      </c>
      <c r="J110" s="224">
        <v>19.8</v>
      </c>
      <c r="K110" s="224">
        <v>19.8</v>
      </c>
      <c r="L110" s="224">
        <v>19.8</v>
      </c>
      <c r="M110" s="476"/>
      <c r="N110" s="320"/>
    </row>
    <row r="111" spans="1:14" s="321" customFormat="1" x14ac:dyDescent="0.2">
      <c r="A111" s="322"/>
      <c r="B111" s="212"/>
      <c r="C111" s="213">
        <v>312012</v>
      </c>
      <c r="D111" s="214" t="s">
        <v>259</v>
      </c>
      <c r="E111" s="224"/>
      <c r="F111" s="223">
        <v>2.5</v>
      </c>
      <c r="G111" s="223">
        <v>2.5</v>
      </c>
      <c r="H111" s="223">
        <v>2.6</v>
      </c>
      <c r="I111" s="223">
        <v>2.6</v>
      </c>
      <c r="J111" s="223">
        <v>2.6</v>
      </c>
      <c r="K111" s="223">
        <v>2.6</v>
      </c>
      <c r="L111" s="223">
        <v>2.6</v>
      </c>
      <c r="M111" s="476"/>
      <c r="N111" s="320"/>
    </row>
    <row r="112" spans="1:14" s="448" customFormat="1" x14ac:dyDescent="0.2">
      <c r="A112" s="439"/>
      <c r="B112" s="212"/>
      <c r="C112" s="213">
        <v>312012</v>
      </c>
      <c r="D112" s="214" t="s">
        <v>986</v>
      </c>
      <c r="E112" s="224"/>
      <c r="F112" s="223">
        <v>3</v>
      </c>
      <c r="G112" s="223">
        <v>0.8</v>
      </c>
      <c r="H112" s="223">
        <v>3</v>
      </c>
      <c r="I112" s="223">
        <v>3</v>
      </c>
      <c r="J112" s="223">
        <v>0.5</v>
      </c>
      <c r="K112" s="223">
        <v>0.5</v>
      </c>
      <c r="L112" s="223">
        <v>0.5</v>
      </c>
      <c r="M112" s="476"/>
      <c r="N112" s="447"/>
    </row>
    <row r="113" spans="1:14" s="321" customFormat="1" ht="12" customHeight="1" x14ac:dyDescent="0.2">
      <c r="A113" s="322"/>
      <c r="B113" s="212"/>
      <c r="C113" s="213">
        <v>312012</v>
      </c>
      <c r="D113" s="214" t="s">
        <v>612</v>
      </c>
      <c r="E113" s="224"/>
      <c r="F113" s="223">
        <v>0.1</v>
      </c>
      <c r="G113" s="223">
        <v>0.1</v>
      </c>
      <c r="H113" s="223">
        <v>0.1</v>
      </c>
      <c r="I113" s="223">
        <v>0.1</v>
      </c>
      <c r="J113" s="223">
        <v>0.1</v>
      </c>
      <c r="K113" s="223">
        <v>0.1</v>
      </c>
      <c r="L113" s="223">
        <v>0.1</v>
      </c>
      <c r="M113" s="476"/>
      <c r="N113" s="320"/>
    </row>
    <row r="114" spans="1:14" s="321" customFormat="1" x14ac:dyDescent="0.2">
      <c r="A114" s="322"/>
      <c r="B114" s="212"/>
      <c r="C114" s="213">
        <v>312012</v>
      </c>
      <c r="D114" s="214" t="s">
        <v>37</v>
      </c>
      <c r="E114" s="224"/>
      <c r="F114" s="223">
        <v>0.6</v>
      </c>
      <c r="G114" s="223">
        <v>0.6</v>
      </c>
      <c r="H114" s="223">
        <v>0.7</v>
      </c>
      <c r="I114" s="223">
        <v>0.7</v>
      </c>
      <c r="J114" s="223">
        <v>0.7</v>
      </c>
      <c r="K114" s="223">
        <v>0.7</v>
      </c>
      <c r="L114" s="223">
        <v>0.7</v>
      </c>
      <c r="M114" s="476"/>
      <c r="N114" s="320"/>
    </row>
    <row r="115" spans="1:14" s="321" customFormat="1" x14ac:dyDescent="0.2">
      <c r="A115" s="322"/>
      <c r="B115" s="212"/>
      <c r="C115" s="213">
        <v>312012</v>
      </c>
      <c r="D115" s="214" t="s">
        <v>667</v>
      </c>
      <c r="E115" s="224"/>
      <c r="F115" s="223">
        <v>0.3</v>
      </c>
      <c r="G115" s="223">
        <v>0.3</v>
      </c>
      <c r="H115" s="223">
        <v>0.4</v>
      </c>
      <c r="I115" s="223">
        <v>0.4</v>
      </c>
      <c r="J115" s="223">
        <v>0.4</v>
      </c>
      <c r="K115" s="223">
        <v>0.4</v>
      </c>
      <c r="L115" s="223">
        <v>0.4</v>
      </c>
      <c r="M115" s="476"/>
      <c r="N115" s="320"/>
    </row>
    <row r="116" spans="1:14" s="321" customFormat="1" x14ac:dyDescent="0.2">
      <c r="A116" s="322"/>
      <c r="B116" s="212"/>
      <c r="C116" s="213" t="s">
        <v>744</v>
      </c>
      <c r="D116" s="214" t="s">
        <v>745</v>
      </c>
      <c r="E116" s="224"/>
      <c r="F116" s="223">
        <v>0</v>
      </c>
      <c r="G116" s="223">
        <v>0</v>
      </c>
      <c r="H116" s="223">
        <v>23</v>
      </c>
      <c r="I116" s="223">
        <v>23</v>
      </c>
      <c r="J116" s="223">
        <v>0</v>
      </c>
      <c r="K116" s="223">
        <v>0</v>
      </c>
      <c r="L116" s="223">
        <v>0</v>
      </c>
      <c r="M116" s="476"/>
      <c r="N116" s="320"/>
    </row>
    <row r="117" spans="1:14" s="448" customFormat="1" x14ac:dyDescent="0.2">
      <c r="A117" s="439"/>
      <c r="B117" s="212"/>
      <c r="C117" s="213">
        <v>312012</v>
      </c>
      <c r="D117" s="214" t="s">
        <v>1052</v>
      </c>
      <c r="E117" s="224"/>
      <c r="F117" s="223">
        <v>0</v>
      </c>
      <c r="G117" s="223">
        <v>0</v>
      </c>
      <c r="H117" s="223">
        <v>131</v>
      </c>
      <c r="I117" s="223">
        <v>85</v>
      </c>
      <c r="J117" s="223">
        <v>0</v>
      </c>
      <c r="K117" s="223">
        <v>0</v>
      </c>
      <c r="L117" s="223">
        <v>0</v>
      </c>
      <c r="M117" s="493"/>
      <c r="N117" s="447"/>
    </row>
    <row r="118" spans="1:14" s="321" customFormat="1" x14ac:dyDescent="0.2">
      <c r="A118" s="322"/>
      <c r="B118" s="212"/>
      <c r="C118" s="213">
        <v>312012</v>
      </c>
      <c r="D118" s="214" t="s">
        <v>891</v>
      </c>
      <c r="E118" s="224"/>
      <c r="F118" s="223">
        <v>48.4</v>
      </c>
      <c r="G118" s="223">
        <v>35</v>
      </c>
      <c r="H118" s="223">
        <v>0</v>
      </c>
      <c r="I118" s="223">
        <v>0</v>
      </c>
      <c r="J118" s="223">
        <v>0</v>
      </c>
      <c r="K118" s="223">
        <v>0</v>
      </c>
      <c r="L118" s="223">
        <v>0</v>
      </c>
      <c r="M118" s="476"/>
      <c r="N118" s="320"/>
    </row>
    <row r="119" spans="1:14" s="448" customFormat="1" x14ac:dyDescent="0.2">
      <c r="A119" s="439"/>
      <c r="B119" s="212"/>
      <c r="C119" s="213">
        <v>312012</v>
      </c>
      <c r="D119" s="214" t="s">
        <v>969</v>
      </c>
      <c r="E119" s="224"/>
      <c r="F119" s="223">
        <v>0</v>
      </c>
      <c r="G119" s="223">
        <v>10.4</v>
      </c>
      <c r="H119" s="223">
        <v>0</v>
      </c>
      <c r="I119" s="223">
        <v>0</v>
      </c>
      <c r="J119" s="223">
        <v>7</v>
      </c>
      <c r="K119" s="223">
        <v>7</v>
      </c>
      <c r="L119" s="223">
        <v>7</v>
      </c>
      <c r="M119" s="493"/>
      <c r="N119" s="447"/>
    </row>
    <row r="120" spans="1:14" s="448" customFormat="1" x14ac:dyDescent="0.2">
      <c r="A120" s="439"/>
      <c r="B120" s="212"/>
      <c r="C120" s="213">
        <v>312012</v>
      </c>
      <c r="D120" s="214" t="s">
        <v>965</v>
      </c>
      <c r="E120" s="224"/>
      <c r="F120" s="223">
        <v>12.8</v>
      </c>
      <c r="G120" s="223">
        <v>10.3</v>
      </c>
      <c r="H120" s="223">
        <v>41.5</v>
      </c>
      <c r="I120" s="223">
        <v>41.5</v>
      </c>
      <c r="J120" s="579">
        <v>71.8</v>
      </c>
      <c r="K120" s="223">
        <v>63.6</v>
      </c>
      <c r="L120" s="223">
        <v>63.6</v>
      </c>
      <c r="M120" s="493"/>
      <c r="N120" s="447"/>
    </row>
    <row r="121" spans="1:14" s="321" customFormat="1" x14ac:dyDescent="0.2">
      <c r="A121" s="322"/>
      <c r="B121" s="212"/>
      <c r="C121" s="213" t="s">
        <v>1010</v>
      </c>
      <c r="D121" s="214" t="s">
        <v>737</v>
      </c>
      <c r="E121" s="224"/>
      <c r="F121" s="223">
        <v>6</v>
      </c>
      <c r="G121" s="223">
        <v>34</v>
      </c>
      <c r="H121" s="224">
        <v>41</v>
      </c>
      <c r="I121" s="224">
        <v>41</v>
      </c>
      <c r="J121" s="578">
        <v>46.6</v>
      </c>
      <c r="K121" s="224">
        <v>44.4</v>
      </c>
      <c r="L121" s="224">
        <v>44.4</v>
      </c>
      <c r="M121" s="476"/>
      <c r="N121" s="320"/>
    </row>
    <row r="122" spans="1:14" s="448" customFormat="1" x14ac:dyDescent="0.2">
      <c r="A122" s="439"/>
      <c r="B122" s="212"/>
      <c r="C122" s="213" t="s">
        <v>1011</v>
      </c>
      <c r="D122" s="214" t="s">
        <v>1012</v>
      </c>
      <c r="E122" s="224"/>
      <c r="F122" s="223">
        <v>0</v>
      </c>
      <c r="G122" s="223">
        <v>39.9</v>
      </c>
      <c r="H122" s="223">
        <v>48</v>
      </c>
      <c r="I122" s="223">
        <v>82.5</v>
      </c>
      <c r="J122" s="223">
        <v>152.9</v>
      </c>
      <c r="K122" s="223">
        <v>152.9</v>
      </c>
      <c r="L122" s="223">
        <v>152.9</v>
      </c>
      <c r="M122" s="490"/>
      <c r="N122" s="447"/>
    </row>
    <row r="123" spans="1:14" s="321" customFormat="1" x14ac:dyDescent="0.2">
      <c r="A123" s="322"/>
      <c r="B123" s="212">
        <v>331</v>
      </c>
      <c r="C123" s="213" t="s">
        <v>577</v>
      </c>
      <c r="D123" s="214" t="s">
        <v>605</v>
      </c>
      <c r="E123" s="204"/>
      <c r="F123" s="223">
        <v>1.6</v>
      </c>
      <c r="G123" s="223">
        <v>1.5</v>
      </c>
      <c r="H123" s="223">
        <v>0</v>
      </c>
      <c r="I123" s="223">
        <v>1.5</v>
      </c>
      <c r="J123" s="223">
        <v>0</v>
      </c>
      <c r="K123" s="223">
        <v>0</v>
      </c>
      <c r="L123" s="223">
        <v>0</v>
      </c>
      <c r="M123" s="490"/>
      <c r="N123" s="320"/>
    </row>
    <row r="124" spans="1:14" s="448" customFormat="1" x14ac:dyDescent="0.2">
      <c r="A124" s="439"/>
      <c r="B124" s="212"/>
      <c r="C124" s="213">
        <v>331001</v>
      </c>
      <c r="D124" s="214" t="s">
        <v>1200</v>
      </c>
      <c r="E124" s="204"/>
      <c r="F124" s="223">
        <v>0</v>
      </c>
      <c r="G124" s="223">
        <v>12.4</v>
      </c>
      <c r="H124" s="223">
        <v>0</v>
      </c>
      <c r="I124" s="223">
        <v>0</v>
      </c>
      <c r="J124" s="223">
        <v>0</v>
      </c>
      <c r="K124" s="223">
        <v>0</v>
      </c>
      <c r="L124" s="223">
        <v>0</v>
      </c>
      <c r="M124" s="490"/>
      <c r="N124" s="447"/>
    </row>
    <row r="125" spans="1:14" s="321" customFormat="1" x14ac:dyDescent="0.2">
      <c r="A125" s="322"/>
      <c r="B125" s="212"/>
      <c r="C125" s="213" t="s">
        <v>639</v>
      </c>
      <c r="D125" s="214" t="s">
        <v>665</v>
      </c>
      <c r="E125" s="224"/>
      <c r="F125" s="223">
        <v>0.4</v>
      </c>
      <c r="G125" s="223">
        <v>0.3</v>
      </c>
      <c r="H125" s="223">
        <v>0</v>
      </c>
      <c r="I125" s="223">
        <v>0</v>
      </c>
      <c r="J125" s="223">
        <v>0</v>
      </c>
      <c r="K125" s="223">
        <v>0</v>
      </c>
      <c r="L125" s="223">
        <v>0</v>
      </c>
      <c r="M125" s="476"/>
      <c r="N125" s="320"/>
    </row>
    <row r="126" spans="1:14" s="321" customFormat="1" x14ac:dyDescent="0.2">
      <c r="A126" s="322"/>
      <c r="B126" s="294"/>
      <c r="C126" s="295"/>
      <c r="D126" s="282" t="s">
        <v>40</v>
      </c>
      <c r="E126" s="283"/>
      <c r="F126" s="283">
        <f t="shared" ref="F126:G126" si="50">SUM(F127+F147)</f>
        <v>893.3</v>
      </c>
      <c r="G126" s="283">
        <f t="shared" si="50"/>
        <v>640.6</v>
      </c>
      <c r="H126" s="283">
        <f>SUM(H127+H147)</f>
        <v>2789.8</v>
      </c>
      <c r="I126" s="283">
        <f>SUM(I127+I147)</f>
        <v>1664.3</v>
      </c>
      <c r="J126" s="283">
        <f t="shared" ref="J126" si="51">SUM(J127+J147)</f>
        <v>2220.6</v>
      </c>
      <c r="K126" s="283">
        <f t="shared" ref="K126:L126" si="52">SUM(K127+K147)</f>
        <v>294.60000000000002</v>
      </c>
      <c r="L126" s="283">
        <f t="shared" si="52"/>
        <v>294.60000000000002</v>
      </c>
      <c r="M126" s="207"/>
      <c r="N126" s="320"/>
    </row>
    <row r="127" spans="1:14" s="321" customFormat="1" x14ac:dyDescent="0.2">
      <c r="A127" s="322"/>
      <c r="B127" s="212"/>
      <c r="C127" s="221"/>
      <c r="D127" s="222" t="s">
        <v>250</v>
      </c>
      <c r="E127" s="225"/>
      <c r="F127" s="225">
        <f t="shared" ref="F127:J127" si="53">SUM(F128:F146)</f>
        <v>893.3</v>
      </c>
      <c r="G127" s="225">
        <f t="shared" si="53"/>
        <v>620.5</v>
      </c>
      <c r="H127" s="204">
        <f t="shared" si="53"/>
        <v>763.8</v>
      </c>
      <c r="I127" s="204">
        <f>SUM(I128:I146)</f>
        <v>813.3</v>
      </c>
      <c r="J127" s="204">
        <f t="shared" si="53"/>
        <v>554.6</v>
      </c>
      <c r="K127" s="204">
        <f t="shared" ref="K127:L127" si="54">SUM(K128:K146)</f>
        <v>144.6</v>
      </c>
      <c r="L127" s="204">
        <f t="shared" si="54"/>
        <v>144.6</v>
      </c>
      <c r="M127" s="476"/>
      <c r="N127" s="320"/>
    </row>
    <row r="128" spans="1:14" s="321" customFormat="1" x14ac:dyDescent="0.2">
      <c r="A128" s="322"/>
      <c r="B128" s="212">
        <v>400</v>
      </c>
      <c r="C128" s="213">
        <v>411005</v>
      </c>
      <c r="D128" s="214" t="s">
        <v>707</v>
      </c>
      <c r="E128" s="225"/>
      <c r="F128" s="223">
        <v>30</v>
      </c>
      <c r="G128" s="223">
        <v>30</v>
      </c>
      <c r="H128" s="223">
        <v>30</v>
      </c>
      <c r="I128" s="223">
        <v>30</v>
      </c>
      <c r="J128" s="223">
        <v>30</v>
      </c>
      <c r="K128" s="223">
        <v>30</v>
      </c>
      <c r="L128" s="223">
        <v>30</v>
      </c>
      <c r="M128" s="476"/>
      <c r="N128" s="320"/>
    </row>
    <row r="129" spans="1:14" s="321" customFormat="1" x14ac:dyDescent="0.2">
      <c r="A129" s="322"/>
      <c r="B129" s="212"/>
      <c r="C129" s="213">
        <v>411005</v>
      </c>
      <c r="D129" s="214" t="s">
        <v>708</v>
      </c>
      <c r="E129" s="225"/>
      <c r="F129" s="223">
        <v>4.7</v>
      </c>
      <c r="G129" s="223">
        <v>4.7</v>
      </c>
      <c r="H129" s="223">
        <v>4.5999999999999996</v>
      </c>
      <c r="I129" s="223">
        <v>4.5999999999999996</v>
      </c>
      <c r="J129" s="223">
        <v>4.5999999999999996</v>
      </c>
      <c r="K129" s="223">
        <v>4.5999999999999996</v>
      </c>
      <c r="L129" s="223">
        <v>4.5999999999999996</v>
      </c>
      <c r="M129" s="476"/>
      <c r="N129" s="320"/>
    </row>
    <row r="130" spans="1:14" s="321" customFormat="1" x14ac:dyDescent="0.2">
      <c r="A130" s="319"/>
      <c r="B130" s="212"/>
      <c r="C130" s="213" t="s">
        <v>662</v>
      </c>
      <c r="D130" s="214" t="s">
        <v>900</v>
      </c>
      <c r="E130" s="204"/>
      <c r="F130" s="223">
        <v>704.3</v>
      </c>
      <c r="G130" s="223">
        <v>342</v>
      </c>
      <c r="H130" s="224">
        <v>152.19999999999999</v>
      </c>
      <c r="I130" s="224">
        <v>188</v>
      </c>
      <c r="J130" s="578">
        <v>150</v>
      </c>
      <c r="K130" s="224">
        <v>100</v>
      </c>
      <c r="L130" s="224">
        <v>100</v>
      </c>
      <c r="M130" s="490"/>
      <c r="N130" s="467"/>
    </row>
    <row r="131" spans="1:14" s="321" customFormat="1" x14ac:dyDescent="0.2">
      <c r="A131" s="319"/>
      <c r="B131" s="212"/>
      <c r="C131" s="213">
        <v>453</v>
      </c>
      <c r="D131" s="214" t="s">
        <v>897</v>
      </c>
      <c r="E131" s="204"/>
      <c r="F131" s="223">
        <v>25</v>
      </c>
      <c r="G131" s="223">
        <v>0</v>
      </c>
      <c r="H131" s="223">
        <v>0</v>
      </c>
      <c r="I131" s="223">
        <v>0</v>
      </c>
      <c r="J131" s="223">
        <v>0</v>
      </c>
      <c r="K131" s="223">
        <v>0</v>
      </c>
      <c r="L131" s="223">
        <v>0</v>
      </c>
      <c r="M131" s="476"/>
      <c r="N131" s="320"/>
    </row>
    <row r="132" spans="1:14" s="321" customFormat="1" x14ac:dyDescent="0.2">
      <c r="A132" s="319"/>
      <c r="B132" s="212"/>
      <c r="C132" s="213">
        <v>453</v>
      </c>
      <c r="D132" s="214" t="s">
        <v>898</v>
      </c>
      <c r="E132" s="204"/>
      <c r="F132" s="223">
        <v>11</v>
      </c>
      <c r="G132" s="223">
        <v>0</v>
      </c>
      <c r="H132" s="223">
        <v>0</v>
      </c>
      <c r="I132" s="223">
        <v>0</v>
      </c>
      <c r="J132" s="223">
        <v>0</v>
      </c>
      <c r="K132" s="223">
        <v>0</v>
      </c>
      <c r="L132" s="223">
        <v>0</v>
      </c>
      <c r="M132" s="476"/>
      <c r="N132" s="320"/>
    </row>
    <row r="133" spans="1:14" s="321" customFormat="1" x14ac:dyDescent="0.2">
      <c r="A133" s="319"/>
      <c r="B133" s="212"/>
      <c r="C133" s="213">
        <v>453</v>
      </c>
      <c r="D133" s="214" t="s">
        <v>899</v>
      </c>
      <c r="E133" s="204"/>
      <c r="F133" s="223">
        <v>5</v>
      </c>
      <c r="G133" s="223">
        <v>21.6</v>
      </c>
      <c r="H133" s="223">
        <v>0</v>
      </c>
      <c r="I133" s="223">
        <v>7.1</v>
      </c>
      <c r="J133" s="223">
        <v>0</v>
      </c>
      <c r="K133" s="223">
        <v>0</v>
      </c>
      <c r="L133" s="223">
        <v>0</v>
      </c>
      <c r="M133" s="493"/>
      <c r="N133" s="545"/>
    </row>
    <row r="134" spans="1:14" s="321" customFormat="1" x14ac:dyDescent="0.2">
      <c r="A134" s="319"/>
      <c r="B134" s="212"/>
      <c r="C134" s="213">
        <v>453</v>
      </c>
      <c r="D134" s="501" t="s">
        <v>1033</v>
      </c>
      <c r="E134" s="204"/>
      <c r="F134" s="223">
        <v>36.799999999999997</v>
      </c>
      <c r="G134" s="223">
        <v>35.200000000000003</v>
      </c>
      <c r="H134" s="223">
        <v>0</v>
      </c>
      <c r="I134" s="223">
        <v>27.1</v>
      </c>
      <c r="J134" s="223">
        <v>0</v>
      </c>
      <c r="K134" s="223">
        <v>0</v>
      </c>
      <c r="L134" s="223">
        <v>0</v>
      </c>
      <c r="M134" s="490"/>
      <c r="N134" s="320"/>
    </row>
    <row r="135" spans="1:14" s="448" customFormat="1" x14ac:dyDescent="0.2">
      <c r="A135" s="446"/>
      <c r="B135" s="212"/>
      <c r="C135" s="213">
        <v>453</v>
      </c>
      <c r="D135" s="501" t="s">
        <v>1034</v>
      </c>
      <c r="E135" s="204"/>
      <c r="F135" s="223">
        <v>0</v>
      </c>
      <c r="G135" s="223">
        <v>0</v>
      </c>
      <c r="H135" s="223">
        <v>0</v>
      </c>
      <c r="I135" s="223">
        <v>1.4</v>
      </c>
      <c r="J135" s="223">
        <v>0</v>
      </c>
      <c r="K135" s="223">
        <v>0</v>
      </c>
      <c r="L135" s="223">
        <v>0</v>
      </c>
      <c r="M135" s="490"/>
      <c r="N135" s="447"/>
    </row>
    <row r="136" spans="1:14" s="448" customFormat="1" x14ac:dyDescent="0.2">
      <c r="A136" s="446"/>
      <c r="B136" s="212"/>
      <c r="C136" s="213">
        <v>453</v>
      </c>
      <c r="D136" s="501" t="s">
        <v>1035</v>
      </c>
      <c r="E136" s="204"/>
      <c r="F136" s="223">
        <v>0</v>
      </c>
      <c r="G136" s="223">
        <v>2.8</v>
      </c>
      <c r="H136" s="223">
        <v>0</v>
      </c>
      <c r="I136" s="223">
        <v>4.3</v>
      </c>
      <c r="J136" s="223">
        <v>0</v>
      </c>
      <c r="K136" s="223">
        <v>0</v>
      </c>
      <c r="L136" s="223">
        <v>0</v>
      </c>
      <c r="M136" s="493"/>
      <c r="N136" s="447"/>
    </row>
    <row r="137" spans="1:14" s="321" customFormat="1" x14ac:dyDescent="0.2">
      <c r="A137" s="319"/>
      <c r="B137" s="212"/>
      <c r="C137" s="213">
        <v>453</v>
      </c>
      <c r="D137" s="214" t="s">
        <v>1082</v>
      </c>
      <c r="E137" s="204"/>
      <c r="F137" s="223">
        <v>0</v>
      </c>
      <c r="G137" s="223">
        <v>2.8</v>
      </c>
      <c r="H137" s="223">
        <v>500</v>
      </c>
      <c r="I137" s="223">
        <v>500</v>
      </c>
      <c r="J137" s="576">
        <v>300</v>
      </c>
      <c r="K137" s="223">
        <v>0</v>
      </c>
      <c r="L137" s="223">
        <v>0</v>
      </c>
      <c r="M137" s="476"/>
      <c r="N137" s="320"/>
    </row>
    <row r="138" spans="1:14" s="448" customFormat="1" x14ac:dyDescent="0.2">
      <c r="A138" s="446"/>
      <c r="B138" s="212"/>
      <c r="C138" s="213">
        <v>453</v>
      </c>
      <c r="D138" s="214" t="s">
        <v>1252</v>
      </c>
      <c r="E138" s="204"/>
      <c r="F138" s="223">
        <v>0</v>
      </c>
      <c r="G138" s="223">
        <v>0</v>
      </c>
      <c r="H138" s="223">
        <v>0</v>
      </c>
      <c r="I138" s="223">
        <v>0</v>
      </c>
      <c r="J138" s="579">
        <v>37</v>
      </c>
      <c r="K138" s="223">
        <v>0</v>
      </c>
      <c r="L138" s="223">
        <v>0</v>
      </c>
      <c r="M138" s="476"/>
      <c r="N138" s="447"/>
    </row>
    <row r="139" spans="1:14" s="321" customFormat="1" x14ac:dyDescent="0.2">
      <c r="A139" s="319"/>
      <c r="B139" s="212"/>
      <c r="C139" s="213">
        <v>453</v>
      </c>
      <c r="D139" s="214" t="s">
        <v>979</v>
      </c>
      <c r="E139" s="204"/>
      <c r="F139" s="223">
        <v>23.9</v>
      </c>
      <c r="G139" s="223">
        <v>23.8</v>
      </c>
      <c r="H139" s="223">
        <v>23</v>
      </c>
      <c r="I139" s="223">
        <v>23</v>
      </c>
      <c r="J139" s="579">
        <v>23</v>
      </c>
      <c r="K139" s="223">
        <v>0</v>
      </c>
      <c r="L139" s="223">
        <v>0</v>
      </c>
      <c r="M139" s="476"/>
      <c r="N139" s="320"/>
    </row>
    <row r="140" spans="1:14" s="448" customFormat="1" x14ac:dyDescent="0.2">
      <c r="A140" s="446"/>
      <c r="B140" s="212"/>
      <c r="C140" s="213">
        <v>453</v>
      </c>
      <c r="D140" s="214" t="s">
        <v>980</v>
      </c>
      <c r="E140" s="204"/>
      <c r="F140" s="223">
        <v>45.6</v>
      </c>
      <c r="G140" s="223">
        <v>0</v>
      </c>
      <c r="H140" s="223">
        <v>0</v>
      </c>
      <c r="I140" s="223">
        <v>0</v>
      </c>
      <c r="J140" s="223">
        <v>0</v>
      </c>
      <c r="K140" s="223">
        <v>0</v>
      </c>
      <c r="L140" s="223">
        <v>0</v>
      </c>
      <c r="M140" s="493"/>
      <c r="N140" s="447"/>
    </row>
    <row r="141" spans="1:14" s="448" customFormat="1" x14ac:dyDescent="0.2">
      <c r="A141" s="446"/>
      <c r="B141" s="212"/>
      <c r="C141" s="213">
        <v>453</v>
      </c>
      <c r="D141" s="214" t="s">
        <v>1149</v>
      </c>
      <c r="E141" s="204"/>
      <c r="F141" s="223">
        <v>0</v>
      </c>
      <c r="G141" s="223">
        <v>0</v>
      </c>
      <c r="H141" s="223">
        <v>0</v>
      </c>
      <c r="I141" s="223">
        <v>10</v>
      </c>
      <c r="J141" s="223">
        <v>0</v>
      </c>
      <c r="K141" s="223">
        <v>0</v>
      </c>
      <c r="L141" s="223">
        <v>0</v>
      </c>
      <c r="M141" s="493"/>
      <c r="N141" s="447"/>
    </row>
    <row r="142" spans="1:14" s="448" customFormat="1" x14ac:dyDescent="0.2">
      <c r="A142" s="446"/>
      <c r="B142" s="212"/>
      <c r="C142" s="213">
        <v>453</v>
      </c>
      <c r="D142" s="214" t="s">
        <v>978</v>
      </c>
      <c r="E142" s="204"/>
      <c r="F142" s="223">
        <v>7</v>
      </c>
      <c r="G142" s="223">
        <v>7</v>
      </c>
      <c r="H142" s="223">
        <v>0</v>
      </c>
      <c r="I142" s="223">
        <v>0</v>
      </c>
      <c r="J142" s="223">
        <v>0</v>
      </c>
      <c r="K142" s="223">
        <v>0</v>
      </c>
      <c r="L142" s="223">
        <v>0</v>
      </c>
      <c r="M142" s="493"/>
      <c r="N142" s="447"/>
    </row>
    <row r="143" spans="1:14" s="321" customFormat="1" x14ac:dyDescent="0.2">
      <c r="A143" s="322"/>
      <c r="B143" s="212"/>
      <c r="C143" s="213" t="s">
        <v>660</v>
      </c>
      <c r="D143" s="214" t="s">
        <v>656</v>
      </c>
      <c r="E143" s="204"/>
      <c r="F143" s="223">
        <v>0</v>
      </c>
      <c r="G143" s="223">
        <v>79.599999999999994</v>
      </c>
      <c r="H143" s="223">
        <v>0</v>
      </c>
      <c r="I143" s="223">
        <v>0</v>
      </c>
      <c r="J143" s="223">
        <v>0</v>
      </c>
      <c r="K143" s="223">
        <v>0</v>
      </c>
      <c r="L143" s="223">
        <v>0</v>
      </c>
      <c r="M143" s="476"/>
      <c r="N143" s="320"/>
    </row>
    <row r="144" spans="1:14" s="321" customFormat="1" x14ac:dyDescent="0.2">
      <c r="A144" s="322"/>
      <c r="B144" s="212"/>
      <c r="C144" s="213" t="s">
        <v>661</v>
      </c>
      <c r="D144" s="214" t="s">
        <v>711</v>
      </c>
      <c r="E144" s="204"/>
      <c r="F144" s="223">
        <v>0</v>
      </c>
      <c r="G144" s="223">
        <v>0</v>
      </c>
      <c r="H144" s="223">
        <v>0</v>
      </c>
      <c r="I144" s="223">
        <v>0</v>
      </c>
      <c r="J144" s="223">
        <v>0</v>
      </c>
      <c r="K144" s="223">
        <v>0</v>
      </c>
      <c r="L144" s="223">
        <v>0</v>
      </c>
      <c r="M144" s="476"/>
      <c r="N144" s="320"/>
    </row>
    <row r="145" spans="1:14" s="448" customFormat="1" x14ac:dyDescent="0.2">
      <c r="A145" s="439"/>
      <c r="B145" s="212"/>
      <c r="C145" s="213">
        <v>456002</v>
      </c>
      <c r="D145" s="214" t="s">
        <v>1020</v>
      </c>
      <c r="E145" s="204"/>
      <c r="F145" s="223">
        <v>0</v>
      </c>
      <c r="G145" s="223">
        <v>16.5</v>
      </c>
      <c r="H145" s="223">
        <v>0</v>
      </c>
      <c r="I145" s="223">
        <v>5</v>
      </c>
      <c r="J145" s="223">
        <v>0</v>
      </c>
      <c r="K145" s="223">
        <v>0</v>
      </c>
      <c r="L145" s="223">
        <v>0</v>
      </c>
      <c r="M145" s="493"/>
      <c r="N145" s="447"/>
    </row>
    <row r="146" spans="1:14" s="321" customFormat="1" x14ac:dyDescent="0.2">
      <c r="A146" s="322"/>
      <c r="B146" s="212"/>
      <c r="C146" s="213" t="s">
        <v>1063</v>
      </c>
      <c r="D146" s="214" t="s">
        <v>1065</v>
      </c>
      <c r="E146" s="204"/>
      <c r="F146" s="223">
        <v>0</v>
      </c>
      <c r="G146" s="223">
        <v>54.5</v>
      </c>
      <c r="H146" s="223">
        <v>54</v>
      </c>
      <c r="I146" s="223">
        <v>12.8</v>
      </c>
      <c r="J146" s="223">
        <v>10</v>
      </c>
      <c r="K146" s="223">
        <v>10</v>
      </c>
      <c r="L146" s="223">
        <v>10</v>
      </c>
      <c r="M146" s="493"/>
      <c r="N146" s="320"/>
    </row>
    <row r="147" spans="1:14" s="321" customFormat="1" x14ac:dyDescent="0.2">
      <c r="A147" s="322"/>
      <c r="B147" s="294"/>
      <c r="C147" s="295"/>
      <c r="D147" s="282" t="s">
        <v>278</v>
      </c>
      <c r="E147" s="283"/>
      <c r="F147" s="283">
        <f>SUM(F148:F154)</f>
        <v>0</v>
      </c>
      <c r="G147" s="283">
        <f>SUM(G148:G154)</f>
        <v>20.100000000000001</v>
      </c>
      <c r="H147" s="283">
        <f>SUM(H148:H154)</f>
        <v>2026</v>
      </c>
      <c r="I147" s="283">
        <f t="shared" ref="I147" si="55">SUM(I148:I154)</f>
        <v>851</v>
      </c>
      <c r="J147" s="283">
        <f t="shared" ref="J147" si="56">SUM(J148:J154)</f>
        <v>1666</v>
      </c>
      <c r="K147" s="283">
        <f t="shared" ref="K147:L147" si="57">SUM(K148:K154)</f>
        <v>150</v>
      </c>
      <c r="L147" s="283">
        <f t="shared" si="57"/>
        <v>150</v>
      </c>
      <c r="M147" s="207"/>
      <c r="N147" s="320"/>
    </row>
    <row r="148" spans="1:14" s="321" customFormat="1" x14ac:dyDescent="0.2">
      <c r="A148" s="322"/>
      <c r="B148" s="212">
        <v>500</v>
      </c>
      <c r="C148" s="213">
        <v>513003</v>
      </c>
      <c r="D148" s="214" t="s">
        <v>427</v>
      </c>
      <c r="E148" s="204"/>
      <c r="F148" s="223">
        <v>0</v>
      </c>
      <c r="G148" s="223">
        <v>20.100000000000001</v>
      </c>
      <c r="H148" s="223">
        <v>150</v>
      </c>
      <c r="I148" s="223">
        <v>175</v>
      </c>
      <c r="J148" s="223">
        <v>150</v>
      </c>
      <c r="K148" s="223">
        <v>150</v>
      </c>
      <c r="L148" s="223">
        <v>150</v>
      </c>
      <c r="M148" s="476"/>
      <c r="N148" s="320"/>
    </row>
    <row r="149" spans="1:14" s="321" customFormat="1" x14ac:dyDescent="0.2">
      <c r="A149" s="319"/>
      <c r="B149" s="234"/>
      <c r="C149" s="213">
        <v>513002</v>
      </c>
      <c r="D149" s="214" t="s">
        <v>1081</v>
      </c>
      <c r="E149" s="224"/>
      <c r="F149" s="223">
        <v>0</v>
      </c>
      <c r="G149" s="223">
        <v>0</v>
      </c>
      <c r="H149" s="223">
        <v>1200</v>
      </c>
      <c r="I149" s="223">
        <v>0</v>
      </c>
      <c r="J149" s="576">
        <v>1200</v>
      </c>
      <c r="K149" s="223">
        <v>0</v>
      </c>
      <c r="L149" s="223">
        <v>0</v>
      </c>
      <c r="M149" s="476"/>
      <c r="N149" s="320"/>
    </row>
    <row r="150" spans="1:14" s="448" customFormat="1" x14ac:dyDescent="0.2">
      <c r="A150" s="446"/>
      <c r="B150" s="234"/>
      <c r="C150" s="213">
        <v>513002</v>
      </c>
      <c r="D150" s="214" t="s">
        <v>1073</v>
      </c>
      <c r="E150" s="224"/>
      <c r="F150" s="223">
        <v>0</v>
      </c>
      <c r="G150" s="223">
        <v>0</v>
      </c>
      <c r="H150" s="223">
        <v>0</v>
      </c>
      <c r="I150" s="223">
        <v>0</v>
      </c>
      <c r="J150" s="223">
        <v>0</v>
      </c>
      <c r="K150" s="223">
        <v>0</v>
      </c>
      <c r="L150" s="223">
        <v>0</v>
      </c>
      <c r="M150" s="493"/>
      <c r="N150" s="447"/>
    </row>
    <row r="151" spans="1:14" s="321" customFormat="1" x14ac:dyDescent="0.2">
      <c r="A151" s="319"/>
      <c r="B151" s="234"/>
      <c r="C151" s="213"/>
      <c r="D151" s="214" t="s">
        <v>1074</v>
      </c>
      <c r="E151" s="224"/>
      <c r="F151" s="223">
        <v>0</v>
      </c>
      <c r="G151" s="223">
        <v>0</v>
      </c>
      <c r="H151" s="223">
        <v>0</v>
      </c>
      <c r="I151" s="223">
        <v>0</v>
      </c>
      <c r="J151" s="223">
        <v>0</v>
      </c>
      <c r="K151" s="223">
        <v>0</v>
      </c>
      <c r="L151" s="223">
        <v>0</v>
      </c>
      <c r="M151" s="476"/>
      <c r="N151" s="320"/>
    </row>
    <row r="152" spans="1:14" s="321" customFormat="1" x14ac:dyDescent="0.2">
      <c r="A152" s="322"/>
      <c r="B152" s="234"/>
      <c r="C152" s="213">
        <v>513002</v>
      </c>
      <c r="D152" s="214" t="s">
        <v>1028</v>
      </c>
      <c r="E152" s="224"/>
      <c r="F152" s="223">
        <v>0</v>
      </c>
      <c r="G152" s="223">
        <v>0</v>
      </c>
      <c r="H152" s="223">
        <v>676</v>
      </c>
      <c r="I152" s="223">
        <v>676</v>
      </c>
      <c r="J152" s="576">
        <v>316</v>
      </c>
      <c r="K152" s="223">
        <v>0</v>
      </c>
      <c r="L152" s="223">
        <v>0</v>
      </c>
      <c r="M152" s="476"/>
      <c r="N152" s="320"/>
    </row>
    <row r="153" spans="1:14" s="321" customFormat="1" x14ac:dyDescent="0.2">
      <c r="A153" s="322"/>
      <c r="B153" s="212"/>
      <c r="C153" s="213">
        <v>513002</v>
      </c>
      <c r="D153" s="214" t="s">
        <v>1021</v>
      </c>
      <c r="E153" s="204"/>
      <c r="F153" s="223">
        <v>0</v>
      </c>
      <c r="G153" s="223">
        <v>0</v>
      </c>
      <c r="H153" s="223">
        <v>0</v>
      </c>
      <c r="I153" s="223">
        <v>0</v>
      </c>
      <c r="J153" s="223">
        <v>0</v>
      </c>
      <c r="K153" s="223">
        <v>0</v>
      </c>
      <c r="L153" s="223">
        <v>0</v>
      </c>
      <c r="M153" s="476"/>
      <c r="N153" s="320"/>
    </row>
    <row r="154" spans="1:14" s="321" customFormat="1" ht="11.25" customHeight="1" x14ac:dyDescent="0.2">
      <c r="A154" s="319"/>
      <c r="B154" s="212"/>
      <c r="C154" s="213">
        <v>513002</v>
      </c>
      <c r="D154" s="214" t="s">
        <v>847</v>
      </c>
      <c r="E154" s="204"/>
      <c r="F154" s="223">
        <v>0</v>
      </c>
      <c r="G154" s="223">
        <v>0</v>
      </c>
      <c r="H154" s="223">
        <v>0</v>
      </c>
      <c r="I154" s="223">
        <v>0</v>
      </c>
      <c r="J154" s="223">
        <v>0</v>
      </c>
      <c r="K154" s="223">
        <v>0</v>
      </c>
      <c r="L154" s="223">
        <v>0</v>
      </c>
      <c r="M154" s="476"/>
      <c r="N154" s="320"/>
    </row>
    <row r="155" spans="1:14" s="321" customFormat="1" x14ac:dyDescent="0.2">
      <c r="A155" s="319"/>
      <c r="B155" s="294"/>
      <c r="C155" s="295"/>
      <c r="D155" s="282" t="s">
        <v>41</v>
      </c>
      <c r="E155" s="283"/>
      <c r="F155" s="283">
        <f>SUM(F156+F160)</f>
        <v>205.1</v>
      </c>
      <c r="G155" s="283">
        <f>SUM(G156+G160)</f>
        <v>1423.2</v>
      </c>
      <c r="H155" s="283">
        <f t="shared" ref="H155" si="58">SUM(H156+H160)</f>
        <v>1522.3000000000002</v>
      </c>
      <c r="I155" s="283">
        <f t="shared" ref="I155" si="59">SUM(I156+I160)</f>
        <v>1496.6</v>
      </c>
      <c r="J155" s="283">
        <f t="shared" ref="J155" si="60">SUM(J156+J160)</f>
        <v>1411.7</v>
      </c>
      <c r="K155" s="283">
        <f t="shared" ref="K155:L155" si="61">SUM(K156+K160)</f>
        <v>12</v>
      </c>
      <c r="L155" s="283">
        <f t="shared" si="61"/>
        <v>12</v>
      </c>
      <c r="M155" s="373"/>
      <c r="N155" s="320"/>
    </row>
    <row r="156" spans="1:14" s="448" customFormat="1" x14ac:dyDescent="0.2">
      <c r="A156" s="446"/>
      <c r="B156" s="294"/>
      <c r="C156" s="295"/>
      <c r="D156" s="282" t="s">
        <v>42</v>
      </c>
      <c r="E156" s="283"/>
      <c r="F156" s="284">
        <f t="shared" ref="F156" si="62">SUM(F157:F159)</f>
        <v>24.099999999999998</v>
      </c>
      <c r="G156" s="284">
        <f t="shared" ref="G156" si="63">SUM(G157:G159)</f>
        <v>5.4</v>
      </c>
      <c r="H156" s="284">
        <f t="shared" ref="H156" si="64">SUM(H157:H159)</f>
        <v>17</v>
      </c>
      <c r="I156" s="284">
        <f t="shared" ref="I156" si="65">SUM(I157:I159)</f>
        <v>17</v>
      </c>
      <c r="J156" s="284">
        <f t="shared" ref="J156" si="66">SUM(J157:J159)</f>
        <v>12</v>
      </c>
      <c r="K156" s="284">
        <f t="shared" ref="K156:L156" si="67">SUM(K157:K159)</f>
        <v>12</v>
      </c>
      <c r="L156" s="284">
        <f t="shared" si="67"/>
        <v>12</v>
      </c>
      <c r="M156" s="476"/>
      <c r="N156" s="447"/>
    </row>
    <row r="157" spans="1:14" s="321" customFormat="1" x14ac:dyDescent="0.2">
      <c r="A157" s="322"/>
      <c r="B157" s="212">
        <v>230</v>
      </c>
      <c r="C157" s="213">
        <v>231</v>
      </c>
      <c r="D157" s="214" t="s">
        <v>759</v>
      </c>
      <c r="E157" s="204"/>
      <c r="F157" s="223">
        <v>0.4</v>
      </c>
      <c r="G157" s="223">
        <v>1</v>
      </c>
      <c r="H157" s="223">
        <v>2</v>
      </c>
      <c r="I157" s="223">
        <v>2</v>
      </c>
      <c r="J157" s="223">
        <v>0</v>
      </c>
      <c r="K157" s="223">
        <v>0</v>
      </c>
      <c r="L157" s="223">
        <v>0</v>
      </c>
      <c r="M157" s="476"/>
      <c r="N157" s="320"/>
    </row>
    <row r="158" spans="1:14" s="321" customFormat="1" x14ac:dyDescent="0.2">
      <c r="A158" s="322"/>
      <c r="B158" s="234"/>
      <c r="C158" s="213">
        <v>233001</v>
      </c>
      <c r="D158" s="214" t="s">
        <v>43</v>
      </c>
      <c r="E158" s="204"/>
      <c r="F158" s="223">
        <v>23.7</v>
      </c>
      <c r="G158" s="223">
        <v>4.4000000000000004</v>
      </c>
      <c r="H158" s="223">
        <v>15</v>
      </c>
      <c r="I158" s="223">
        <v>15</v>
      </c>
      <c r="J158" s="223">
        <v>12</v>
      </c>
      <c r="K158" s="223">
        <v>12</v>
      </c>
      <c r="L158" s="223">
        <v>12</v>
      </c>
      <c r="M158" s="493"/>
      <c r="N158" s="320"/>
    </row>
    <row r="159" spans="1:14" s="448" customFormat="1" x14ac:dyDescent="0.2">
      <c r="A159" s="439"/>
      <c r="B159" s="234"/>
      <c r="C159" s="213"/>
      <c r="D159" s="214" t="s">
        <v>935</v>
      </c>
      <c r="E159" s="225"/>
      <c r="F159" s="223">
        <v>0</v>
      </c>
      <c r="G159" s="223">
        <v>0</v>
      </c>
      <c r="H159" s="223">
        <v>0</v>
      </c>
      <c r="I159" s="223">
        <v>0</v>
      </c>
      <c r="J159" s="223">
        <v>0</v>
      </c>
      <c r="K159" s="223">
        <v>0</v>
      </c>
      <c r="L159" s="223">
        <v>0</v>
      </c>
      <c r="M159" s="493"/>
      <c r="N159" s="447"/>
    </row>
    <row r="160" spans="1:14" s="448" customFormat="1" x14ac:dyDescent="0.2">
      <c r="A160" s="439"/>
      <c r="B160" s="294"/>
      <c r="C160" s="295"/>
      <c r="D160" s="282" t="s">
        <v>44</v>
      </c>
      <c r="E160" s="283"/>
      <c r="F160" s="283">
        <f>SUM(F161:F182)</f>
        <v>181</v>
      </c>
      <c r="G160" s="283">
        <f>SUM(G161:G182)</f>
        <v>1417.8</v>
      </c>
      <c r="H160" s="283">
        <f>SUM(H161:H182)</f>
        <v>1505.3000000000002</v>
      </c>
      <c r="I160" s="283">
        <f>SUM(I161:I182)</f>
        <v>1479.6</v>
      </c>
      <c r="J160" s="283">
        <f t="shared" ref="J160" si="68">SUM(J161:J182)</f>
        <v>1399.7</v>
      </c>
      <c r="K160" s="283">
        <f t="shared" ref="K160:L160" si="69">SUM(K161:K182)</f>
        <v>0</v>
      </c>
      <c r="L160" s="283">
        <f t="shared" si="69"/>
        <v>0</v>
      </c>
      <c r="M160" s="493"/>
      <c r="N160" s="447"/>
    </row>
    <row r="161" spans="1:14" s="321" customFormat="1" x14ac:dyDescent="0.2">
      <c r="A161" s="322"/>
      <c r="B161" s="209"/>
      <c r="C161" s="213">
        <v>322</v>
      </c>
      <c r="D161" s="214" t="s">
        <v>1080</v>
      </c>
      <c r="E161" s="225"/>
      <c r="F161" s="223">
        <v>0</v>
      </c>
      <c r="G161" s="223">
        <v>500</v>
      </c>
      <c r="H161" s="223">
        <v>0</v>
      </c>
      <c r="I161" s="223">
        <v>0</v>
      </c>
      <c r="J161" s="223">
        <v>0</v>
      </c>
      <c r="K161" s="223">
        <v>0</v>
      </c>
      <c r="L161" s="223">
        <v>0</v>
      </c>
      <c r="M161" s="476"/>
      <c r="N161" s="320"/>
    </row>
    <row r="162" spans="1:14" s="321" customFormat="1" x14ac:dyDescent="0.2">
      <c r="A162" s="322"/>
      <c r="B162" s="209"/>
      <c r="C162" s="213">
        <v>321</v>
      </c>
      <c r="D162" s="214" t="s">
        <v>1060</v>
      </c>
      <c r="E162" s="225"/>
      <c r="F162" s="223">
        <v>0</v>
      </c>
      <c r="G162" s="223">
        <v>13.5</v>
      </c>
      <c r="H162" s="223">
        <v>0</v>
      </c>
      <c r="I162" s="223">
        <v>0</v>
      </c>
      <c r="J162" s="223">
        <v>0</v>
      </c>
      <c r="K162" s="223">
        <v>0</v>
      </c>
      <c r="L162" s="223">
        <v>0</v>
      </c>
      <c r="M162" s="476"/>
      <c r="N162" s="320"/>
    </row>
    <row r="163" spans="1:14" s="448" customFormat="1" x14ac:dyDescent="0.2">
      <c r="A163" s="439"/>
      <c r="B163" s="209"/>
      <c r="C163" s="213">
        <v>321</v>
      </c>
      <c r="D163" s="214" t="s">
        <v>1069</v>
      </c>
      <c r="E163" s="225"/>
      <c r="F163" s="223">
        <v>0</v>
      </c>
      <c r="G163" s="223">
        <v>30</v>
      </c>
      <c r="H163" s="223">
        <v>0</v>
      </c>
      <c r="I163" s="223">
        <v>0</v>
      </c>
      <c r="J163" s="223">
        <v>0</v>
      </c>
      <c r="K163" s="223">
        <v>0</v>
      </c>
      <c r="L163" s="223">
        <v>0</v>
      </c>
      <c r="M163" s="490"/>
      <c r="N163" s="447"/>
    </row>
    <row r="164" spans="1:14" s="448" customFormat="1" x14ac:dyDescent="0.2">
      <c r="A164" s="439"/>
      <c r="B164" s="209"/>
      <c r="C164" s="213"/>
      <c r="D164" s="214" t="s">
        <v>1242</v>
      </c>
      <c r="E164" s="225"/>
      <c r="F164" s="223">
        <v>0</v>
      </c>
      <c r="G164" s="223">
        <v>0</v>
      </c>
      <c r="H164" s="223">
        <v>0</v>
      </c>
      <c r="I164" s="223">
        <v>180</v>
      </c>
      <c r="J164" s="223">
        <v>0</v>
      </c>
      <c r="K164" s="223">
        <v>0</v>
      </c>
      <c r="L164" s="223">
        <v>0</v>
      </c>
      <c r="M164" s="490"/>
      <c r="N164" s="447"/>
    </row>
    <row r="165" spans="1:14" s="448" customFormat="1" x14ac:dyDescent="0.2">
      <c r="A165" s="439"/>
      <c r="B165" s="209"/>
      <c r="C165" s="213">
        <v>321</v>
      </c>
      <c r="D165" s="214" t="s">
        <v>1094</v>
      </c>
      <c r="E165" s="225"/>
      <c r="F165" s="223">
        <v>0</v>
      </c>
      <c r="G165" s="223">
        <v>0</v>
      </c>
      <c r="H165" s="223">
        <v>181</v>
      </c>
      <c r="I165" s="223">
        <v>0</v>
      </c>
      <c r="J165" s="223">
        <v>181</v>
      </c>
      <c r="K165" s="223">
        <v>0</v>
      </c>
      <c r="L165" s="223">
        <v>0</v>
      </c>
      <c r="M165" s="476"/>
      <c r="N165" s="447"/>
    </row>
    <row r="166" spans="1:14" s="448" customFormat="1" x14ac:dyDescent="0.2">
      <c r="A166" s="439"/>
      <c r="B166" s="209"/>
      <c r="C166" s="213">
        <v>321</v>
      </c>
      <c r="D166" s="214" t="s">
        <v>1140</v>
      </c>
      <c r="E166" s="225"/>
      <c r="F166" s="223">
        <v>0</v>
      </c>
      <c r="G166" s="223">
        <v>0</v>
      </c>
      <c r="H166" s="223">
        <v>0</v>
      </c>
      <c r="I166" s="223">
        <v>15</v>
      </c>
      <c r="J166" s="223">
        <v>0</v>
      </c>
      <c r="K166" s="223">
        <v>0</v>
      </c>
      <c r="L166" s="223">
        <v>0</v>
      </c>
      <c r="M166" s="490"/>
      <c r="N166" s="447"/>
    </row>
    <row r="167" spans="1:14" s="448" customFormat="1" x14ac:dyDescent="0.2">
      <c r="A167" s="439"/>
      <c r="B167" s="209"/>
      <c r="C167" s="213">
        <v>321</v>
      </c>
      <c r="D167" s="214" t="s">
        <v>902</v>
      </c>
      <c r="E167" s="225"/>
      <c r="F167" s="223">
        <v>150</v>
      </c>
      <c r="G167" s="223">
        <v>0</v>
      </c>
      <c r="H167" s="223">
        <v>0</v>
      </c>
      <c r="I167" s="223">
        <v>0</v>
      </c>
      <c r="J167" s="223">
        <v>0</v>
      </c>
      <c r="K167" s="223">
        <v>0</v>
      </c>
      <c r="L167" s="223">
        <v>0</v>
      </c>
      <c r="M167" s="490"/>
      <c r="N167" s="447"/>
    </row>
    <row r="168" spans="1:14" s="448" customFormat="1" x14ac:dyDescent="0.2">
      <c r="A168" s="439"/>
      <c r="B168" s="209"/>
      <c r="C168" s="213">
        <v>321</v>
      </c>
      <c r="D168" s="214" t="s">
        <v>1050</v>
      </c>
      <c r="E168" s="225"/>
      <c r="F168" s="223">
        <v>0</v>
      </c>
      <c r="G168" s="223">
        <v>100</v>
      </c>
      <c r="H168" s="223">
        <v>0</v>
      </c>
      <c r="I168" s="223">
        <v>0</v>
      </c>
      <c r="J168" s="223">
        <v>0</v>
      </c>
      <c r="K168" s="223">
        <v>0</v>
      </c>
      <c r="L168" s="223">
        <v>0</v>
      </c>
      <c r="M168" s="476"/>
      <c r="N168" s="447"/>
    </row>
    <row r="169" spans="1:14" s="448" customFormat="1" x14ac:dyDescent="0.2">
      <c r="A169" s="439"/>
      <c r="B169" s="209"/>
      <c r="C169" s="213">
        <v>322</v>
      </c>
      <c r="D169" s="214" t="s">
        <v>1046</v>
      </c>
      <c r="E169" s="225"/>
      <c r="F169" s="223">
        <v>0</v>
      </c>
      <c r="G169" s="223">
        <v>0</v>
      </c>
      <c r="H169" s="223">
        <v>0</v>
      </c>
      <c r="I169" s="223">
        <v>35</v>
      </c>
      <c r="J169" s="223">
        <v>0</v>
      </c>
      <c r="K169" s="223">
        <v>0</v>
      </c>
      <c r="L169" s="223">
        <v>0</v>
      </c>
      <c r="M169" s="490"/>
      <c r="N169" s="447"/>
    </row>
    <row r="170" spans="1:14" s="448" customFormat="1" x14ac:dyDescent="0.2">
      <c r="A170" s="439"/>
      <c r="B170" s="209"/>
      <c r="C170" s="213">
        <v>321</v>
      </c>
      <c r="D170" s="214" t="s">
        <v>1051</v>
      </c>
      <c r="E170" s="225"/>
      <c r="F170" s="223">
        <v>0</v>
      </c>
      <c r="G170" s="223">
        <v>0</v>
      </c>
      <c r="H170" s="223">
        <v>493.6</v>
      </c>
      <c r="I170" s="223">
        <v>493.6</v>
      </c>
      <c r="J170" s="223">
        <v>493.6</v>
      </c>
      <c r="K170" s="223">
        <v>0</v>
      </c>
      <c r="L170" s="223">
        <v>0</v>
      </c>
      <c r="M170" s="493"/>
      <c r="N170" s="447"/>
    </row>
    <row r="171" spans="1:14" s="448" customFormat="1" x14ac:dyDescent="0.2">
      <c r="A171" s="439"/>
      <c r="B171" s="209"/>
      <c r="C171" s="213">
        <v>321</v>
      </c>
      <c r="D171" s="214" t="s">
        <v>1155</v>
      </c>
      <c r="E171" s="225"/>
      <c r="F171" s="223">
        <v>0</v>
      </c>
      <c r="G171" s="223">
        <v>0</v>
      </c>
      <c r="H171" s="223">
        <v>0</v>
      </c>
      <c r="I171" s="223">
        <v>0</v>
      </c>
      <c r="J171" s="223">
        <v>0</v>
      </c>
      <c r="K171" s="223">
        <v>0</v>
      </c>
      <c r="L171" s="223">
        <v>0</v>
      </c>
      <c r="M171" s="493"/>
      <c r="N171" s="447"/>
    </row>
    <row r="172" spans="1:14" s="448" customFormat="1" x14ac:dyDescent="0.2">
      <c r="A172" s="439"/>
      <c r="B172" s="209"/>
      <c r="C172" s="213">
        <v>321</v>
      </c>
      <c r="D172" s="214" t="s">
        <v>1210</v>
      </c>
      <c r="E172" s="225"/>
      <c r="F172" s="223">
        <v>0</v>
      </c>
      <c r="G172" s="223">
        <v>0</v>
      </c>
      <c r="H172" s="223">
        <v>0</v>
      </c>
      <c r="I172" s="223">
        <v>100</v>
      </c>
      <c r="J172" s="223">
        <v>0</v>
      </c>
      <c r="K172" s="223">
        <v>0</v>
      </c>
      <c r="L172" s="223">
        <v>0</v>
      </c>
      <c r="M172" s="490"/>
      <c r="N172" s="447"/>
    </row>
    <row r="173" spans="1:14" s="448" customFormat="1" x14ac:dyDescent="0.2">
      <c r="A173" s="439"/>
      <c r="B173" s="209"/>
      <c r="C173" s="213">
        <v>321</v>
      </c>
      <c r="D173" s="214" t="s">
        <v>934</v>
      </c>
      <c r="E173" s="225"/>
      <c r="F173" s="223">
        <v>0</v>
      </c>
      <c r="G173" s="223">
        <v>536.1</v>
      </c>
      <c r="H173" s="223">
        <v>9.1999999999999993</v>
      </c>
      <c r="I173" s="223">
        <v>39.700000000000003</v>
      </c>
      <c r="J173" s="223">
        <v>33.200000000000003</v>
      </c>
      <c r="K173" s="223">
        <v>0</v>
      </c>
      <c r="L173" s="223">
        <v>0</v>
      </c>
      <c r="M173" s="490"/>
      <c r="N173" s="447"/>
    </row>
    <row r="174" spans="1:14" s="321" customFormat="1" x14ac:dyDescent="0.2">
      <c r="A174" s="319"/>
      <c r="B174" s="209"/>
      <c r="C174" s="213">
        <v>321</v>
      </c>
      <c r="D174" s="214" t="s">
        <v>933</v>
      </c>
      <c r="E174" s="225"/>
      <c r="F174" s="223">
        <v>0</v>
      </c>
      <c r="G174" s="223">
        <v>228.2</v>
      </c>
      <c r="H174" s="223">
        <v>5.5</v>
      </c>
      <c r="I174" s="223">
        <v>16.3</v>
      </c>
      <c r="J174" s="223">
        <v>16.899999999999999</v>
      </c>
      <c r="K174" s="223">
        <v>0</v>
      </c>
      <c r="L174" s="223">
        <v>0</v>
      </c>
      <c r="M174" s="490"/>
      <c r="N174" s="320"/>
    </row>
    <row r="175" spans="1:14" s="321" customFormat="1" x14ac:dyDescent="0.2">
      <c r="A175" s="319"/>
      <c r="B175" s="209"/>
      <c r="C175" s="213">
        <v>321</v>
      </c>
      <c r="D175" s="214" t="s">
        <v>1209</v>
      </c>
      <c r="E175" s="225"/>
      <c r="F175" s="223">
        <v>0</v>
      </c>
      <c r="G175" s="223">
        <v>0</v>
      </c>
      <c r="H175" s="223">
        <v>0</v>
      </c>
      <c r="I175" s="223">
        <v>0</v>
      </c>
      <c r="J175" s="223">
        <v>0</v>
      </c>
      <c r="K175" s="223">
        <v>0</v>
      </c>
      <c r="L175" s="223">
        <v>0</v>
      </c>
      <c r="M175" s="476"/>
      <c r="N175" s="320"/>
    </row>
    <row r="176" spans="1:14" s="321" customFormat="1" x14ac:dyDescent="0.2">
      <c r="A176" s="322"/>
      <c r="B176" s="209"/>
      <c r="C176" s="213">
        <v>321</v>
      </c>
      <c r="D176" s="214" t="s">
        <v>1016</v>
      </c>
      <c r="E176" s="225"/>
      <c r="F176" s="223">
        <v>31</v>
      </c>
      <c r="G176" s="223">
        <v>10</v>
      </c>
      <c r="H176" s="223">
        <v>13</v>
      </c>
      <c r="I176" s="223">
        <v>0</v>
      </c>
      <c r="J176" s="223">
        <v>5</v>
      </c>
      <c r="K176" s="223">
        <v>0</v>
      </c>
      <c r="L176" s="223">
        <v>0</v>
      </c>
      <c r="M176" s="490"/>
      <c r="N176" s="320"/>
    </row>
    <row r="177" spans="1:14" s="321" customFormat="1" x14ac:dyDescent="0.2">
      <c r="A177" s="322"/>
      <c r="B177" s="234"/>
      <c r="C177" s="213">
        <v>321</v>
      </c>
      <c r="D177" s="214" t="s">
        <v>1095</v>
      </c>
      <c r="E177" s="224"/>
      <c r="F177" s="223">
        <v>0</v>
      </c>
      <c r="G177" s="223">
        <v>0</v>
      </c>
      <c r="H177" s="223">
        <v>300</v>
      </c>
      <c r="I177" s="223">
        <v>300</v>
      </c>
      <c r="J177" s="576">
        <v>628</v>
      </c>
      <c r="K177" s="223">
        <v>0</v>
      </c>
      <c r="L177" s="223">
        <v>0</v>
      </c>
      <c r="M177" s="476"/>
      <c r="N177" s="320"/>
    </row>
    <row r="178" spans="1:14" s="448" customFormat="1" x14ac:dyDescent="0.2">
      <c r="A178" s="439"/>
      <c r="B178" s="234"/>
      <c r="C178" s="213">
        <v>321</v>
      </c>
      <c r="D178" s="214" t="s">
        <v>1188</v>
      </c>
      <c r="E178" s="224"/>
      <c r="F178" s="223">
        <v>0</v>
      </c>
      <c r="G178" s="223">
        <v>0</v>
      </c>
      <c r="H178" s="223">
        <v>0</v>
      </c>
      <c r="I178" s="223">
        <v>190</v>
      </c>
      <c r="J178" s="223">
        <v>0</v>
      </c>
      <c r="K178" s="223">
        <v>0</v>
      </c>
      <c r="L178" s="223">
        <v>0</v>
      </c>
      <c r="M178" s="490"/>
      <c r="N178" s="447"/>
    </row>
    <row r="179" spans="1:14" s="321" customFormat="1" x14ac:dyDescent="0.2">
      <c r="A179" s="322"/>
      <c r="B179" s="234"/>
      <c r="C179" s="213">
        <v>321</v>
      </c>
      <c r="D179" s="214" t="s">
        <v>1211</v>
      </c>
      <c r="E179" s="224"/>
      <c r="F179" s="223">
        <v>0</v>
      </c>
      <c r="G179" s="223">
        <v>0</v>
      </c>
      <c r="H179" s="223">
        <v>0</v>
      </c>
      <c r="I179" s="223">
        <v>0</v>
      </c>
      <c r="J179" s="223">
        <v>0</v>
      </c>
      <c r="K179" s="223">
        <v>0</v>
      </c>
      <c r="L179" s="223">
        <v>0</v>
      </c>
      <c r="M179" s="476"/>
      <c r="N179" s="320"/>
    </row>
    <row r="180" spans="1:14" s="448" customFormat="1" x14ac:dyDescent="0.2">
      <c r="A180" s="439"/>
      <c r="B180" s="234"/>
      <c r="C180" s="213">
        <v>322</v>
      </c>
      <c r="D180" s="214" t="s">
        <v>1097</v>
      </c>
      <c r="E180" s="224"/>
      <c r="F180" s="223">
        <v>0</v>
      </c>
      <c r="G180" s="223">
        <v>0</v>
      </c>
      <c r="H180" s="223">
        <v>110</v>
      </c>
      <c r="I180" s="223">
        <v>110</v>
      </c>
      <c r="J180" s="579">
        <v>42</v>
      </c>
      <c r="K180" s="223">
        <v>0</v>
      </c>
      <c r="L180" s="223">
        <v>0</v>
      </c>
      <c r="M180" s="476" t="s">
        <v>1251</v>
      </c>
      <c r="N180" s="447"/>
    </row>
    <row r="181" spans="1:14" s="321" customFormat="1" x14ac:dyDescent="0.2">
      <c r="A181" s="322"/>
      <c r="B181" s="212"/>
      <c r="C181" s="213">
        <v>3320012</v>
      </c>
      <c r="D181" s="214" t="s">
        <v>642</v>
      </c>
      <c r="E181" s="224"/>
      <c r="F181" s="223">
        <v>0</v>
      </c>
      <c r="G181" s="223">
        <v>0</v>
      </c>
      <c r="H181" s="223">
        <v>0</v>
      </c>
      <c r="I181" s="223">
        <v>0</v>
      </c>
      <c r="J181" s="223">
        <v>0</v>
      </c>
      <c r="K181" s="223">
        <v>0</v>
      </c>
      <c r="L181" s="223">
        <v>0</v>
      </c>
      <c r="M181" s="476"/>
      <c r="N181" s="320"/>
    </row>
    <row r="182" spans="1:14" s="321" customFormat="1" x14ac:dyDescent="0.2">
      <c r="A182" s="322"/>
      <c r="B182" s="212"/>
      <c r="C182" s="213">
        <v>321</v>
      </c>
      <c r="D182" s="214" t="s">
        <v>1096</v>
      </c>
      <c r="E182" s="224"/>
      <c r="F182" s="223">
        <v>0</v>
      </c>
      <c r="G182" s="223">
        <v>0</v>
      </c>
      <c r="H182" s="223">
        <v>393</v>
      </c>
      <c r="I182" s="223">
        <v>0</v>
      </c>
      <c r="J182" s="223">
        <v>0</v>
      </c>
      <c r="K182" s="223">
        <v>0</v>
      </c>
      <c r="L182" s="223">
        <v>0</v>
      </c>
      <c r="M182" s="476"/>
      <c r="N182" s="320"/>
    </row>
    <row r="183" spans="1:14" s="321" customFormat="1" x14ac:dyDescent="0.2">
      <c r="A183" s="322"/>
      <c r="B183" s="294"/>
      <c r="C183" s="295"/>
      <c r="D183" s="282" t="s">
        <v>269</v>
      </c>
      <c r="E183" s="283"/>
      <c r="F183" s="283">
        <f t="shared" ref="F183:L183" si="70">SUM(F184:F184)</f>
        <v>0</v>
      </c>
      <c r="G183" s="283">
        <f t="shared" si="70"/>
        <v>0</v>
      </c>
      <c r="H183" s="283">
        <f t="shared" ref="H183" si="71">SUM(H184:H184)</f>
        <v>0</v>
      </c>
      <c r="I183" s="283">
        <f t="shared" ref="I183" si="72">SUM(I184:I184)</f>
        <v>0</v>
      </c>
      <c r="J183" s="283">
        <f t="shared" si="70"/>
        <v>0</v>
      </c>
      <c r="K183" s="283">
        <f t="shared" si="70"/>
        <v>0</v>
      </c>
      <c r="L183" s="283">
        <f t="shared" si="70"/>
        <v>0</v>
      </c>
      <c r="M183" s="207"/>
      <c r="N183" s="320"/>
    </row>
    <row r="184" spans="1:14" s="321" customFormat="1" ht="12.75" customHeight="1" x14ac:dyDescent="0.25">
      <c r="A184" s="340"/>
      <c r="B184" s="212"/>
      <c r="C184" s="213"/>
      <c r="D184" s="214" t="s">
        <v>813</v>
      </c>
      <c r="E184" s="224"/>
      <c r="F184" s="223">
        <v>0</v>
      </c>
      <c r="G184" s="223">
        <v>0</v>
      </c>
      <c r="H184" s="223">
        <v>0</v>
      </c>
      <c r="I184" s="223">
        <v>0</v>
      </c>
      <c r="J184" s="223">
        <v>0</v>
      </c>
      <c r="K184" s="223">
        <v>0</v>
      </c>
      <c r="L184" s="223">
        <v>0</v>
      </c>
      <c r="M184" s="207"/>
      <c r="N184" s="320"/>
    </row>
    <row r="185" spans="1:14" s="323" customFormat="1" ht="12.75" customHeight="1" x14ac:dyDescent="0.25">
      <c r="A185" s="526"/>
      <c r="B185" s="527"/>
      <c r="C185" s="528"/>
      <c r="D185" s="529" t="s">
        <v>1126</v>
      </c>
      <c r="E185" s="530"/>
      <c r="F185" s="531">
        <f>SUM(F187:F205)</f>
        <v>0</v>
      </c>
      <c r="G185" s="531">
        <f>SUM(G187:G205)</f>
        <v>0</v>
      </c>
      <c r="H185" s="531">
        <f>SUM(H186+H193+H198+H201)</f>
        <v>109.9</v>
      </c>
      <c r="I185" s="531">
        <f>SUM(I186+I193+I198+I201)</f>
        <v>303.20000000000005</v>
      </c>
      <c r="J185" s="531">
        <f>SUM(J186+J193+J198+J201)</f>
        <v>339.6</v>
      </c>
      <c r="K185" s="531">
        <f t="shared" ref="K185:L185" si="73">SUM(K186+K193+K198+K201)</f>
        <v>337.8</v>
      </c>
      <c r="L185" s="531">
        <f t="shared" si="73"/>
        <v>319.89999999999998</v>
      </c>
      <c r="M185" s="226"/>
      <c r="N185" s="324"/>
    </row>
    <row r="186" spans="1:14" s="323" customFormat="1" ht="12.75" customHeight="1" x14ac:dyDescent="0.25">
      <c r="A186" s="526"/>
      <c r="B186" s="212"/>
      <c r="C186" s="221"/>
      <c r="D186" s="548" t="s">
        <v>1170</v>
      </c>
      <c r="E186" s="204"/>
      <c r="F186" s="225">
        <f t="shared" ref="F186" si="74">SUM(F187:F190)</f>
        <v>0</v>
      </c>
      <c r="G186" s="225">
        <f t="shared" ref="G186" si="75">SUM(G187:G190)</f>
        <v>0</v>
      </c>
      <c r="H186" s="225">
        <f>SUM(H187:H192)</f>
        <v>43.9</v>
      </c>
      <c r="I186" s="225">
        <f>SUM(I187:I192)</f>
        <v>128.30000000000001</v>
      </c>
      <c r="J186" s="225">
        <f>SUM(J187:J192)</f>
        <v>158.30000000000001</v>
      </c>
      <c r="K186" s="225">
        <f t="shared" ref="K186:L186" si="76">SUM(K187:K192)</f>
        <v>156.5</v>
      </c>
      <c r="L186" s="225">
        <f t="shared" si="76"/>
        <v>138.6</v>
      </c>
      <c r="M186" s="226"/>
      <c r="N186" s="324"/>
    </row>
    <row r="187" spans="1:14" s="323" customFormat="1" ht="12.75" customHeight="1" x14ac:dyDescent="0.25">
      <c r="A187" s="526"/>
      <c r="B187" s="212"/>
      <c r="C187" s="213">
        <v>212003</v>
      </c>
      <c r="D187" s="501" t="s">
        <v>1240</v>
      </c>
      <c r="E187" s="224"/>
      <c r="F187" s="223">
        <v>0</v>
      </c>
      <c r="G187" s="223">
        <v>0</v>
      </c>
      <c r="H187" s="223">
        <v>4.5999999999999996</v>
      </c>
      <c r="I187" s="223">
        <v>7</v>
      </c>
      <c r="J187" s="223">
        <v>5.6</v>
      </c>
      <c r="K187" s="223">
        <v>5.6</v>
      </c>
      <c r="L187" s="223">
        <v>5.6</v>
      </c>
      <c r="M187" s="490"/>
      <c r="N187" s="324"/>
    </row>
    <row r="188" spans="1:14" s="323" customFormat="1" ht="12.75" customHeight="1" x14ac:dyDescent="0.25">
      <c r="A188" s="526"/>
      <c r="B188" s="212"/>
      <c r="C188" s="213">
        <v>223003</v>
      </c>
      <c r="D188" s="501" t="s">
        <v>1172</v>
      </c>
      <c r="E188" s="224"/>
      <c r="F188" s="223">
        <v>0</v>
      </c>
      <c r="G188" s="223">
        <v>0</v>
      </c>
      <c r="H188" s="223">
        <v>36</v>
      </c>
      <c r="I188" s="223">
        <v>45</v>
      </c>
      <c r="J188" s="223">
        <v>88</v>
      </c>
      <c r="K188" s="223">
        <v>88</v>
      </c>
      <c r="L188" s="223">
        <v>88</v>
      </c>
      <c r="M188" s="490"/>
      <c r="N188" s="324"/>
    </row>
    <row r="189" spans="1:14" s="323" customFormat="1" ht="12.75" customHeight="1" x14ac:dyDescent="0.25">
      <c r="A189" s="526"/>
      <c r="B189" s="212"/>
      <c r="C189" s="213">
        <v>292017</v>
      </c>
      <c r="D189" s="214" t="s">
        <v>1173</v>
      </c>
      <c r="E189" s="371"/>
      <c r="F189" s="223">
        <v>0</v>
      </c>
      <c r="G189" s="223">
        <v>0</v>
      </c>
      <c r="H189" s="223">
        <v>0</v>
      </c>
      <c r="I189" s="223">
        <v>2.1</v>
      </c>
      <c r="J189" s="223">
        <v>0</v>
      </c>
      <c r="K189" s="223">
        <v>0</v>
      </c>
      <c r="L189" s="223">
        <v>0</v>
      </c>
      <c r="M189" s="226"/>
      <c r="N189" s="324"/>
    </row>
    <row r="190" spans="1:14" s="323" customFormat="1" ht="12.75" customHeight="1" x14ac:dyDescent="0.25">
      <c r="A190" s="526"/>
      <c r="B190" s="212"/>
      <c r="C190" s="213">
        <v>312001</v>
      </c>
      <c r="D190" s="214" t="s">
        <v>1174</v>
      </c>
      <c r="E190" s="358"/>
      <c r="F190" s="223">
        <v>0</v>
      </c>
      <c r="G190" s="223">
        <v>0</v>
      </c>
      <c r="H190" s="223">
        <v>3.3</v>
      </c>
      <c r="I190" s="358">
        <v>11.3</v>
      </c>
      <c r="J190" s="224">
        <v>7</v>
      </c>
      <c r="K190" s="224">
        <v>0</v>
      </c>
      <c r="L190" s="224">
        <v>0</v>
      </c>
      <c r="M190" s="490"/>
      <c r="N190" s="324"/>
    </row>
    <row r="191" spans="1:14" s="323" customFormat="1" ht="12.75" customHeight="1" x14ac:dyDescent="0.25">
      <c r="A191" s="526"/>
      <c r="B191" s="212"/>
      <c r="C191" s="213">
        <v>312001</v>
      </c>
      <c r="D191" s="214" t="s">
        <v>1241</v>
      </c>
      <c r="E191" s="358"/>
      <c r="F191" s="223">
        <v>0</v>
      </c>
      <c r="G191" s="223">
        <v>0</v>
      </c>
      <c r="H191" s="223">
        <v>0</v>
      </c>
      <c r="I191" s="371">
        <v>0</v>
      </c>
      <c r="J191" s="223">
        <v>12.7</v>
      </c>
      <c r="K191" s="223">
        <v>0</v>
      </c>
      <c r="L191" s="223">
        <v>0</v>
      </c>
      <c r="M191" s="490"/>
      <c r="N191" s="324"/>
    </row>
    <row r="192" spans="1:14" s="323" customFormat="1" ht="12.75" customHeight="1" x14ac:dyDescent="0.25">
      <c r="A192" s="526"/>
      <c r="B192" s="212"/>
      <c r="C192" s="213">
        <v>312001</v>
      </c>
      <c r="D192" s="214" t="s">
        <v>1189</v>
      </c>
      <c r="E192" s="358"/>
      <c r="F192" s="223">
        <v>0</v>
      </c>
      <c r="G192" s="223">
        <v>0</v>
      </c>
      <c r="H192" s="358">
        <v>0</v>
      </c>
      <c r="I192" s="371">
        <v>62.9</v>
      </c>
      <c r="J192" s="223">
        <v>45</v>
      </c>
      <c r="K192" s="223">
        <v>62.9</v>
      </c>
      <c r="L192" s="223">
        <v>45</v>
      </c>
      <c r="M192" s="490"/>
      <c r="N192" s="324"/>
    </row>
    <row r="193" spans="1:14" s="323" customFormat="1" ht="12.75" customHeight="1" x14ac:dyDescent="0.25">
      <c r="A193" s="526"/>
      <c r="B193" s="212"/>
      <c r="C193" s="221"/>
      <c r="D193" s="548" t="s">
        <v>1169</v>
      </c>
      <c r="E193" s="204"/>
      <c r="F193" s="225">
        <f t="shared" ref="F193" si="77">SUM(F194:F197)</f>
        <v>0</v>
      </c>
      <c r="G193" s="225">
        <f t="shared" ref="G193" si="78">SUM(G194:G197)</f>
        <v>0</v>
      </c>
      <c r="H193" s="225">
        <f>SUM(H194:H197)</f>
        <v>66</v>
      </c>
      <c r="I193" s="225">
        <f>SUM(I194:I197)</f>
        <v>139.80000000000001</v>
      </c>
      <c r="J193" s="225">
        <f>SUM(J194:J197)</f>
        <v>156.30000000000001</v>
      </c>
      <c r="K193" s="225">
        <f t="shared" ref="K193:L193" si="79">SUM(K194:K197)</f>
        <v>156.30000000000001</v>
      </c>
      <c r="L193" s="225">
        <f t="shared" si="79"/>
        <v>156.30000000000001</v>
      </c>
      <c r="M193" s="226"/>
      <c r="N193" s="324"/>
    </row>
    <row r="194" spans="1:14" s="323" customFormat="1" ht="12.75" customHeight="1" x14ac:dyDescent="0.25">
      <c r="A194" s="526"/>
      <c r="B194" s="212"/>
      <c r="C194" s="213">
        <v>212003</v>
      </c>
      <c r="D194" s="501" t="s">
        <v>920</v>
      </c>
      <c r="E194" s="224"/>
      <c r="F194" s="223">
        <v>0</v>
      </c>
      <c r="G194" s="223">
        <v>0</v>
      </c>
      <c r="H194" s="223">
        <v>6</v>
      </c>
      <c r="I194" s="223">
        <v>6</v>
      </c>
      <c r="J194" s="223">
        <v>6</v>
      </c>
      <c r="K194" s="223">
        <v>6</v>
      </c>
      <c r="L194" s="223">
        <v>6</v>
      </c>
      <c r="M194" s="226"/>
      <c r="N194" s="324"/>
    </row>
    <row r="195" spans="1:14" s="323" customFormat="1" ht="12.75" customHeight="1" x14ac:dyDescent="0.25">
      <c r="A195" s="526"/>
      <c r="B195" s="212"/>
      <c r="C195" s="213">
        <v>223003</v>
      </c>
      <c r="D195" s="501" t="s">
        <v>1172</v>
      </c>
      <c r="E195" s="224"/>
      <c r="F195" s="223">
        <v>0</v>
      </c>
      <c r="G195" s="223">
        <v>0</v>
      </c>
      <c r="H195" s="223">
        <v>60</v>
      </c>
      <c r="I195" s="223">
        <v>60</v>
      </c>
      <c r="J195" s="223">
        <v>70</v>
      </c>
      <c r="K195" s="223">
        <v>70</v>
      </c>
      <c r="L195" s="223">
        <v>70</v>
      </c>
      <c r="M195" s="226"/>
      <c r="N195" s="324"/>
    </row>
    <row r="196" spans="1:14" s="323" customFormat="1" ht="12.75" customHeight="1" x14ac:dyDescent="0.25">
      <c r="A196" s="526"/>
      <c r="B196" s="212"/>
      <c r="C196" s="213">
        <v>312001</v>
      </c>
      <c r="D196" s="214" t="s">
        <v>1174</v>
      </c>
      <c r="E196" s="224"/>
      <c r="F196" s="223">
        <v>0</v>
      </c>
      <c r="G196" s="223">
        <v>0</v>
      </c>
      <c r="H196" s="223">
        <v>0</v>
      </c>
      <c r="I196" s="223">
        <v>1.8</v>
      </c>
      <c r="J196" s="223">
        <v>6</v>
      </c>
      <c r="K196" s="223">
        <v>6</v>
      </c>
      <c r="L196" s="223">
        <v>6</v>
      </c>
      <c r="M196" s="226"/>
      <c r="N196" s="324"/>
    </row>
    <row r="197" spans="1:14" s="323" customFormat="1" ht="12.75" customHeight="1" x14ac:dyDescent="0.25">
      <c r="A197" s="526"/>
      <c r="B197" s="212"/>
      <c r="C197" s="213">
        <v>331001</v>
      </c>
      <c r="D197" s="214" t="s">
        <v>1175</v>
      </c>
      <c r="E197" s="224"/>
      <c r="F197" s="223">
        <v>0</v>
      </c>
      <c r="G197" s="223">
        <v>0</v>
      </c>
      <c r="H197" s="223">
        <v>0</v>
      </c>
      <c r="I197" s="223">
        <v>72</v>
      </c>
      <c r="J197" s="223">
        <v>74.3</v>
      </c>
      <c r="K197" s="223">
        <v>74.3</v>
      </c>
      <c r="L197" s="223">
        <v>74.3</v>
      </c>
      <c r="M197" s="505"/>
      <c r="N197" s="324"/>
    </row>
    <row r="198" spans="1:14" s="323" customFormat="1" ht="12.75" customHeight="1" x14ac:dyDescent="0.25">
      <c r="A198" s="526"/>
      <c r="B198" s="212"/>
      <c r="C198" s="221"/>
      <c r="D198" s="548" t="s">
        <v>241</v>
      </c>
      <c r="E198" s="204"/>
      <c r="F198" s="225">
        <f t="shared" ref="F198" si="80">SUM(F199:F200)</f>
        <v>0</v>
      </c>
      <c r="G198" s="225">
        <f t="shared" ref="G198" si="81">SUM(G199:G200)</f>
        <v>0</v>
      </c>
      <c r="H198" s="225">
        <f>SUM(H199:H200)</f>
        <v>0</v>
      </c>
      <c r="I198" s="225">
        <f>SUM(I199:I200)</f>
        <v>7.3</v>
      </c>
      <c r="J198" s="225">
        <f>SUM(J199:J200)</f>
        <v>0</v>
      </c>
      <c r="K198" s="225">
        <f t="shared" ref="K198:L198" si="82">SUM(K199:K200)</f>
        <v>0</v>
      </c>
      <c r="L198" s="225">
        <f t="shared" si="82"/>
        <v>0</v>
      </c>
      <c r="M198" s="226"/>
      <c r="N198" s="324"/>
    </row>
    <row r="199" spans="1:14" s="323" customFormat="1" ht="12.75" customHeight="1" x14ac:dyDescent="0.25">
      <c r="A199" s="526"/>
      <c r="B199" s="212"/>
      <c r="C199" s="213">
        <v>292017</v>
      </c>
      <c r="D199" s="214" t="s">
        <v>1176</v>
      </c>
      <c r="E199" s="371"/>
      <c r="F199" s="223">
        <v>0</v>
      </c>
      <c r="G199" s="223">
        <v>0</v>
      </c>
      <c r="H199" s="223">
        <v>0</v>
      </c>
      <c r="I199" s="223">
        <v>0.6</v>
      </c>
      <c r="J199" s="223">
        <v>0</v>
      </c>
      <c r="K199" s="223">
        <v>0</v>
      </c>
      <c r="L199" s="223">
        <v>0</v>
      </c>
      <c r="M199" s="483"/>
      <c r="N199" s="324"/>
    </row>
    <row r="200" spans="1:14" s="323" customFormat="1" ht="12.75" customHeight="1" x14ac:dyDescent="0.25">
      <c r="A200" s="526"/>
      <c r="B200" s="212"/>
      <c r="C200" s="213">
        <v>312001</v>
      </c>
      <c r="D200" s="214" t="s">
        <v>1177</v>
      </c>
      <c r="E200" s="371"/>
      <c r="F200" s="223">
        <v>0</v>
      </c>
      <c r="G200" s="223">
        <v>0</v>
      </c>
      <c r="H200" s="223">
        <v>0</v>
      </c>
      <c r="I200" s="223">
        <v>6.7</v>
      </c>
      <c r="J200" s="223">
        <v>0</v>
      </c>
      <c r="K200" s="223">
        <v>0</v>
      </c>
      <c r="L200" s="223">
        <v>0</v>
      </c>
      <c r="M200" s="226"/>
      <c r="N200" s="324"/>
    </row>
    <row r="201" spans="1:14" s="448" customFormat="1" ht="12.75" customHeight="1" x14ac:dyDescent="0.25">
      <c r="A201" s="340"/>
      <c r="B201" s="212"/>
      <c r="C201" s="221"/>
      <c r="D201" s="548" t="s">
        <v>1171</v>
      </c>
      <c r="E201" s="204"/>
      <c r="F201" s="225">
        <f t="shared" ref="F201" si="83">SUM(F202:F205)</f>
        <v>0</v>
      </c>
      <c r="G201" s="225">
        <f t="shared" ref="G201" si="84">SUM(G202:G205)</f>
        <v>0</v>
      </c>
      <c r="H201" s="225">
        <f>SUM(H202:H205)</f>
        <v>0</v>
      </c>
      <c r="I201" s="225">
        <f>SUM(I202:I205)</f>
        <v>27.799999999999997</v>
      </c>
      <c r="J201" s="225">
        <f>SUM(J202:J205)</f>
        <v>25</v>
      </c>
      <c r="K201" s="225">
        <f t="shared" ref="K201:L201" si="85">SUM(K202:K205)</f>
        <v>25</v>
      </c>
      <c r="L201" s="225">
        <f t="shared" si="85"/>
        <v>25</v>
      </c>
      <c r="M201" s="207"/>
      <c r="N201" s="447"/>
    </row>
    <row r="202" spans="1:14" s="448" customFormat="1" ht="12.75" customHeight="1" x14ac:dyDescent="0.25">
      <c r="A202" s="340"/>
      <c r="B202" s="212"/>
      <c r="C202" s="213">
        <v>223003</v>
      </c>
      <c r="D202" s="501" t="s">
        <v>1172</v>
      </c>
      <c r="E202" s="371"/>
      <c r="F202" s="223">
        <v>0</v>
      </c>
      <c r="G202" s="223">
        <v>0</v>
      </c>
      <c r="H202" s="223">
        <v>0</v>
      </c>
      <c r="I202" s="223">
        <v>0.4</v>
      </c>
      <c r="J202" s="223">
        <v>25</v>
      </c>
      <c r="K202" s="223">
        <v>25</v>
      </c>
      <c r="L202" s="223">
        <v>25</v>
      </c>
      <c r="M202" s="505"/>
      <c r="N202" s="447"/>
    </row>
    <row r="203" spans="1:14" s="448" customFormat="1" ht="12.75" customHeight="1" x14ac:dyDescent="0.25">
      <c r="A203" s="340"/>
      <c r="B203" s="212"/>
      <c r="C203" s="213">
        <v>292017</v>
      </c>
      <c r="D203" s="214" t="s">
        <v>1180</v>
      </c>
      <c r="E203" s="371"/>
      <c r="F203" s="223">
        <v>0</v>
      </c>
      <c r="G203" s="223">
        <v>0</v>
      </c>
      <c r="H203" s="223">
        <v>0</v>
      </c>
      <c r="I203" s="223">
        <v>5.0999999999999996</v>
      </c>
      <c r="J203" s="223">
        <v>0</v>
      </c>
      <c r="K203" s="223">
        <v>0</v>
      </c>
      <c r="L203" s="223">
        <v>0</v>
      </c>
      <c r="M203" s="505"/>
      <c r="N203" s="447"/>
    </row>
    <row r="204" spans="1:14" s="448" customFormat="1" ht="12.75" customHeight="1" x14ac:dyDescent="0.25">
      <c r="A204" s="340"/>
      <c r="B204" s="212"/>
      <c r="C204" s="213">
        <v>311</v>
      </c>
      <c r="D204" s="214" t="s">
        <v>1178</v>
      </c>
      <c r="E204" s="371"/>
      <c r="F204" s="223">
        <v>0</v>
      </c>
      <c r="G204" s="223">
        <v>0</v>
      </c>
      <c r="H204" s="223">
        <v>0</v>
      </c>
      <c r="I204" s="223">
        <v>2.6</v>
      </c>
      <c r="J204" s="223">
        <v>0</v>
      </c>
      <c r="K204" s="223">
        <v>0</v>
      </c>
      <c r="L204" s="223">
        <v>0</v>
      </c>
      <c r="M204" s="505"/>
      <c r="N204" s="447"/>
    </row>
    <row r="205" spans="1:14" s="448" customFormat="1" ht="12.75" customHeight="1" x14ac:dyDescent="0.25">
      <c r="A205" s="340"/>
      <c r="B205" s="212"/>
      <c r="C205" s="213">
        <v>331001</v>
      </c>
      <c r="D205" s="214" t="s">
        <v>1179</v>
      </c>
      <c r="E205" s="371"/>
      <c r="F205" s="223">
        <v>0</v>
      </c>
      <c r="G205" s="223">
        <v>0</v>
      </c>
      <c r="H205" s="223">
        <v>0</v>
      </c>
      <c r="I205" s="223">
        <v>19.7</v>
      </c>
      <c r="J205" s="223">
        <v>0</v>
      </c>
      <c r="K205" s="223">
        <v>0</v>
      </c>
      <c r="L205" s="223">
        <v>0</v>
      </c>
      <c r="M205" s="207"/>
      <c r="N205" s="447"/>
    </row>
    <row r="206" spans="1:14" s="448" customFormat="1" ht="12.75" customHeight="1" x14ac:dyDescent="0.25">
      <c r="A206" s="340"/>
      <c r="B206" s="527"/>
      <c r="C206" s="528"/>
      <c r="D206" s="529" t="s">
        <v>1126</v>
      </c>
      <c r="E206" s="530"/>
      <c r="F206" s="531">
        <f t="shared" ref="F206:H206" si="86">SUM(F207)</f>
        <v>0</v>
      </c>
      <c r="G206" s="531">
        <f t="shared" si="86"/>
        <v>0</v>
      </c>
      <c r="H206" s="531">
        <f t="shared" si="86"/>
        <v>0</v>
      </c>
      <c r="I206" s="531">
        <f>SUM(I207)</f>
        <v>4.2</v>
      </c>
      <c r="J206" s="531">
        <f>SUM(J207)</f>
        <v>0</v>
      </c>
      <c r="K206" s="531">
        <f t="shared" ref="K206:L206" si="87">SUM(K207)</f>
        <v>0</v>
      </c>
      <c r="L206" s="531">
        <f t="shared" si="87"/>
        <v>0</v>
      </c>
      <c r="M206" s="207"/>
      <c r="N206" s="447"/>
    </row>
    <row r="207" spans="1:14" s="448" customFormat="1" ht="12.75" customHeight="1" x14ac:dyDescent="0.25">
      <c r="A207" s="340"/>
      <c r="B207" s="212"/>
      <c r="C207" s="213">
        <v>320</v>
      </c>
      <c r="D207" s="214" t="s">
        <v>1191</v>
      </c>
      <c r="E207" s="371"/>
      <c r="F207" s="223">
        <v>0</v>
      </c>
      <c r="G207" s="223">
        <v>0</v>
      </c>
      <c r="H207" s="223">
        <v>0</v>
      </c>
      <c r="I207" s="223">
        <v>4.2</v>
      </c>
      <c r="J207" s="223">
        <v>0</v>
      </c>
      <c r="K207" s="223">
        <v>0</v>
      </c>
      <c r="L207" s="223">
        <v>0</v>
      </c>
      <c r="M207" s="490"/>
      <c r="N207" s="447"/>
    </row>
    <row r="208" spans="1:14" s="448" customFormat="1" ht="12.75" customHeight="1" x14ac:dyDescent="0.25">
      <c r="A208" s="340"/>
      <c r="B208" s="212"/>
      <c r="C208" s="213"/>
      <c r="D208" s="214"/>
      <c r="E208" s="371"/>
      <c r="F208" s="223"/>
      <c r="G208" s="223"/>
      <c r="H208" s="225"/>
      <c r="I208" s="223"/>
      <c r="J208" s="223"/>
      <c r="K208" s="223"/>
      <c r="L208" s="223"/>
      <c r="M208" s="207"/>
      <c r="N208" s="447"/>
    </row>
    <row r="209" spans="1:14" s="448" customFormat="1" ht="12.75" customHeight="1" x14ac:dyDescent="0.25">
      <c r="A209" s="446"/>
      <c r="B209" s="212"/>
      <c r="C209" s="357"/>
      <c r="D209" s="214"/>
      <c r="E209" s="371"/>
      <c r="F209" s="371"/>
      <c r="G209" s="371"/>
      <c r="H209" s="223"/>
      <c r="I209" s="358"/>
      <c r="J209" s="358"/>
      <c r="K209" s="358"/>
      <c r="L209" s="358"/>
      <c r="M209" s="476"/>
      <c r="N209" s="447"/>
    </row>
    <row r="210" spans="1:14" s="321" customFormat="1" ht="15" customHeight="1" x14ac:dyDescent="0.2">
      <c r="A210" s="319"/>
      <c r="B210" s="294"/>
      <c r="C210" s="295"/>
      <c r="D210" s="282" t="s">
        <v>330</v>
      </c>
      <c r="E210" s="283"/>
      <c r="F210" s="284">
        <f t="shared" ref="F210:L210" si="88">SUM(F211+F305+F310+F312+F315+F320+F351+F356+F366+F370+F384+F409+F420+F428+F475+F481+F519+F521+F523+F598+F610+F644+F650)</f>
        <v>2526</v>
      </c>
      <c r="G210" s="284">
        <f t="shared" si="88"/>
        <v>2639.5000000000005</v>
      </c>
      <c r="H210" s="284">
        <f t="shared" si="88"/>
        <v>3152.2999999999997</v>
      </c>
      <c r="I210" s="284">
        <f>SUM(I211+I305+I310+I312+I315+I320+I351+I356+I366+I370+I384+I409+I420+I428+I475+I481+I519+I521+I523+I598+I610+I644+I650)</f>
        <v>3380.9000000000005</v>
      </c>
      <c r="J210" s="284">
        <f t="shared" si="88"/>
        <v>3007.5000000000005</v>
      </c>
      <c r="K210" s="284">
        <f t="shared" si="88"/>
        <v>3143.3000000000006</v>
      </c>
      <c r="L210" s="284">
        <f t="shared" si="88"/>
        <v>3088.8000000000006</v>
      </c>
      <c r="M210" s="476"/>
      <c r="N210" s="320"/>
    </row>
    <row r="211" spans="1:14" s="321" customFormat="1" ht="15.75" x14ac:dyDescent="0.25">
      <c r="A211" s="319"/>
      <c r="B211" s="359" t="s">
        <v>46</v>
      </c>
      <c r="C211" s="295"/>
      <c r="D211" s="282" t="s">
        <v>48</v>
      </c>
      <c r="E211" s="298" t="s">
        <v>669</v>
      </c>
      <c r="F211" s="284">
        <f>SUM(F212+F215+F218+F226+F242+F249+F258+F294+F303)</f>
        <v>629.9</v>
      </c>
      <c r="G211" s="284">
        <f>SUM(G212+G215+G218+G226+G242+G249+G258+G294+G303)</f>
        <v>660.40000000000009</v>
      </c>
      <c r="H211" s="284">
        <f>SUM(H212+H215+H218+H226+H242+H249+H258+H294+H303)</f>
        <v>723.70000000000016</v>
      </c>
      <c r="I211" s="284">
        <f>SUM(I212+I215+I218+I226+I242+I249+I256+I258+I294+I303)</f>
        <v>786.90000000000009</v>
      </c>
      <c r="J211" s="284">
        <f t="shared" ref="J211" si="89">SUM(J212+J215+J218+J226+J242+J249+J258+J294+J303)</f>
        <v>784.6</v>
      </c>
      <c r="K211" s="284">
        <f t="shared" ref="K211:L211" si="90">SUM(K212+K215+K218+K226+K242+K249+K258+K294+K303)</f>
        <v>824.1</v>
      </c>
      <c r="L211" s="284">
        <f t="shared" si="90"/>
        <v>821</v>
      </c>
      <c r="M211" s="476"/>
      <c r="N211" s="320"/>
    </row>
    <row r="212" spans="1:14" s="321" customFormat="1" x14ac:dyDescent="0.2">
      <c r="A212" s="322"/>
      <c r="B212" s="212"/>
      <c r="C212" s="221"/>
      <c r="D212" s="222" t="s">
        <v>49</v>
      </c>
      <c r="E212" s="416"/>
      <c r="F212" s="204">
        <f>SUM(F213:F214)</f>
        <v>388</v>
      </c>
      <c r="G212" s="204">
        <f>SUM(G213:G214)</f>
        <v>419.3</v>
      </c>
      <c r="H212" s="204">
        <f>SUM(H213:H214)</f>
        <v>471</v>
      </c>
      <c r="I212" s="225">
        <f t="shared" ref="I212" si="91">SUM(I213:I214)</f>
        <v>526</v>
      </c>
      <c r="J212" s="225">
        <f t="shared" ref="J212" si="92">SUM(J213:J214)</f>
        <v>539</v>
      </c>
      <c r="K212" s="225">
        <f t="shared" ref="K212:L212" si="93">SUM(K213:K214)</f>
        <v>565</v>
      </c>
      <c r="L212" s="225">
        <f t="shared" si="93"/>
        <v>576</v>
      </c>
      <c r="M212" s="476"/>
      <c r="N212" s="320"/>
    </row>
    <row r="213" spans="1:14" s="321" customFormat="1" x14ac:dyDescent="0.2">
      <c r="A213" s="322"/>
      <c r="B213" s="212">
        <v>610</v>
      </c>
      <c r="C213" s="221"/>
      <c r="D213" s="214" t="s">
        <v>50</v>
      </c>
      <c r="E213" s="207"/>
      <c r="F213" s="224">
        <v>276</v>
      </c>
      <c r="G213" s="224">
        <v>302</v>
      </c>
      <c r="H213" s="224">
        <v>336</v>
      </c>
      <c r="I213" s="224">
        <v>376</v>
      </c>
      <c r="J213" s="224">
        <v>398</v>
      </c>
      <c r="K213" s="224">
        <v>420</v>
      </c>
      <c r="L213" s="224">
        <v>430</v>
      </c>
      <c r="M213" s="490"/>
      <c r="N213" s="320"/>
    </row>
    <row r="214" spans="1:14" s="323" customFormat="1" x14ac:dyDescent="0.2">
      <c r="A214" s="319"/>
      <c r="B214" s="212">
        <v>620</v>
      </c>
      <c r="C214" s="210"/>
      <c r="D214" s="214" t="s">
        <v>51</v>
      </c>
      <c r="E214" s="224"/>
      <c r="F214" s="224">
        <v>112</v>
      </c>
      <c r="G214" s="224">
        <v>117.3</v>
      </c>
      <c r="H214" s="224">
        <v>135</v>
      </c>
      <c r="I214" s="224">
        <v>150</v>
      </c>
      <c r="J214" s="224">
        <v>141</v>
      </c>
      <c r="K214" s="224">
        <v>145</v>
      </c>
      <c r="L214" s="224">
        <v>146</v>
      </c>
      <c r="M214" s="490">
        <f>SUM(J214*20/100)</f>
        <v>28.2</v>
      </c>
      <c r="N214" s="324"/>
    </row>
    <row r="215" spans="1:14" s="321" customFormat="1" x14ac:dyDescent="0.2">
      <c r="A215" s="322"/>
      <c r="B215" s="212">
        <v>631</v>
      </c>
      <c r="C215" s="213"/>
      <c r="D215" s="222" t="s">
        <v>52</v>
      </c>
      <c r="E215" s="204"/>
      <c r="F215" s="204">
        <f>SUM(F216:F217)</f>
        <v>1.9</v>
      </c>
      <c r="G215" s="204">
        <f>SUM(G216:G217)</f>
        <v>5.3</v>
      </c>
      <c r="H215" s="204">
        <f t="shared" ref="H215" si="94">SUM(H216:H217)</f>
        <v>9</v>
      </c>
      <c r="I215" s="204">
        <f t="shared" ref="I215" si="95">SUM(I216:I217)</f>
        <v>6</v>
      </c>
      <c r="J215" s="204">
        <f t="shared" ref="J215" si="96">SUM(J216:J217)</f>
        <v>6.5</v>
      </c>
      <c r="K215" s="204">
        <f t="shared" ref="K215:L215" si="97">SUM(K216:K217)</f>
        <v>6.5</v>
      </c>
      <c r="L215" s="204">
        <f t="shared" si="97"/>
        <v>5.4</v>
      </c>
      <c r="M215" s="476"/>
      <c r="N215" s="320"/>
    </row>
    <row r="216" spans="1:14" s="321" customFormat="1" x14ac:dyDescent="0.2">
      <c r="A216" s="322"/>
      <c r="B216" s="212"/>
      <c r="C216" s="213">
        <v>631001</v>
      </c>
      <c r="D216" s="214" t="s">
        <v>53</v>
      </c>
      <c r="E216" s="224"/>
      <c r="F216" s="223">
        <v>1</v>
      </c>
      <c r="G216" s="223">
        <v>3.4</v>
      </c>
      <c r="H216" s="223">
        <v>4.5</v>
      </c>
      <c r="I216" s="223">
        <v>4.5</v>
      </c>
      <c r="J216" s="223">
        <v>4.5</v>
      </c>
      <c r="K216" s="223">
        <v>4.5</v>
      </c>
      <c r="L216" s="223">
        <v>4.5</v>
      </c>
      <c r="M216" s="476"/>
      <c r="N216" s="320"/>
    </row>
    <row r="217" spans="1:14" s="323" customFormat="1" x14ac:dyDescent="0.2">
      <c r="A217" s="319"/>
      <c r="B217" s="212"/>
      <c r="C217" s="213">
        <v>631002</v>
      </c>
      <c r="D217" s="214" t="s">
        <v>54</v>
      </c>
      <c r="E217" s="224"/>
      <c r="F217" s="223">
        <v>0.9</v>
      </c>
      <c r="G217" s="223">
        <v>1.9</v>
      </c>
      <c r="H217" s="223">
        <v>4.5</v>
      </c>
      <c r="I217" s="223">
        <v>1.5</v>
      </c>
      <c r="J217" s="223">
        <v>2</v>
      </c>
      <c r="K217" s="223">
        <v>2</v>
      </c>
      <c r="L217" s="223">
        <v>0.9</v>
      </c>
      <c r="M217" s="226"/>
      <c r="N217" s="324"/>
    </row>
    <row r="218" spans="1:14" s="321" customFormat="1" x14ac:dyDescent="0.2">
      <c r="A218" s="322"/>
      <c r="B218" s="212">
        <v>632</v>
      </c>
      <c r="C218" s="213"/>
      <c r="D218" s="222" t="s">
        <v>55</v>
      </c>
      <c r="E218" s="204"/>
      <c r="F218" s="204">
        <f>SUM(F219:F225)</f>
        <v>51.199999999999996</v>
      </c>
      <c r="G218" s="204">
        <f>SUM(G219:G225)</f>
        <v>45.199999999999996</v>
      </c>
      <c r="H218" s="204">
        <f t="shared" ref="H218" si="98">SUM(H219:H225)</f>
        <v>42</v>
      </c>
      <c r="I218" s="204">
        <f t="shared" ref="I218" si="99">SUM(I219:I225)</f>
        <v>47</v>
      </c>
      <c r="J218" s="204">
        <f t="shared" ref="J218" si="100">SUM(J219:J225)</f>
        <v>48</v>
      </c>
      <c r="K218" s="204">
        <f t="shared" ref="K218:L218" si="101">SUM(K219:K225)</f>
        <v>48</v>
      </c>
      <c r="L218" s="204">
        <f t="shared" si="101"/>
        <v>48</v>
      </c>
      <c r="M218" s="476"/>
      <c r="N218" s="320"/>
    </row>
    <row r="219" spans="1:14" s="321" customFormat="1" x14ac:dyDescent="0.2">
      <c r="A219" s="322"/>
      <c r="B219" s="226"/>
      <c r="C219" s="213">
        <v>6320011</v>
      </c>
      <c r="D219" s="214" t="s">
        <v>56</v>
      </c>
      <c r="E219" s="224"/>
      <c r="F219" s="223">
        <v>7.9</v>
      </c>
      <c r="G219" s="223">
        <v>8.1</v>
      </c>
      <c r="H219" s="223">
        <v>9</v>
      </c>
      <c r="I219" s="223">
        <v>9</v>
      </c>
      <c r="J219" s="223">
        <v>9</v>
      </c>
      <c r="K219" s="223">
        <v>9</v>
      </c>
      <c r="L219" s="223">
        <v>9</v>
      </c>
      <c r="M219" s="490"/>
      <c r="N219" s="320"/>
    </row>
    <row r="220" spans="1:14" s="321" customFormat="1" x14ac:dyDescent="0.2">
      <c r="A220" s="322"/>
      <c r="B220" s="212"/>
      <c r="C220" s="213">
        <v>6320012</v>
      </c>
      <c r="D220" s="214" t="s">
        <v>57</v>
      </c>
      <c r="E220" s="224"/>
      <c r="F220" s="223">
        <v>20.5</v>
      </c>
      <c r="G220" s="223">
        <v>17.899999999999999</v>
      </c>
      <c r="H220" s="223">
        <v>15</v>
      </c>
      <c r="I220" s="223">
        <v>18</v>
      </c>
      <c r="J220" s="223">
        <v>18</v>
      </c>
      <c r="K220" s="223">
        <v>18</v>
      </c>
      <c r="L220" s="223">
        <v>18</v>
      </c>
      <c r="M220" s="490"/>
      <c r="N220" s="320"/>
    </row>
    <row r="221" spans="1:14" s="321" customFormat="1" x14ac:dyDescent="0.2">
      <c r="A221" s="322"/>
      <c r="B221" s="212"/>
      <c r="C221" s="213">
        <v>632002</v>
      </c>
      <c r="D221" s="214" t="s">
        <v>58</v>
      </c>
      <c r="E221" s="224"/>
      <c r="F221" s="223">
        <v>2.1</v>
      </c>
      <c r="G221" s="223">
        <v>1.7</v>
      </c>
      <c r="H221" s="223">
        <v>2</v>
      </c>
      <c r="I221" s="223">
        <v>2</v>
      </c>
      <c r="J221" s="223">
        <v>3</v>
      </c>
      <c r="K221" s="223">
        <v>3</v>
      </c>
      <c r="L221" s="223">
        <v>3</v>
      </c>
      <c r="M221" s="490"/>
      <c r="N221" s="320"/>
    </row>
    <row r="222" spans="1:14" s="321" customFormat="1" x14ac:dyDescent="0.2">
      <c r="A222" s="322"/>
      <c r="B222" s="212"/>
      <c r="C222" s="213">
        <v>632005</v>
      </c>
      <c r="D222" s="214" t="s">
        <v>59</v>
      </c>
      <c r="E222" s="224"/>
      <c r="F222" s="223">
        <v>6.9</v>
      </c>
      <c r="G222" s="223">
        <v>8.6999999999999993</v>
      </c>
      <c r="H222" s="223">
        <v>8</v>
      </c>
      <c r="I222" s="223">
        <v>5</v>
      </c>
      <c r="J222" s="223">
        <v>5</v>
      </c>
      <c r="K222" s="223">
        <v>5</v>
      </c>
      <c r="L222" s="223">
        <v>5</v>
      </c>
      <c r="M222" s="490"/>
      <c r="N222" s="320"/>
    </row>
    <row r="223" spans="1:14" s="321" customFormat="1" x14ac:dyDescent="0.2">
      <c r="A223" s="322"/>
      <c r="B223" s="212"/>
      <c r="C223" s="213">
        <v>6320032</v>
      </c>
      <c r="D223" s="214" t="s">
        <v>60</v>
      </c>
      <c r="E223" s="224"/>
      <c r="F223" s="223">
        <v>1</v>
      </c>
      <c r="G223" s="223">
        <v>0.9</v>
      </c>
      <c r="H223" s="223">
        <v>1</v>
      </c>
      <c r="I223" s="223">
        <v>1</v>
      </c>
      <c r="J223" s="223">
        <v>1</v>
      </c>
      <c r="K223" s="223">
        <v>1</v>
      </c>
      <c r="L223" s="223">
        <v>1</v>
      </c>
      <c r="M223" s="476"/>
      <c r="N223" s="320"/>
    </row>
    <row r="224" spans="1:14" s="321" customFormat="1" x14ac:dyDescent="0.2">
      <c r="A224" s="322"/>
      <c r="B224" s="212"/>
      <c r="C224" s="213">
        <v>6320033</v>
      </c>
      <c r="D224" s="214" t="s">
        <v>61</v>
      </c>
      <c r="E224" s="224"/>
      <c r="F224" s="223">
        <v>11.9</v>
      </c>
      <c r="G224" s="223">
        <v>7.9</v>
      </c>
      <c r="H224" s="223">
        <v>7</v>
      </c>
      <c r="I224" s="223">
        <v>12</v>
      </c>
      <c r="J224" s="223">
        <v>12</v>
      </c>
      <c r="K224" s="223">
        <v>12</v>
      </c>
      <c r="L224" s="223">
        <v>12</v>
      </c>
      <c r="M224" s="505"/>
      <c r="N224" s="320"/>
    </row>
    <row r="225" spans="1:14" s="323" customFormat="1" x14ac:dyDescent="0.2">
      <c r="A225" s="319"/>
      <c r="B225" s="212"/>
      <c r="C225" s="213">
        <v>632004</v>
      </c>
      <c r="D225" s="214" t="s">
        <v>62</v>
      </c>
      <c r="E225" s="224"/>
      <c r="F225" s="223">
        <v>0.9</v>
      </c>
      <c r="G225" s="223">
        <v>0</v>
      </c>
      <c r="H225" s="223">
        <v>0</v>
      </c>
      <c r="I225" s="223">
        <v>0</v>
      </c>
      <c r="J225" s="223">
        <v>0</v>
      </c>
      <c r="K225" s="223">
        <v>0</v>
      </c>
      <c r="L225" s="223">
        <v>0</v>
      </c>
      <c r="M225" s="490"/>
      <c r="N225" s="324"/>
    </row>
    <row r="226" spans="1:14" s="323" customFormat="1" x14ac:dyDescent="0.2">
      <c r="A226" s="446"/>
      <c r="B226" s="212">
        <v>633</v>
      </c>
      <c r="C226" s="213"/>
      <c r="D226" s="222" t="s">
        <v>63</v>
      </c>
      <c r="E226" s="204"/>
      <c r="F226" s="204">
        <f>SUM(F227:F241)</f>
        <v>55.600000000000009</v>
      </c>
      <c r="G226" s="204">
        <f>SUM(G227:G241)</f>
        <v>61.399999999999991</v>
      </c>
      <c r="H226" s="204">
        <f t="shared" ref="H226" si="102">SUM(H227:H241)</f>
        <v>42.2</v>
      </c>
      <c r="I226" s="204">
        <f t="shared" ref="I226" si="103">SUM(I227:I241)</f>
        <v>40.700000000000003</v>
      </c>
      <c r="J226" s="204">
        <f t="shared" ref="J226" si="104">SUM(J227:J241)</f>
        <v>33.099999999999994</v>
      </c>
      <c r="K226" s="204">
        <f t="shared" ref="K226:L226" si="105">SUM(K227:K241)</f>
        <v>40.099999999999994</v>
      </c>
      <c r="L226" s="204">
        <f t="shared" si="105"/>
        <v>34.099999999999994</v>
      </c>
      <c r="M226" s="373"/>
      <c r="N226" s="324"/>
    </row>
    <row r="227" spans="1:14" s="321" customFormat="1" x14ac:dyDescent="0.2">
      <c r="A227" s="322"/>
      <c r="B227" s="212"/>
      <c r="C227" s="213">
        <v>633001</v>
      </c>
      <c r="D227" s="214" t="s">
        <v>64</v>
      </c>
      <c r="E227" s="224"/>
      <c r="F227" s="223">
        <v>2.2999999999999998</v>
      </c>
      <c r="G227" s="223">
        <v>4.5999999999999996</v>
      </c>
      <c r="H227" s="223">
        <v>2</v>
      </c>
      <c r="I227" s="223">
        <v>2</v>
      </c>
      <c r="J227" s="223">
        <v>4.2</v>
      </c>
      <c r="K227" s="223">
        <v>4.2</v>
      </c>
      <c r="L227" s="223">
        <v>4.2</v>
      </c>
      <c r="M227" s="373" t="s">
        <v>1238</v>
      </c>
      <c r="N227" s="320"/>
    </row>
    <row r="228" spans="1:14" s="321" customFormat="1" x14ac:dyDescent="0.2">
      <c r="A228" s="322"/>
      <c r="B228" s="212"/>
      <c r="C228" s="213">
        <v>633002</v>
      </c>
      <c r="D228" s="214" t="s">
        <v>632</v>
      </c>
      <c r="E228" s="224"/>
      <c r="F228" s="223">
        <v>9.3000000000000007</v>
      </c>
      <c r="G228" s="223">
        <v>3</v>
      </c>
      <c r="H228" s="223">
        <v>1</v>
      </c>
      <c r="I228" s="223">
        <v>1</v>
      </c>
      <c r="J228" s="579">
        <v>1</v>
      </c>
      <c r="K228" s="223">
        <v>2</v>
      </c>
      <c r="L228" s="223">
        <v>2</v>
      </c>
      <c r="M228" s="476"/>
      <c r="N228" s="320"/>
    </row>
    <row r="229" spans="1:14" s="321" customFormat="1" x14ac:dyDescent="0.2">
      <c r="A229" s="322"/>
      <c r="B229" s="212"/>
      <c r="C229" s="213">
        <v>633003</v>
      </c>
      <c r="D229" s="214" t="s">
        <v>994</v>
      </c>
      <c r="E229" s="224"/>
      <c r="F229" s="223">
        <v>2.6</v>
      </c>
      <c r="G229" s="223">
        <v>0</v>
      </c>
      <c r="H229" s="223">
        <v>0</v>
      </c>
      <c r="I229" s="223">
        <v>2.5</v>
      </c>
      <c r="J229" s="223">
        <v>0.5</v>
      </c>
      <c r="K229" s="223">
        <v>0.5</v>
      </c>
      <c r="L229" s="223">
        <v>0.5</v>
      </c>
      <c r="M229" s="505"/>
      <c r="N229" s="320"/>
    </row>
    <row r="230" spans="1:14" s="321" customFormat="1" x14ac:dyDescent="0.2">
      <c r="A230" s="322"/>
      <c r="B230" s="212"/>
      <c r="C230" s="213">
        <v>633004</v>
      </c>
      <c r="D230" s="214" t="s">
        <v>66</v>
      </c>
      <c r="E230" s="224"/>
      <c r="F230" s="223">
        <v>4.7</v>
      </c>
      <c r="G230" s="223">
        <v>0.8</v>
      </c>
      <c r="H230" s="223">
        <v>1</v>
      </c>
      <c r="I230" s="223">
        <v>1</v>
      </c>
      <c r="J230" s="223">
        <v>1.2</v>
      </c>
      <c r="K230" s="223">
        <v>1.2</v>
      </c>
      <c r="L230" s="223">
        <v>1.2</v>
      </c>
      <c r="M230" s="476"/>
      <c r="N230" s="320"/>
    </row>
    <row r="231" spans="1:14" s="321" customFormat="1" x14ac:dyDescent="0.2">
      <c r="A231" s="322"/>
      <c r="B231" s="212"/>
      <c r="C231" s="213">
        <v>6330061</v>
      </c>
      <c r="D231" s="214" t="s">
        <v>190</v>
      </c>
      <c r="E231" s="224"/>
      <c r="F231" s="223">
        <v>5.7</v>
      </c>
      <c r="G231" s="223">
        <v>5.6</v>
      </c>
      <c r="H231" s="223">
        <v>5</v>
      </c>
      <c r="I231" s="223">
        <v>5</v>
      </c>
      <c r="J231" s="223">
        <v>5</v>
      </c>
      <c r="K231" s="223">
        <v>5</v>
      </c>
      <c r="L231" s="223">
        <v>5</v>
      </c>
      <c r="M231" s="476"/>
      <c r="N231" s="320"/>
    </row>
    <row r="232" spans="1:14" s="321" customFormat="1" x14ac:dyDescent="0.2">
      <c r="A232" s="322"/>
      <c r="B232" s="212"/>
      <c r="C232" s="213">
        <v>6330062</v>
      </c>
      <c r="D232" s="214" t="s">
        <v>67</v>
      </c>
      <c r="E232" s="224"/>
      <c r="F232" s="223">
        <v>0</v>
      </c>
      <c r="G232" s="223">
        <v>0</v>
      </c>
      <c r="H232" s="223">
        <v>0</v>
      </c>
      <c r="I232" s="223">
        <v>0</v>
      </c>
      <c r="J232" s="223">
        <v>0</v>
      </c>
      <c r="K232" s="223">
        <v>0</v>
      </c>
      <c r="L232" s="223">
        <v>0</v>
      </c>
      <c r="M232" s="490"/>
      <c r="N232" s="320"/>
    </row>
    <row r="233" spans="1:14" s="321" customFormat="1" x14ac:dyDescent="0.2">
      <c r="A233" s="322"/>
      <c r="B233" s="212"/>
      <c r="C233" s="213">
        <v>6330063</v>
      </c>
      <c r="D233" s="214" t="s">
        <v>68</v>
      </c>
      <c r="E233" s="224"/>
      <c r="F233" s="223">
        <v>1.6</v>
      </c>
      <c r="G233" s="223">
        <v>2.5</v>
      </c>
      <c r="H233" s="223">
        <v>2</v>
      </c>
      <c r="I233" s="223">
        <v>4</v>
      </c>
      <c r="J233" s="223">
        <v>3</v>
      </c>
      <c r="K233" s="223">
        <v>3</v>
      </c>
      <c r="L233" s="223">
        <v>3</v>
      </c>
      <c r="M233" s="490"/>
      <c r="N233" s="320"/>
    </row>
    <row r="234" spans="1:14" s="321" customFormat="1" x14ac:dyDescent="0.2">
      <c r="A234" s="322"/>
      <c r="B234" s="212"/>
      <c r="C234" s="213">
        <v>6330065</v>
      </c>
      <c r="D234" s="214" t="s">
        <v>760</v>
      </c>
      <c r="E234" s="224"/>
      <c r="F234" s="223">
        <v>0</v>
      </c>
      <c r="G234" s="223">
        <v>0</v>
      </c>
      <c r="H234" s="223">
        <v>0.5</v>
      </c>
      <c r="I234" s="223">
        <v>0.5</v>
      </c>
      <c r="J234" s="223">
        <v>0.5</v>
      </c>
      <c r="K234" s="223">
        <v>0.5</v>
      </c>
      <c r="L234" s="223">
        <v>0.5</v>
      </c>
      <c r="M234" s="476"/>
      <c r="N234" s="320"/>
    </row>
    <row r="235" spans="1:14" s="321" customFormat="1" x14ac:dyDescent="0.2">
      <c r="A235" s="322"/>
      <c r="B235" s="212"/>
      <c r="C235" s="213">
        <v>6330065</v>
      </c>
      <c r="D235" s="214" t="s">
        <v>134</v>
      </c>
      <c r="E235" s="224"/>
      <c r="F235" s="223">
        <v>9.5</v>
      </c>
      <c r="G235" s="223">
        <v>15.9</v>
      </c>
      <c r="H235" s="223">
        <v>6</v>
      </c>
      <c r="I235" s="223">
        <v>3</v>
      </c>
      <c r="J235" s="579">
        <v>3</v>
      </c>
      <c r="K235" s="223">
        <v>6</v>
      </c>
      <c r="L235" s="223">
        <v>0</v>
      </c>
      <c r="M235" s="490"/>
      <c r="N235" s="320"/>
    </row>
    <row r="236" spans="1:14" s="321" customFormat="1" x14ac:dyDescent="0.2">
      <c r="A236" s="322"/>
      <c r="B236" s="212"/>
      <c r="C236" s="213">
        <v>6330066</v>
      </c>
      <c r="D236" s="214" t="s">
        <v>578</v>
      </c>
      <c r="E236" s="224"/>
      <c r="F236" s="223">
        <v>2.7</v>
      </c>
      <c r="G236" s="223">
        <v>3.9</v>
      </c>
      <c r="H236" s="223">
        <v>4</v>
      </c>
      <c r="I236" s="223">
        <v>4</v>
      </c>
      <c r="J236" s="223">
        <v>4</v>
      </c>
      <c r="K236" s="223">
        <v>4</v>
      </c>
      <c r="L236" s="223">
        <v>4</v>
      </c>
      <c r="M236" s="476"/>
      <c r="N236" s="320"/>
    </row>
    <row r="237" spans="1:14" s="321" customFormat="1" x14ac:dyDescent="0.2">
      <c r="A237" s="322"/>
      <c r="B237" s="212"/>
      <c r="C237" s="213">
        <v>6330067</v>
      </c>
      <c r="D237" s="214" t="s">
        <v>72</v>
      </c>
      <c r="E237" s="224"/>
      <c r="F237" s="223">
        <v>0.1</v>
      </c>
      <c r="G237" s="223">
        <v>0.1</v>
      </c>
      <c r="H237" s="223">
        <v>0.2</v>
      </c>
      <c r="I237" s="223">
        <v>0.2</v>
      </c>
      <c r="J237" s="223">
        <v>0.2</v>
      </c>
      <c r="K237" s="223">
        <v>0.2</v>
      </c>
      <c r="L237" s="223">
        <v>0.2</v>
      </c>
      <c r="M237" s="373"/>
      <c r="N237" s="320"/>
    </row>
    <row r="238" spans="1:14" s="321" customFormat="1" x14ac:dyDescent="0.2">
      <c r="A238" s="322"/>
      <c r="B238" s="212"/>
      <c r="C238" s="213">
        <v>6330068</v>
      </c>
      <c r="D238" s="214" t="s">
        <v>579</v>
      </c>
      <c r="E238" s="224"/>
      <c r="F238" s="223">
        <v>1.9</v>
      </c>
      <c r="G238" s="223">
        <v>4.8</v>
      </c>
      <c r="H238" s="223">
        <v>3</v>
      </c>
      <c r="I238" s="223">
        <v>2</v>
      </c>
      <c r="J238" s="579">
        <v>1.5</v>
      </c>
      <c r="K238" s="223">
        <v>3</v>
      </c>
      <c r="L238" s="223">
        <v>3</v>
      </c>
      <c r="M238" s="476"/>
      <c r="N238" s="320"/>
    </row>
    <row r="239" spans="1:14" s="321" customFormat="1" x14ac:dyDescent="0.2">
      <c r="A239" s="322"/>
      <c r="B239" s="212"/>
      <c r="C239" s="213">
        <v>633009</v>
      </c>
      <c r="D239" s="214" t="s">
        <v>73</v>
      </c>
      <c r="E239" s="224"/>
      <c r="F239" s="223">
        <v>2.1</v>
      </c>
      <c r="G239" s="223">
        <v>2.8</v>
      </c>
      <c r="H239" s="223">
        <v>2.5</v>
      </c>
      <c r="I239" s="223">
        <v>2.5</v>
      </c>
      <c r="J239" s="579">
        <v>1</v>
      </c>
      <c r="K239" s="223">
        <v>2.5</v>
      </c>
      <c r="L239" s="223">
        <v>2.5</v>
      </c>
      <c r="M239" s="476"/>
      <c r="N239" s="320"/>
    </row>
    <row r="240" spans="1:14" s="321" customFormat="1" x14ac:dyDescent="0.2">
      <c r="A240" s="322"/>
      <c r="B240" s="212"/>
      <c r="C240" s="213">
        <v>633013</v>
      </c>
      <c r="D240" s="214" t="s">
        <v>74</v>
      </c>
      <c r="E240" s="224"/>
      <c r="F240" s="223">
        <v>2.9</v>
      </c>
      <c r="G240" s="223">
        <v>3.4</v>
      </c>
      <c r="H240" s="223">
        <v>3</v>
      </c>
      <c r="I240" s="223">
        <v>3</v>
      </c>
      <c r="J240" s="223">
        <v>3</v>
      </c>
      <c r="K240" s="223">
        <v>3</v>
      </c>
      <c r="L240" s="223">
        <v>3</v>
      </c>
      <c r="M240" s="373"/>
      <c r="N240" s="320"/>
    </row>
    <row r="241" spans="1:14" s="321" customFormat="1" x14ac:dyDescent="0.2">
      <c r="A241" s="319"/>
      <c r="B241" s="212"/>
      <c r="C241" s="213">
        <v>633016</v>
      </c>
      <c r="D241" s="214" t="s">
        <v>75</v>
      </c>
      <c r="E241" s="224"/>
      <c r="F241" s="223">
        <v>10.199999999999999</v>
      </c>
      <c r="G241" s="223">
        <v>14</v>
      </c>
      <c r="H241" s="223">
        <v>12</v>
      </c>
      <c r="I241" s="223">
        <v>10</v>
      </c>
      <c r="J241" s="579">
        <v>5</v>
      </c>
      <c r="K241" s="223">
        <v>5</v>
      </c>
      <c r="L241" s="223">
        <v>5</v>
      </c>
      <c r="M241" s="490"/>
      <c r="N241" s="320"/>
    </row>
    <row r="242" spans="1:14" s="321" customFormat="1" x14ac:dyDescent="0.2">
      <c r="A242" s="322"/>
      <c r="B242" s="212">
        <v>634</v>
      </c>
      <c r="C242" s="213"/>
      <c r="D242" s="222" t="s">
        <v>76</v>
      </c>
      <c r="E242" s="225"/>
      <c r="F242" s="204">
        <f>SUM(F243:F248)</f>
        <v>6.6</v>
      </c>
      <c r="G242" s="204">
        <f>SUM(G243:G248)</f>
        <v>7.4</v>
      </c>
      <c r="H242" s="225">
        <f t="shared" ref="H242" si="106">SUM(H243:H248)</f>
        <v>10.199999999999999</v>
      </c>
      <c r="I242" s="225">
        <f t="shared" ref="I242" si="107">SUM(I243:I248)</f>
        <v>9.1999999999999993</v>
      </c>
      <c r="J242" s="225">
        <f t="shared" ref="J242" si="108">SUM(J243:J248)</f>
        <v>7.4</v>
      </c>
      <c r="K242" s="225">
        <f t="shared" ref="K242:L242" si="109">SUM(K243:K248)</f>
        <v>7.4</v>
      </c>
      <c r="L242" s="225">
        <f t="shared" si="109"/>
        <v>7.4</v>
      </c>
      <c r="M242" s="373"/>
      <c r="N242" s="320"/>
    </row>
    <row r="243" spans="1:14" s="321" customFormat="1" x14ac:dyDescent="0.2">
      <c r="A243" s="322"/>
      <c r="B243" s="212"/>
      <c r="C243" s="213">
        <v>634001</v>
      </c>
      <c r="D243" s="214" t="s">
        <v>77</v>
      </c>
      <c r="E243" s="224"/>
      <c r="F243" s="223">
        <v>2.6</v>
      </c>
      <c r="G243" s="223">
        <v>3.1</v>
      </c>
      <c r="H243" s="223">
        <v>3</v>
      </c>
      <c r="I243" s="223">
        <v>2</v>
      </c>
      <c r="J243" s="223">
        <v>2</v>
      </c>
      <c r="K243" s="223">
        <v>2</v>
      </c>
      <c r="L243" s="223">
        <v>2</v>
      </c>
      <c r="M243" s="476"/>
      <c r="N243" s="320"/>
    </row>
    <row r="244" spans="1:14" s="321" customFormat="1" x14ac:dyDescent="0.2">
      <c r="A244" s="322"/>
      <c r="B244" s="212"/>
      <c r="C244" s="213">
        <v>6340021</v>
      </c>
      <c r="D244" s="214" t="s">
        <v>78</v>
      </c>
      <c r="E244" s="224"/>
      <c r="F244" s="223">
        <v>0</v>
      </c>
      <c r="G244" s="223">
        <v>1.9</v>
      </c>
      <c r="H244" s="223">
        <v>2</v>
      </c>
      <c r="I244" s="223">
        <v>2</v>
      </c>
      <c r="J244" s="223">
        <v>1</v>
      </c>
      <c r="K244" s="223">
        <v>1</v>
      </c>
      <c r="L244" s="223">
        <v>1</v>
      </c>
      <c r="M244" s="373"/>
      <c r="N244" s="320"/>
    </row>
    <row r="245" spans="1:14" s="321" customFormat="1" x14ac:dyDescent="0.2">
      <c r="A245" s="322"/>
      <c r="B245" s="212"/>
      <c r="C245" s="213">
        <v>6340022</v>
      </c>
      <c r="D245" s="214" t="s">
        <v>79</v>
      </c>
      <c r="E245" s="224"/>
      <c r="F245" s="223">
        <v>1</v>
      </c>
      <c r="G245" s="223">
        <v>0.3</v>
      </c>
      <c r="H245" s="223">
        <v>1.5</v>
      </c>
      <c r="I245" s="223">
        <v>1.5</v>
      </c>
      <c r="J245" s="223">
        <v>1</v>
      </c>
      <c r="K245" s="223">
        <v>1</v>
      </c>
      <c r="L245" s="223">
        <v>1</v>
      </c>
      <c r="M245" s="476"/>
      <c r="N245" s="320"/>
    </row>
    <row r="246" spans="1:14" s="321" customFormat="1" x14ac:dyDescent="0.2">
      <c r="A246" s="322"/>
      <c r="B246" s="212"/>
      <c r="C246" s="213">
        <v>634003</v>
      </c>
      <c r="D246" s="214" t="s">
        <v>264</v>
      </c>
      <c r="E246" s="224"/>
      <c r="F246" s="223">
        <v>1.1000000000000001</v>
      </c>
      <c r="G246" s="223">
        <v>1.2</v>
      </c>
      <c r="H246" s="223">
        <v>1.2</v>
      </c>
      <c r="I246" s="223">
        <v>1.2</v>
      </c>
      <c r="J246" s="223">
        <v>1.2</v>
      </c>
      <c r="K246" s="223">
        <v>1.2</v>
      </c>
      <c r="L246" s="223">
        <v>1.2</v>
      </c>
      <c r="M246" s="476"/>
      <c r="N246" s="320"/>
    </row>
    <row r="247" spans="1:14" s="321" customFormat="1" x14ac:dyDescent="0.2">
      <c r="A247" s="322"/>
      <c r="B247" s="212"/>
      <c r="C247" s="213">
        <v>634004</v>
      </c>
      <c r="D247" s="214" t="s">
        <v>80</v>
      </c>
      <c r="E247" s="204"/>
      <c r="F247" s="223">
        <v>1.8</v>
      </c>
      <c r="G247" s="223">
        <v>0.9</v>
      </c>
      <c r="H247" s="223">
        <v>2</v>
      </c>
      <c r="I247" s="223">
        <v>2</v>
      </c>
      <c r="J247" s="223">
        <v>2</v>
      </c>
      <c r="K247" s="223">
        <v>2</v>
      </c>
      <c r="L247" s="223">
        <v>2</v>
      </c>
      <c r="M247" s="476"/>
      <c r="N247" s="320"/>
    </row>
    <row r="248" spans="1:14" s="321" customFormat="1" x14ac:dyDescent="0.2">
      <c r="A248" s="319"/>
      <c r="B248" s="212"/>
      <c r="C248" s="213">
        <v>634005</v>
      </c>
      <c r="D248" s="214" t="s">
        <v>81</v>
      </c>
      <c r="E248" s="224"/>
      <c r="F248" s="223">
        <v>0.1</v>
      </c>
      <c r="G248" s="223">
        <v>0</v>
      </c>
      <c r="H248" s="223">
        <v>0.5</v>
      </c>
      <c r="I248" s="223">
        <v>0.5</v>
      </c>
      <c r="J248" s="223">
        <v>0.2</v>
      </c>
      <c r="K248" s="223">
        <v>0.2</v>
      </c>
      <c r="L248" s="223">
        <v>0.2</v>
      </c>
      <c r="M248" s="476"/>
      <c r="N248" s="320"/>
    </row>
    <row r="249" spans="1:14" s="321" customFormat="1" x14ac:dyDescent="0.2">
      <c r="A249" s="322"/>
      <c r="B249" s="212">
        <v>635</v>
      </c>
      <c r="C249" s="213"/>
      <c r="D249" s="222" t="s">
        <v>82</v>
      </c>
      <c r="E249" s="225"/>
      <c r="F249" s="204">
        <f>SUM(F250:F255)</f>
        <v>2.9000000000000004</v>
      </c>
      <c r="G249" s="204">
        <f>SUM(G250:G255)</f>
        <v>1.7</v>
      </c>
      <c r="H249" s="225">
        <f t="shared" ref="H249" si="110">SUM(H250:H255)</f>
        <v>5.5</v>
      </c>
      <c r="I249" s="225">
        <f t="shared" ref="I249" si="111">SUM(I250:I255)</f>
        <v>6</v>
      </c>
      <c r="J249" s="225">
        <f t="shared" ref="J249" si="112">SUM(J250:J255)</f>
        <v>4</v>
      </c>
      <c r="K249" s="225">
        <f t="shared" ref="K249:L249" si="113">SUM(K250:K255)</f>
        <v>5</v>
      </c>
      <c r="L249" s="225">
        <f t="shared" si="113"/>
        <v>4</v>
      </c>
      <c r="M249" s="476"/>
      <c r="N249" s="320"/>
    </row>
    <row r="250" spans="1:14" s="321" customFormat="1" x14ac:dyDescent="0.2">
      <c r="A250" s="322"/>
      <c r="B250" s="212"/>
      <c r="C250" s="213">
        <v>635002</v>
      </c>
      <c r="D250" s="214" t="s">
        <v>83</v>
      </c>
      <c r="E250" s="224"/>
      <c r="F250" s="223">
        <v>0</v>
      </c>
      <c r="G250" s="223">
        <v>0</v>
      </c>
      <c r="H250" s="223">
        <v>1</v>
      </c>
      <c r="I250" s="223">
        <v>1</v>
      </c>
      <c r="J250" s="223">
        <v>1</v>
      </c>
      <c r="K250" s="223">
        <v>1</v>
      </c>
      <c r="L250" s="223">
        <v>1</v>
      </c>
      <c r="M250" s="373"/>
      <c r="N250" s="320"/>
    </row>
    <row r="251" spans="1:14" s="321" customFormat="1" x14ac:dyDescent="0.2">
      <c r="A251" s="322"/>
      <c r="B251" s="212"/>
      <c r="C251" s="213">
        <v>635003</v>
      </c>
      <c r="D251" s="214" t="s">
        <v>84</v>
      </c>
      <c r="E251" s="224"/>
      <c r="F251" s="223">
        <v>0</v>
      </c>
      <c r="G251" s="223">
        <v>0</v>
      </c>
      <c r="H251" s="223">
        <v>0</v>
      </c>
      <c r="I251" s="223">
        <v>2.5</v>
      </c>
      <c r="J251" s="223">
        <v>0</v>
      </c>
      <c r="K251" s="223">
        <v>0</v>
      </c>
      <c r="L251" s="223">
        <v>0</v>
      </c>
      <c r="M251" s="490"/>
      <c r="N251" s="320"/>
    </row>
    <row r="252" spans="1:14" s="321" customFormat="1" x14ac:dyDescent="0.2">
      <c r="A252" s="322"/>
      <c r="B252" s="212"/>
      <c r="C252" s="213">
        <v>6350041</v>
      </c>
      <c r="D252" s="214" t="s">
        <v>85</v>
      </c>
      <c r="E252" s="224"/>
      <c r="F252" s="223">
        <v>0</v>
      </c>
      <c r="G252" s="223">
        <v>0.3</v>
      </c>
      <c r="H252" s="223">
        <v>1</v>
      </c>
      <c r="I252" s="223">
        <v>0</v>
      </c>
      <c r="J252" s="223">
        <v>1</v>
      </c>
      <c r="K252" s="223">
        <v>1</v>
      </c>
      <c r="L252" s="223">
        <v>1</v>
      </c>
      <c r="M252" s="476"/>
      <c r="N252" s="320"/>
    </row>
    <row r="253" spans="1:14" s="321" customFormat="1" x14ac:dyDescent="0.2">
      <c r="A253" s="322"/>
      <c r="B253" s="212"/>
      <c r="C253" s="213">
        <v>6350044</v>
      </c>
      <c r="D253" s="214" t="s">
        <v>86</v>
      </c>
      <c r="E253" s="224"/>
      <c r="F253" s="223">
        <v>0.2</v>
      </c>
      <c r="G253" s="223">
        <v>0.6</v>
      </c>
      <c r="H253" s="223">
        <v>1</v>
      </c>
      <c r="I253" s="223">
        <v>1</v>
      </c>
      <c r="J253" s="223">
        <v>0.5</v>
      </c>
      <c r="K253" s="223">
        <v>0.5</v>
      </c>
      <c r="L253" s="223">
        <v>0.5</v>
      </c>
      <c r="M253" s="476"/>
      <c r="N253" s="320"/>
    </row>
    <row r="254" spans="1:14" s="321" customFormat="1" x14ac:dyDescent="0.2">
      <c r="A254" s="322"/>
      <c r="B254" s="212"/>
      <c r="C254" s="213">
        <v>635006</v>
      </c>
      <c r="D254" s="214" t="s">
        <v>87</v>
      </c>
      <c r="E254" s="224"/>
      <c r="F254" s="223">
        <v>2.7</v>
      </c>
      <c r="G254" s="223">
        <v>0.8</v>
      </c>
      <c r="H254" s="223">
        <v>2</v>
      </c>
      <c r="I254" s="223">
        <v>1</v>
      </c>
      <c r="J254" s="579">
        <v>1</v>
      </c>
      <c r="K254" s="223">
        <v>2</v>
      </c>
      <c r="L254" s="223">
        <v>1</v>
      </c>
      <c r="M254" s="476"/>
      <c r="N254" s="320"/>
    </row>
    <row r="255" spans="1:14" s="321" customFormat="1" x14ac:dyDescent="0.2">
      <c r="A255" s="319"/>
      <c r="B255" s="212"/>
      <c r="C255" s="213">
        <v>635009</v>
      </c>
      <c r="D255" s="214" t="s">
        <v>411</v>
      </c>
      <c r="E255" s="224"/>
      <c r="F255" s="223">
        <v>0</v>
      </c>
      <c r="G255" s="223">
        <v>0</v>
      </c>
      <c r="H255" s="223">
        <v>0.5</v>
      </c>
      <c r="I255" s="223">
        <v>0.5</v>
      </c>
      <c r="J255" s="223">
        <v>0.5</v>
      </c>
      <c r="K255" s="223">
        <v>0.5</v>
      </c>
      <c r="L255" s="223">
        <v>0.5</v>
      </c>
      <c r="M255" s="476"/>
      <c r="N255" s="320"/>
    </row>
    <row r="256" spans="1:14" s="323" customFormat="1" x14ac:dyDescent="0.2">
      <c r="A256" s="446"/>
      <c r="B256" s="212">
        <v>636</v>
      </c>
      <c r="C256" s="221"/>
      <c r="D256" s="222" t="s">
        <v>1243</v>
      </c>
      <c r="E256" s="225"/>
      <c r="F256" s="225">
        <v>0</v>
      </c>
      <c r="G256" s="225">
        <v>0</v>
      </c>
      <c r="H256" s="225">
        <v>0</v>
      </c>
      <c r="I256" s="204">
        <f t="shared" ref="I256" si="114">SUM(I257)</f>
        <v>1.5</v>
      </c>
      <c r="J256" s="225">
        <v>0</v>
      </c>
      <c r="K256" s="225">
        <v>0</v>
      </c>
      <c r="L256" s="225">
        <v>0</v>
      </c>
      <c r="M256" s="175"/>
      <c r="N256" s="324"/>
    </row>
    <row r="257" spans="1:14" s="448" customFormat="1" x14ac:dyDescent="0.2">
      <c r="A257" s="446"/>
      <c r="B257" s="212"/>
      <c r="C257" s="213">
        <v>636002</v>
      </c>
      <c r="D257" s="214" t="s">
        <v>1244</v>
      </c>
      <c r="E257" s="223"/>
      <c r="F257" s="223">
        <v>0</v>
      </c>
      <c r="G257" s="223">
        <v>0</v>
      </c>
      <c r="H257" s="223">
        <v>0</v>
      </c>
      <c r="I257" s="223">
        <v>1.5</v>
      </c>
      <c r="J257" s="223">
        <v>0</v>
      </c>
      <c r="K257" s="223">
        <v>0</v>
      </c>
      <c r="L257" s="223">
        <v>0</v>
      </c>
      <c r="M257" s="476"/>
      <c r="N257" s="447"/>
    </row>
    <row r="258" spans="1:14" s="321" customFormat="1" x14ac:dyDescent="0.2">
      <c r="A258" s="319"/>
      <c r="B258" s="212">
        <v>637</v>
      </c>
      <c r="C258" s="221"/>
      <c r="D258" s="222" t="s">
        <v>88</v>
      </c>
      <c r="E258" s="225"/>
      <c r="F258" s="204">
        <f>SUM(F259:F293)</f>
        <v>108.10000000000001</v>
      </c>
      <c r="G258" s="204">
        <f>SUM(G259:G293)</f>
        <v>101.90000000000002</v>
      </c>
      <c r="H258" s="204">
        <f>SUM(H259:H293)</f>
        <v>127.7</v>
      </c>
      <c r="I258" s="204">
        <f t="shared" ref="I258" si="115">SUM(I259:I293)</f>
        <v>134.39999999999998</v>
      </c>
      <c r="J258" s="204">
        <f t="shared" ref="J258" si="116">SUM(J259:J293)</f>
        <v>132.6</v>
      </c>
      <c r="K258" s="204">
        <f t="shared" ref="K258:L258" si="117">SUM(K259:K293)</f>
        <v>135.6</v>
      </c>
      <c r="L258" s="204">
        <f t="shared" si="117"/>
        <v>128.6</v>
      </c>
      <c r="M258" s="476"/>
      <c r="N258" s="320"/>
    </row>
    <row r="259" spans="1:14" s="321" customFormat="1" x14ac:dyDescent="0.2">
      <c r="A259" s="322"/>
      <c r="B259" s="212"/>
      <c r="C259" s="213">
        <v>636002</v>
      </c>
      <c r="D259" s="214" t="s">
        <v>289</v>
      </c>
      <c r="E259" s="224"/>
      <c r="F259" s="223">
        <v>0.1</v>
      </c>
      <c r="G259" s="223">
        <v>0.1</v>
      </c>
      <c r="H259" s="223">
        <v>0.1</v>
      </c>
      <c r="I259" s="223">
        <v>0.1</v>
      </c>
      <c r="J259" s="223">
        <v>0.1</v>
      </c>
      <c r="K259" s="223">
        <v>0.1</v>
      </c>
      <c r="L259" s="223">
        <v>0.1</v>
      </c>
      <c r="M259" s="476"/>
      <c r="N259" s="320"/>
    </row>
    <row r="260" spans="1:14" s="321" customFormat="1" x14ac:dyDescent="0.2">
      <c r="A260" s="322"/>
      <c r="B260" s="212"/>
      <c r="C260" s="213">
        <v>637001</v>
      </c>
      <c r="D260" s="214" t="s">
        <v>89</v>
      </c>
      <c r="E260" s="224"/>
      <c r="F260" s="223">
        <v>1.1000000000000001</v>
      </c>
      <c r="G260" s="223">
        <v>2.7</v>
      </c>
      <c r="H260" s="223">
        <v>2</v>
      </c>
      <c r="I260" s="223">
        <v>3</v>
      </c>
      <c r="J260" s="223">
        <v>3</v>
      </c>
      <c r="K260" s="223">
        <v>3</v>
      </c>
      <c r="L260" s="223">
        <v>3</v>
      </c>
      <c r="M260" s="490"/>
      <c r="N260" s="320"/>
    </row>
    <row r="261" spans="1:14" s="321" customFormat="1" x14ac:dyDescent="0.2">
      <c r="A261" s="322"/>
      <c r="B261" s="212"/>
      <c r="C261" s="213">
        <v>637002</v>
      </c>
      <c r="D261" s="214" t="s">
        <v>368</v>
      </c>
      <c r="E261" s="224"/>
      <c r="F261" s="223">
        <v>0</v>
      </c>
      <c r="G261" s="223">
        <v>0</v>
      </c>
      <c r="H261" s="223">
        <v>0</v>
      </c>
      <c r="I261" s="223">
        <v>0</v>
      </c>
      <c r="J261" s="223">
        <v>0</v>
      </c>
      <c r="K261" s="223">
        <v>0</v>
      </c>
      <c r="L261" s="223">
        <v>0</v>
      </c>
      <c r="M261" s="490"/>
      <c r="N261" s="320"/>
    </row>
    <row r="262" spans="1:14" s="321" customFormat="1" x14ac:dyDescent="0.2">
      <c r="A262" s="322"/>
      <c r="B262" s="212"/>
      <c r="C262" s="213">
        <v>637003</v>
      </c>
      <c r="D262" s="214" t="s">
        <v>580</v>
      </c>
      <c r="E262" s="224"/>
      <c r="F262" s="223">
        <v>2.8</v>
      </c>
      <c r="G262" s="223">
        <v>2.7</v>
      </c>
      <c r="H262" s="223">
        <v>2</v>
      </c>
      <c r="I262" s="223">
        <v>2</v>
      </c>
      <c r="J262" s="579">
        <v>3</v>
      </c>
      <c r="K262" s="223">
        <v>5</v>
      </c>
      <c r="L262" s="223">
        <v>3</v>
      </c>
      <c r="M262" s="476"/>
      <c r="N262" s="320"/>
    </row>
    <row r="263" spans="1:14" s="321" customFormat="1" x14ac:dyDescent="0.2">
      <c r="A263" s="322"/>
      <c r="B263" s="212"/>
      <c r="C263" s="213">
        <v>637004</v>
      </c>
      <c r="D263" s="214" t="s">
        <v>94</v>
      </c>
      <c r="E263" s="224"/>
      <c r="F263" s="223">
        <v>0.3</v>
      </c>
      <c r="G263" s="223">
        <v>1.5</v>
      </c>
      <c r="H263" s="223">
        <v>2</v>
      </c>
      <c r="I263" s="223">
        <v>1.6</v>
      </c>
      <c r="J263" s="223">
        <v>0.5</v>
      </c>
      <c r="K263" s="223">
        <v>0.5</v>
      </c>
      <c r="L263" s="223">
        <v>0.5</v>
      </c>
      <c r="M263" s="490"/>
      <c r="N263" s="320"/>
    </row>
    <row r="264" spans="1:14" s="321" customFormat="1" x14ac:dyDescent="0.2">
      <c r="A264" s="322"/>
      <c r="B264" s="212"/>
      <c r="C264" s="213">
        <v>6370041</v>
      </c>
      <c r="D264" s="214" t="s">
        <v>91</v>
      </c>
      <c r="E264" s="224"/>
      <c r="F264" s="223">
        <v>0.3</v>
      </c>
      <c r="G264" s="223">
        <v>2</v>
      </c>
      <c r="H264" s="223">
        <v>2</v>
      </c>
      <c r="I264" s="223">
        <v>1</v>
      </c>
      <c r="J264" s="223">
        <v>1</v>
      </c>
      <c r="K264" s="223">
        <v>1</v>
      </c>
      <c r="L264" s="223">
        <v>1</v>
      </c>
      <c r="M264" s="490"/>
      <c r="N264" s="320"/>
    </row>
    <row r="265" spans="1:14" s="321" customFormat="1" x14ac:dyDescent="0.2">
      <c r="A265" s="322"/>
      <c r="B265" s="216"/>
      <c r="C265" s="213">
        <v>63700410</v>
      </c>
      <c r="D265" s="214" t="s">
        <v>848</v>
      </c>
      <c r="E265" s="224"/>
      <c r="F265" s="223">
        <v>1.1000000000000001</v>
      </c>
      <c r="G265" s="223">
        <v>1.1000000000000001</v>
      </c>
      <c r="H265" s="223">
        <v>1.2</v>
      </c>
      <c r="I265" s="223">
        <v>1.6</v>
      </c>
      <c r="J265" s="223">
        <v>1.7</v>
      </c>
      <c r="K265" s="223">
        <v>1.7</v>
      </c>
      <c r="L265" s="223">
        <v>1.7</v>
      </c>
      <c r="M265" s="490"/>
      <c r="N265" s="320"/>
    </row>
    <row r="266" spans="1:14" s="321" customFormat="1" x14ac:dyDescent="0.2">
      <c r="A266" s="322"/>
      <c r="B266" s="216"/>
      <c r="C266" s="213">
        <v>63700412</v>
      </c>
      <c r="D266" s="214" t="s">
        <v>1075</v>
      </c>
      <c r="E266" s="224"/>
      <c r="F266" s="223">
        <v>0.4</v>
      </c>
      <c r="G266" s="223">
        <v>0</v>
      </c>
      <c r="H266" s="223">
        <v>0.1</v>
      </c>
      <c r="I266" s="223">
        <v>0.1</v>
      </c>
      <c r="J266" s="223">
        <v>0.1</v>
      </c>
      <c r="K266" s="223">
        <v>0.1</v>
      </c>
      <c r="L266" s="223">
        <v>0.1</v>
      </c>
      <c r="M266" s="476"/>
      <c r="N266" s="320"/>
    </row>
    <row r="267" spans="1:14" s="321" customFormat="1" x14ac:dyDescent="0.2">
      <c r="A267" s="322"/>
      <c r="B267" s="212"/>
      <c r="C267" s="213">
        <v>6370046</v>
      </c>
      <c r="D267" s="214" t="s">
        <v>93</v>
      </c>
      <c r="E267" s="224"/>
      <c r="F267" s="223">
        <v>0</v>
      </c>
      <c r="G267" s="223">
        <v>0.2</v>
      </c>
      <c r="H267" s="223">
        <v>1</v>
      </c>
      <c r="I267" s="223">
        <v>1</v>
      </c>
      <c r="J267" s="223">
        <v>0.5</v>
      </c>
      <c r="K267" s="223">
        <v>0.5</v>
      </c>
      <c r="L267" s="223">
        <v>0.5</v>
      </c>
      <c r="M267" s="476"/>
      <c r="N267" s="320"/>
    </row>
    <row r="268" spans="1:14" s="321" customFormat="1" x14ac:dyDescent="0.2">
      <c r="A268" s="322"/>
      <c r="B268" s="212"/>
      <c r="C268" s="213">
        <v>6370048</v>
      </c>
      <c r="D268" s="214" t="s">
        <v>713</v>
      </c>
      <c r="E268" s="224"/>
      <c r="F268" s="223">
        <v>6.9</v>
      </c>
      <c r="G268" s="223">
        <v>5.6</v>
      </c>
      <c r="H268" s="223">
        <v>6</v>
      </c>
      <c r="I268" s="223">
        <v>6</v>
      </c>
      <c r="J268" s="223">
        <v>6</v>
      </c>
      <c r="K268" s="223">
        <v>6</v>
      </c>
      <c r="L268" s="223">
        <v>6</v>
      </c>
      <c r="M268" s="476"/>
      <c r="N268" s="320"/>
    </row>
    <row r="269" spans="1:14" s="321" customFormat="1" ht="12.75" customHeight="1" x14ac:dyDescent="0.2">
      <c r="A269" s="322"/>
      <c r="B269" s="212"/>
      <c r="C269" s="213">
        <v>6370054</v>
      </c>
      <c r="D269" s="214" t="s">
        <v>97</v>
      </c>
      <c r="E269" s="224"/>
      <c r="F269" s="223">
        <v>0</v>
      </c>
      <c r="G269" s="223">
        <v>0</v>
      </c>
      <c r="H269" s="223">
        <v>0</v>
      </c>
      <c r="I269" s="223">
        <v>0</v>
      </c>
      <c r="J269" s="223">
        <v>0</v>
      </c>
      <c r="K269" s="223">
        <v>0</v>
      </c>
      <c r="L269" s="223">
        <v>0</v>
      </c>
      <c r="M269" s="476"/>
      <c r="N269" s="320"/>
    </row>
    <row r="270" spans="1:14" s="321" customFormat="1" x14ac:dyDescent="0.2">
      <c r="A270" s="322"/>
      <c r="B270" s="212"/>
      <c r="C270" s="213">
        <v>6370056</v>
      </c>
      <c r="D270" s="214" t="s">
        <v>95</v>
      </c>
      <c r="E270" s="224"/>
      <c r="F270" s="223">
        <v>14.5</v>
      </c>
      <c r="G270" s="223">
        <v>12</v>
      </c>
      <c r="H270" s="223">
        <v>12</v>
      </c>
      <c r="I270" s="223">
        <v>12</v>
      </c>
      <c r="J270" s="223">
        <v>12</v>
      </c>
      <c r="K270" s="223">
        <v>12</v>
      </c>
      <c r="L270" s="223">
        <v>12</v>
      </c>
      <c r="M270" s="490"/>
      <c r="N270" s="320"/>
    </row>
    <row r="271" spans="1:14" s="321" customFormat="1" x14ac:dyDescent="0.2">
      <c r="A271" s="322"/>
      <c r="B271" s="212"/>
      <c r="C271" s="213">
        <v>6370056</v>
      </c>
      <c r="D271" s="214" t="s">
        <v>96</v>
      </c>
      <c r="E271" s="224"/>
      <c r="F271" s="223">
        <v>2.4</v>
      </c>
      <c r="G271" s="223">
        <v>2.4</v>
      </c>
      <c r="H271" s="223">
        <v>2.5</v>
      </c>
      <c r="I271" s="223">
        <v>2.5</v>
      </c>
      <c r="J271" s="223">
        <v>2.5</v>
      </c>
      <c r="K271" s="223">
        <v>2.5</v>
      </c>
      <c r="L271" s="223">
        <v>2.5</v>
      </c>
      <c r="M271" s="476"/>
      <c r="N271" s="320"/>
    </row>
    <row r="272" spans="1:14" s="321" customFormat="1" x14ac:dyDescent="0.2">
      <c r="A272" s="322"/>
      <c r="B272" s="212"/>
      <c r="C272" s="213">
        <v>6370056</v>
      </c>
      <c r="D272" s="214" t="s">
        <v>98</v>
      </c>
      <c r="E272" s="224"/>
      <c r="F272" s="223">
        <v>0.6</v>
      </c>
      <c r="G272" s="223">
        <v>0.6</v>
      </c>
      <c r="H272" s="223">
        <v>0.6</v>
      </c>
      <c r="I272" s="223">
        <v>0.6</v>
      </c>
      <c r="J272" s="223">
        <v>0.6</v>
      </c>
      <c r="K272" s="223">
        <v>0.6</v>
      </c>
      <c r="L272" s="223">
        <v>0.6</v>
      </c>
      <c r="M272" s="476"/>
      <c r="N272" s="320"/>
    </row>
    <row r="273" spans="1:14" s="321" customFormat="1" x14ac:dyDescent="0.2">
      <c r="A273" s="322"/>
      <c r="B273" s="212"/>
      <c r="C273" s="213">
        <v>6370056</v>
      </c>
      <c r="D273" s="214" t="s">
        <v>99</v>
      </c>
      <c r="E273" s="224"/>
      <c r="F273" s="223">
        <v>10.9</v>
      </c>
      <c r="G273" s="223">
        <v>11</v>
      </c>
      <c r="H273" s="223">
        <v>11</v>
      </c>
      <c r="I273" s="223">
        <v>11</v>
      </c>
      <c r="J273" s="223">
        <v>15</v>
      </c>
      <c r="K273" s="223">
        <v>15</v>
      </c>
      <c r="L273" s="223">
        <v>10</v>
      </c>
      <c r="M273" s="476" t="s">
        <v>1208</v>
      </c>
      <c r="N273" s="320"/>
    </row>
    <row r="274" spans="1:14" s="321" customFormat="1" x14ac:dyDescent="0.2">
      <c r="A274" s="322"/>
      <c r="B274" s="212"/>
      <c r="C274" s="213">
        <v>637005</v>
      </c>
      <c r="D274" s="214" t="s">
        <v>762</v>
      </c>
      <c r="E274" s="224"/>
      <c r="F274" s="223">
        <v>0.5</v>
      </c>
      <c r="G274" s="223">
        <v>3.6</v>
      </c>
      <c r="H274" s="223">
        <v>1</v>
      </c>
      <c r="I274" s="223">
        <v>1</v>
      </c>
      <c r="J274" s="223">
        <v>0.5</v>
      </c>
      <c r="K274" s="223">
        <v>0.5</v>
      </c>
      <c r="L274" s="223">
        <v>0.5</v>
      </c>
      <c r="M274" s="476"/>
      <c r="N274" s="320"/>
    </row>
    <row r="275" spans="1:14" s="321" customFormat="1" x14ac:dyDescent="0.2">
      <c r="A275" s="322"/>
      <c r="B275" s="212"/>
      <c r="C275" s="213">
        <v>637006</v>
      </c>
      <c r="D275" s="214" t="s">
        <v>620</v>
      </c>
      <c r="E275" s="224"/>
      <c r="F275" s="223">
        <v>0.4</v>
      </c>
      <c r="G275" s="223">
        <v>0.3</v>
      </c>
      <c r="H275" s="223">
        <v>0</v>
      </c>
      <c r="I275" s="223">
        <v>0.2</v>
      </c>
      <c r="J275" s="223">
        <v>0.1</v>
      </c>
      <c r="K275" s="223">
        <v>0.1</v>
      </c>
      <c r="L275" s="223">
        <v>0.1</v>
      </c>
      <c r="M275" s="490"/>
      <c r="N275" s="320"/>
    </row>
    <row r="276" spans="1:14" s="448" customFormat="1" x14ac:dyDescent="0.2">
      <c r="A276" s="439"/>
      <c r="B276" s="212"/>
      <c r="C276" s="213">
        <v>637006</v>
      </c>
      <c r="D276" s="214" t="s">
        <v>1150</v>
      </c>
      <c r="E276" s="224"/>
      <c r="F276" s="223">
        <v>0</v>
      </c>
      <c r="G276" s="223">
        <v>0</v>
      </c>
      <c r="H276" s="223">
        <v>0</v>
      </c>
      <c r="I276" s="223">
        <v>1</v>
      </c>
      <c r="J276" s="223">
        <v>2</v>
      </c>
      <c r="K276" s="223">
        <v>2</v>
      </c>
      <c r="L276" s="223">
        <v>2</v>
      </c>
      <c r="M276" s="490"/>
      <c r="N276" s="447"/>
    </row>
    <row r="277" spans="1:14" s="321" customFormat="1" x14ac:dyDescent="0.2">
      <c r="A277" s="322"/>
      <c r="B277" s="212"/>
      <c r="C277" s="213">
        <v>637007</v>
      </c>
      <c r="D277" s="214" t="s">
        <v>904</v>
      </c>
      <c r="E277" s="224"/>
      <c r="F277" s="223">
        <v>0</v>
      </c>
      <c r="G277" s="223">
        <v>0.1</v>
      </c>
      <c r="H277" s="223">
        <v>1</v>
      </c>
      <c r="I277" s="223">
        <v>1</v>
      </c>
      <c r="J277" s="223">
        <v>0.5</v>
      </c>
      <c r="K277" s="223">
        <v>0.5</v>
      </c>
      <c r="L277" s="223">
        <v>0.5</v>
      </c>
      <c r="M277" s="476"/>
      <c r="N277" s="320"/>
    </row>
    <row r="278" spans="1:14" s="321" customFormat="1" x14ac:dyDescent="0.2">
      <c r="A278" s="322"/>
      <c r="B278" s="212"/>
      <c r="C278" s="213">
        <v>637011</v>
      </c>
      <c r="D278" s="214" t="s">
        <v>100</v>
      </c>
      <c r="E278" s="224"/>
      <c r="F278" s="223">
        <v>2.1</v>
      </c>
      <c r="G278" s="223">
        <v>0.6</v>
      </c>
      <c r="H278" s="223">
        <v>2</v>
      </c>
      <c r="I278" s="223">
        <v>2</v>
      </c>
      <c r="J278" s="223">
        <v>1</v>
      </c>
      <c r="K278" s="223">
        <v>1</v>
      </c>
      <c r="L278" s="223">
        <v>1</v>
      </c>
      <c r="M278" s="373"/>
      <c r="N278" s="320"/>
    </row>
    <row r="279" spans="1:14" s="321" customFormat="1" x14ac:dyDescent="0.2">
      <c r="A279" s="322"/>
      <c r="B279" s="212"/>
      <c r="C279" s="213">
        <v>637011</v>
      </c>
      <c r="D279" s="214" t="s">
        <v>648</v>
      </c>
      <c r="E279" s="224"/>
      <c r="F279" s="223">
        <v>0.7</v>
      </c>
      <c r="G279" s="223">
        <v>0</v>
      </c>
      <c r="H279" s="223">
        <v>0.5</v>
      </c>
      <c r="I279" s="223">
        <v>0.5</v>
      </c>
      <c r="J279" s="223">
        <v>0.5</v>
      </c>
      <c r="K279" s="223">
        <v>0.5</v>
      </c>
      <c r="L279" s="223">
        <v>0.5</v>
      </c>
      <c r="M279" s="476"/>
      <c r="N279" s="320"/>
    </row>
    <row r="280" spans="1:14" s="321" customFormat="1" x14ac:dyDescent="0.2">
      <c r="A280" s="322"/>
      <c r="B280" s="212"/>
      <c r="C280" s="213">
        <v>637012</v>
      </c>
      <c r="D280" s="214" t="s">
        <v>296</v>
      </c>
      <c r="E280" s="204"/>
      <c r="F280" s="223">
        <v>3.7</v>
      </c>
      <c r="G280" s="223">
        <v>4</v>
      </c>
      <c r="H280" s="223">
        <v>4</v>
      </c>
      <c r="I280" s="223">
        <v>8</v>
      </c>
      <c r="J280" s="223">
        <v>7</v>
      </c>
      <c r="K280" s="223">
        <v>7</v>
      </c>
      <c r="L280" s="223">
        <v>7</v>
      </c>
      <c r="M280" s="490"/>
      <c r="N280" s="320"/>
    </row>
    <row r="281" spans="1:14" s="321" customFormat="1" x14ac:dyDescent="0.2">
      <c r="A281" s="322"/>
      <c r="B281" s="212"/>
      <c r="C281" s="213">
        <v>637012</v>
      </c>
      <c r="D281" s="214" t="s">
        <v>761</v>
      </c>
      <c r="E281" s="204"/>
      <c r="F281" s="223">
        <v>0</v>
      </c>
      <c r="G281" s="223">
        <v>0</v>
      </c>
      <c r="H281" s="223">
        <v>0</v>
      </c>
      <c r="I281" s="223">
        <v>0</v>
      </c>
      <c r="J281" s="223">
        <v>0</v>
      </c>
      <c r="K281" s="223">
        <v>0</v>
      </c>
      <c r="L281" s="223">
        <v>0</v>
      </c>
      <c r="N281" s="320"/>
    </row>
    <row r="282" spans="1:14" s="321" customFormat="1" x14ac:dyDescent="0.2">
      <c r="A282" s="322"/>
      <c r="B282" s="212"/>
      <c r="C282" s="213">
        <v>637014</v>
      </c>
      <c r="D282" s="214" t="s">
        <v>101</v>
      </c>
      <c r="E282" s="224"/>
      <c r="F282" s="223">
        <v>11.5</v>
      </c>
      <c r="G282" s="223">
        <v>12.9</v>
      </c>
      <c r="H282" s="223">
        <v>12</v>
      </c>
      <c r="I282" s="223">
        <v>15</v>
      </c>
      <c r="J282" s="223">
        <v>13</v>
      </c>
      <c r="K282" s="223">
        <v>13</v>
      </c>
      <c r="L282" s="223">
        <v>13</v>
      </c>
      <c r="M282" s="490"/>
      <c r="N282" s="320"/>
    </row>
    <row r="283" spans="1:14" s="321" customFormat="1" x14ac:dyDescent="0.2">
      <c r="A283" s="322"/>
      <c r="B283" s="212"/>
      <c r="C283" s="213">
        <v>637015</v>
      </c>
      <c r="D283" s="214" t="s">
        <v>102</v>
      </c>
      <c r="E283" s="224"/>
      <c r="F283" s="223">
        <v>3.8</v>
      </c>
      <c r="G283" s="223">
        <v>3.5</v>
      </c>
      <c r="H283" s="223">
        <v>4</v>
      </c>
      <c r="I283" s="223">
        <v>4</v>
      </c>
      <c r="J283" s="223">
        <v>4</v>
      </c>
      <c r="K283" s="223">
        <v>4</v>
      </c>
      <c r="L283" s="223">
        <v>4</v>
      </c>
      <c r="M283" s="476"/>
      <c r="N283" s="320"/>
    </row>
    <row r="284" spans="1:14" s="321" customFormat="1" x14ac:dyDescent="0.2">
      <c r="A284" s="322"/>
      <c r="B284" s="212"/>
      <c r="C284" s="213">
        <v>637016</v>
      </c>
      <c r="D284" s="214" t="s">
        <v>103</v>
      </c>
      <c r="E284" s="224"/>
      <c r="F284" s="223">
        <v>2.9</v>
      </c>
      <c r="G284" s="223">
        <v>3.2</v>
      </c>
      <c r="H284" s="223">
        <v>2.5</v>
      </c>
      <c r="I284" s="223">
        <v>2.5</v>
      </c>
      <c r="J284" s="223">
        <v>3</v>
      </c>
      <c r="K284" s="223">
        <v>3</v>
      </c>
      <c r="L284" s="223">
        <v>3</v>
      </c>
      <c r="M284" s="476"/>
      <c r="N284" s="320"/>
    </row>
    <row r="285" spans="1:14" s="321" customFormat="1" x14ac:dyDescent="0.2">
      <c r="A285" s="322"/>
      <c r="B285" s="212"/>
      <c r="C285" s="213">
        <v>637017</v>
      </c>
      <c r="D285" s="214" t="s">
        <v>300</v>
      </c>
      <c r="E285" s="224"/>
      <c r="F285" s="223">
        <v>0.4</v>
      </c>
      <c r="G285" s="223">
        <v>0</v>
      </c>
      <c r="H285" s="223">
        <v>0.5</v>
      </c>
      <c r="I285" s="223">
        <v>0.5</v>
      </c>
      <c r="J285" s="223">
        <v>0</v>
      </c>
      <c r="K285" s="223">
        <v>0</v>
      </c>
      <c r="L285" s="223">
        <v>0</v>
      </c>
      <c r="M285" s="476"/>
      <c r="N285" s="320"/>
    </row>
    <row r="286" spans="1:14" s="321" customFormat="1" x14ac:dyDescent="0.2">
      <c r="A286" s="322"/>
      <c r="B286" s="216"/>
      <c r="C286" s="213">
        <v>637018</v>
      </c>
      <c r="D286" s="214" t="s">
        <v>428</v>
      </c>
      <c r="E286" s="204"/>
      <c r="F286" s="223">
        <v>0.2</v>
      </c>
      <c r="G286" s="223">
        <v>0.1</v>
      </c>
      <c r="H286" s="223">
        <v>0.5</v>
      </c>
      <c r="I286" s="223">
        <v>0.5</v>
      </c>
      <c r="J286" s="223">
        <v>0.5</v>
      </c>
      <c r="K286" s="223">
        <v>0.5</v>
      </c>
      <c r="L286" s="223">
        <v>0.5</v>
      </c>
      <c r="M286" s="476"/>
      <c r="N286" s="320"/>
    </row>
    <row r="287" spans="1:14" s="321" customFormat="1" x14ac:dyDescent="0.2">
      <c r="A287" s="322"/>
      <c r="B287" s="212"/>
      <c r="C287" s="213">
        <v>637023</v>
      </c>
      <c r="D287" s="214" t="s">
        <v>291</v>
      </c>
      <c r="E287" s="204"/>
      <c r="F287" s="223">
        <v>0.1</v>
      </c>
      <c r="G287" s="223">
        <v>0</v>
      </c>
      <c r="H287" s="223">
        <v>0</v>
      </c>
      <c r="I287" s="223">
        <v>0</v>
      </c>
      <c r="J287" s="223">
        <v>0</v>
      </c>
      <c r="K287" s="223">
        <v>0</v>
      </c>
      <c r="L287" s="223">
        <v>0</v>
      </c>
      <c r="M287" s="476"/>
      <c r="N287" s="320"/>
    </row>
    <row r="288" spans="1:14" s="321" customFormat="1" x14ac:dyDescent="0.2">
      <c r="A288" s="322"/>
      <c r="B288" s="212"/>
      <c r="C288" s="213">
        <v>637026</v>
      </c>
      <c r="D288" s="214" t="s">
        <v>104</v>
      </c>
      <c r="E288" s="224"/>
      <c r="F288" s="224">
        <v>28</v>
      </c>
      <c r="G288" s="224">
        <v>27.3</v>
      </c>
      <c r="H288" s="224">
        <v>50</v>
      </c>
      <c r="I288" s="224">
        <v>50</v>
      </c>
      <c r="J288" s="224">
        <v>50</v>
      </c>
      <c r="K288" s="224">
        <v>50</v>
      </c>
      <c r="L288" s="224">
        <v>50</v>
      </c>
      <c r="M288" s="373"/>
      <c r="N288" s="320"/>
    </row>
    <row r="289" spans="1:14" s="321" customFormat="1" x14ac:dyDescent="0.2">
      <c r="A289" s="322"/>
      <c r="B289" s="212"/>
      <c r="C289" s="213">
        <v>637027</v>
      </c>
      <c r="D289" s="214" t="s">
        <v>105</v>
      </c>
      <c r="E289" s="224"/>
      <c r="F289" s="224">
        <v>8.8000000000000007</v>
      </c>
      <c r="G289" s="224">
        <v>2.9</v>
      </c>
      <c r="H289" s="224">
        <v>3</v>
      </c>
      <c r="I289" s="224">
        <v>4.5</v>
      </c>
      <c r="J289" s="578">
        <v>3</v>
      </c>
      <c r="K289" s="224">
        <v>4</v>
      </c>
      <c r="L289" s="224">
        <v>4</v>
      </c>
      <c r="M289" s="490"/>
      <c r="N289" s="320"/>
    </row>
    <row r="290" spans="1:14" s="321" customFormat="1" x14ac:dyDescent="0.2">
      <c r="A290" s="322"/>
      <c r="B290" s="212"/>
      <c r="C290" s="213">
        <v>637031</v>
      </c>
      <c r="D290" s="214" t="s">
        <v>564</v>
      </c>
      <c r="E290" s="224"/>
      <c r="F290" s="223">
        <v>0.1</v>
      </c>
      <c r="G290" s="223">
        <v>0.2</v>
      </c>
      <c r="H290" s="223">
        <v>1</v>
      </c>
      <c r="I290" s="223">
        <v>1</v>
      </c>
      <c r="J290" s="223">
        <v>1</v>
      </c>
      <c r="K290" s="223">
        <v>1</v>
      </c>
      <c r="L290" s="223">
        <v>1</v>
      </c>
      <c r="M290" s="476"/>
      <c r="N290" s="320"/>
    </row>
    <row r="291" spans="1:14" s="321" customFormat="1" x14ac:dyDescent="0.2">
      <c r="A291" s="322"/>
      <c r="B291" s="212"/>
      <c r="C291" s="213">
        <v>637035</v>
      </c>
      <c r="D291" s="214" t="s">
        <v>763</v>
      </c>
      <c r="E291" s="224"/>
      <c r="F291" s="223">
        <v>0</v>
      </c>
      <c r="G291" s="223">
        <v>0.7</v>
      </c>
      <c r="H291" s="223">
        <v>1</v>
      </c>
      <c r="I291" s="223">
        <v>0</v>
      </c>
      <c r="J291" s="223">
        <v>0</v>
      </c>
      <c r="K291" s="223">
        <v>0</v>
      </c>
      <c r="L291" s="223">
        <v>0</v>
      </c>
      <c r="M291" s="476"/>
      <c r="N291" s="320"/>
    </row>
    <row r="292" spans="1:14" s="321" customFormat="1" x14ac:dyDescent="0.2">
      <c r="A292" s="322"/>
      <c r="B292" s="212"/>
      <c r="C292" s="213">
        <v>637035</v>
      </c>
      <c r="D292" s="214" t="s">
        <v>764</v>
      </c>
      <c r="E292" s="224"/>
      <c r="F292" s="223">
        <v>3.5</v>
      </c>
      <c r="G292" s="223">
        <v>0.4</v>
      </c>
      <c r="H292" s="223">
        <v>2</v>
      </c>
      <c r="I292" s="223">
        <v>0</v>
      </c>
      <c r="J292" s="223">
        <v>0</v>
      </c>
      <c r="K292" s="223">
        <v>0</v>
      </c>
      <c r="L292" s="223">
        <v>0</v>
      </c>
      <c r="M292" s="490"/>
      <c r="N292" s="320"/>
    </row>
    <row r="293" spans="1:14" s="321" customFormat="1" x14ac:dyDescent="0.2">
      <c r="A293" s="319"/>
      <c r="B293" s="212"/>
      <c r="C293" s="213">
        <v>637037</v>
      </c>
      <c r="D293" s="214" t="s">
        <v>765</v>
      </c>
      <c r="E293" s="223"/>
      <c r="F293" s="223">
        <v>0</v>
      </c>
      <c r="G293" s="223">
        <v>0.2</v>
      </c>
      <c r="H293" s="223">
        <v>0.2</v>
      </c>
      <c r="I293" s="223">
        <v>0.2</v>
      </c>
      <c r="J293" s="223">
        <v>0.5</v>
      </c>
      <c r="K293" s="223">
        <v>0.5</v>
      </c>
      <c r="L293" s="223">
        <v>0.5</v>
      </c>
      <c r="M293" s="476"/>
      <c r="N293" s="320"/>
    </row>
    <row r="294" spans="1:14" s="321" customFormat="1" x14ac:dyDescent="0.2">
      <c r="A294" s="322"/>
      <c r="B294" s="212">
        <v>640</v>
      </c>
      <c r="C294" s="221"/>
      <c r="D294" s="222" t="s">
        <v>107</v>
      </c>
      <c r="E294" s="225"/>
      <c r="F294" s="204">
        <f>SUM(F295:F302)</f>
        <v>15.600000000000001</v>
      </c>
      <c r="G294" s="204">
        <f>SUM(G295:G302)</f>
        <v>12.700000000000001</v>
      </c>
      <c r="H294" s="225">
        <f t="shared" ref="H294" si="118">SUM(H295:H302)</f>
        <v>16.100000000000001</v>
      </c>
      <c r="I294" s="225">
        <f t="shared" ref="I294" si="119">SUM(I295:I302)</f>
        <v>16.100000000000001</v>
      </c>
      <c r="J294" s="225">
        <f t="shared" ref="J294" si="120">SUM(J295:J302)</f>
        <v>14</v>
      </c>
      <c r="K294" s="225">
        <f t="shared" ref="K294:L294" si="121">SUM(K295:K302)</f>
        <v>15.5</v>
      </c>
      <c r="L294" s="225">
        <f t="shared" si="121"/>
        <v>15.5</v>
      </c>
      <c r="M294" s="373"/>
      <c r="N294" s="320"/>
    </row>
    <row r="295" spans="1:14" s="321" customFormat="1" x14ac:dyDescent="0.2">
      <c r="A295" s="322"/>
      <c r="B295" s="207"/>
      <c r="C295" s="213">
        <v>641009</v>
      </c>
      <c r="D295" s="214" t="s">
        <v>633</v>
      </c>
      <c r="E295" s="223"/>
      <c r="F295" s="223">
        <v>0</v>
      </c>
      <c r="G295" s="223">
        <v>0</v>
      </c>
      <c r="H295" s="223">
        <v>0.1</v>
      </c>
      <c r="I295" s="223">
        <v>0.1</v>
      </c>
      <c r="J295" s="223">
        <v>0</v>
      </c>
      <c r="K295" s="223">
        <v>0</v>
      </c>
      <c r="L295" s="223">
        <v>0</v>
      </c>
      <c r="M295" s="476"/>
      <c r="N295" s="320"/>
    </row>
    <row r="296" spans="1:14" s="321" customFormat="1" x14ac:dyDescent="0.2">
      <c r="A296" s="322"/>
      <c r="B296" s="212"/>
      <c r="C296" s="213">
        <v>649003</v>
      </c>
      <c r="D296" s="214" t="s">
        <v>952</v>
      </c>
      <c r="E296" s="224"/>
      <c r="F296" s="223">
        <v>0</v>
      </c>
      <c r="G296" s="223">
        <v>1.3</v>
      </c>
      <c r="H296" s="223">
        <v>1</v>
      </c>
      <c r="I296" s="223">
        <v>1</v>
      </c>
      <c r="J296" s="223">
        <v>1</v>
      </c>
      <c r="K296" s="223">
        <v>1</v>
      </c>
      <c r="L296" s="223">
        <v>1</v>
      </c>
      <c r="M296" s="476"/>
      <c r="N296" s="320"/>
    </row>
    <row r="297" spans="1:14" s="321" customFormat="1" x14ac:dyDescent="0.2">
      <c r="A297" s="322"/>
      <c r="B297" s="212"/>
      <c r="C297" s="213">
        <v>642002</v>
      </c>
      <c r="D297" s="214" t="s">
        <v>108</v>
      </c>
      <c r="E297" s="224"/>
      <c r="F297" s="223">
        <v>0.3</v>
      </c>
      <c r="G297" s="223">
        <v>0.3</v>
      </c>
      <c r="H297" s="223">
        <v>1</v>
      </c>
      <c r="I297" s="223">
        <v>1</v>
      </c>
      <c r="J297" s="223">
        <v>0</v>
      </c>
      <c r="K297" s="223">
        <v>0</v>
      </c>
      <c r="L297" s="223">
        <v>0</v>
      </c>
      <c r="M297" s="476"/>
      <c r="N297" s="320"/>
    </row>
    <row r="298" spans="1:14" s="321" customFormat="1" x14ac:dyDescent="0.2">
      <c r="A298" s="322"/>
      <c r="B298" s="212"/>
      <c r="C298" s="213">
        <v>642002</v>
      </c>
      <c r="D298" s="214" t="s">
        <v>649</v>
      </c>
      <c r="E298" s="224"/>
      <c r="F298" s="223">
        <v>0.5</v>
      </c>
      <c r="G298" s="223">
        <v>0</v>
      </c>
      <c r="H298" s="223">
        <v>0</v>
      </c>
      <c r="I298" s="223">
        <v>0</v>
      </c>
      <c r="J298" s="223">
        <v>0</v>
      </c>
      <c r="K298" s="223">
        <v>0</v>
      </c>
      <c r="L298" s="223">
        <v>0</v>
      </c>
      <c r="M298" s="476"/>
      <c r="N298" s="320"/>
    </row>
    <row r="299" spans="1:14" s="321" customFormat="1" x14ac:dyDescent="0.2">
      <c r="A299" s="322"/>
      <c r="B299" s="212"/>
      <c r="C299" s="213">
        <v>642006</v>
      </c>
      <c r="D299" s="214" t="s">
        <v>109</v>
      </c>
      <c r="E299" s="224"/>
      <c r="F299" s="223">
        <v>9.6</v>
      </c>
      <c r="G299" s="223">
        <v>8.8000000000000007</v>
      </c>
      <c r="H299" s="223">
        <v>10</v>
      </c>
      <c r="I299" s="223">
        <v>10</v>
      </c>
      <c r="J299" s="223">
        <v>10</v>
      </c>
      <c r="K299" s="223">
        <v>10</v>
      </c>
      <c r="L299" s="223">
        <v>10</v>
      </c>
      <c r="M299" s="476"/>
      <c r="N299" s="320"/>
    </row>
    <row r="300" spans="1:14" s="321" customFormat="1" x14ac:dyDescent="0.2">
      <c r="A300" s="322"/>
      <c r="B300" s="212"/>
      <c r="C300" s="213">
        <v>642012</v>
      </c>
      <c r="D300" s="214" t="s">
        <v>110</v>
      </c>
      <c r="E300" s="224"/>
      <c r="F300" s="224">
        <v>3.7</v>
      </c>
      <c r="G300" s="224">
        <v>0.7</v>
      </c>
      <c r="H300" s="224">
        <v>2</v>
      </c>
      <c r="I300" s="224">
        <v>2</v>
      </c>
      <c r="J300" s="224">
        <v>0</v>
      </c>
      <c r="K300" s="224">
        <v>0</v>
      </c>
      <c r="L300" s="224">
        <v>0</v>
      </c>
      <c r="M300" s="490"/>
      <c r="N300" s="320"/>
    </row>
    <row r="301" spans="1:14" s="226" customFormat="1" x14ac:dyDescent="0.2">
      <c r="A301" s="205"/>
      <c r="B301" s="212"/>
      <c r="C301" s="213">
        <v>642013</v>
      </c>
      <c r="D301" s="214" t="s">
        <v>287</v>
      </c>
      <c r="E301" s="224"/>
      <c r="F301" s="224">
        <v>0.3</v>
      </c>
      <c r="G301" s="224">
        <v>0.3</v>
      </c>
      <c r="H301" s="224">
        <v>0</v>
      </c>
      <c r="I301" s="558">
        <v>0</v>
      </c>
      <c r="J301" s="582">
        <v>2</v>
      </c>
      <c r="K301" s="558">
        <v>3.5</v>
      </c>
      <c r="L301" s="558">
        <v>3.5</v>
      </c>
      <c r="N301" s="256"/>
    </row>
    <row r="302" spans="1:14" s="321" customFormat="1" x14ac:dyDescent="0.2">
      <c r="A302" s="322"/>
      <c r="B302" s="212"/>
      <c r="C302" s="213"/>
      <c r="D302" s="214" t="s">
        <v>111</v>
      </c>
      <c r="E302" s="224"/>
      <c r="F302" s="223">
        <v>1.2</v>
      </c>
      <c r="G302" s="223">
        <v>1.3</v>
      </c>
      <c r="H302" s="223">
        <v>2</v>
      </c>
      <c r="I302" s="223">
        <v>2</v>
      </c>
      <c r="J302" s="223">
        <v>1</v>
      </c>
      <c r="K302" s="223">
        <v>1</v>
      </c>
      <c r="L302" s="223">
        <v>1</v>
      </c>
      <c r="M302" s="476"/>
      <c r="N302" s="320"/>
    </row>
    <row r="303" spans="1:14" s="321" customFormat="1" x14ac:dyDescent="0.2">
      <c r="A303" s="319"/>
      <c r="B303" s="212">
        <v>651</v>
      </c>
      <c r="C303" s="213"/>
      <c r="D303" s="222" t="s">
        <v>650</v>
      </c>
      <c r="E303" s="225"/>
      <c r="F303" s="204">
        <f>F304</f>
        <v>0</v>
      </c>
      <c r="G303" s="204">
        <f>G304</f>
        <v>5.5</v>
      </c>
      <c r="H303" s="225">
        <f t="shared" ref="H303:I303" si="122">H304</f>
        <v>0</v>
      </c>
      <c r="I303" s="225">
        <f t="shared" si="122"/>
        <v>0</v>
      </c>
      <c r="J303" s="225">
        <f t="shared" ref="J303:L303" si="123">J304</f>
        <v>0</v>
      </c>
      <c r="K303" s="225">
        <f t="shared" si="123"/>
        <v>1</v>
      </c>
      <c r="L303" s="225">
        <f t="shared" si="123"/>
        <v>2</v>
      </c>
      <c r="M303" s="476"/>
      <c r="N303" s="320"/>
    </row>
    <row r="304" spans="1:14" s="321" customFormat="1" x14ac:dyDescent="0.2">
      <c r="A304" s="322"/>
      <c r="B304" s="212"/>
      <c r="C304" s="213">
        <v>651004</v>
      </c>
      <c r="D304" s="214" t="s">
        <v>766</v>
      </c>
      <c r="E304" s="223"/>
      <c r="F304" s="223">
        <v>0</v>
      </c>
      <c r="G304" s="223">
        <v>5.5</v>
      </c>
      <c r="H304" s="223">
        <v>0</v>
      </c>
      <c r="I304" s="223">
        <v>0</v>
      </c>
      <c r="J304" s="223">
        <v>0</v>
      </c>
      <c r="K304" s="223">
        <v>1</v>
      </c>
      <c r="L304" s="223">
        <v>2</v>
      </c>
      <c r="M304" s="476"/>
      <c r="N304" s="320"/>
    </row>
    <row r="305" spans="1:14" s="321" customFormat="1" x14ac:dyDescent="0.2">
      <c r="A305" s="322"/>
      <c r="B305" s="294"/>
      <c r="C305" s="297"/>
      <c r="D305" s="282" t="s">
        <v>681</v>
      </c>
      <c r="E305" s="298" t="s">
        <v>670</v>
      </c>
      <c r="F305" s="283">
        <f>SUM(F306:F309)</f>
        <v>30.9</v>
      </c>
      <c r="G305" s="283">
        <f>SUM(G306:G309)</f>
        <v>41.800000000000004</v>
      </c>
      <c r="H305" s="283">
        <f t="shared" ref="H305" si="124">SUM(H306:H309)</f>
        <v>35.300000000000004</v>
      </c>
      <c r="I305" s="283">
        <f t="shared" ref="I305" si="125">SUM(I306:I309)</f>
        <v>38.300000000000004</v>
      </c>
      <c r="J305" s="283">
        <f t="shared" ref="J305" si="126">SUM(J306:J309)</f>
        <v>33</v>
      </c>
      <c r="K305" s="283">
        <f t="shared" ref="K305:L305" si="127">SUM(K306:K309)</f>
        <v>34</v>
      </c>
      <c r="L305" s="283">
        <f t="shared" si="127"/>
        <v>36</v>
      </c>
      <c r="M305" s="476"/>
      <c r="N305" s="320"/>
    </row>
    <row r="306" spans="1:14" x14ac:dyDescent="0.2">
      <c r="A306" s="208"/>
      <c r="B306" s="212">
        <v>610</v>
      </c>
      <c r="C306" s="213"/>
      <c r="D306" s="214" t="s">
        <v>115</v>
      </c>
      <c r="E306" s="360"/>
      <c r="F306" s="224">
        <v>18.399999999999999</v>
      </c>
      <c r="G306" s="224">
        <v>26.5</v>
      </c>
      <c r="H306" s="224">
        <v>22</v>
      </c>
      <c r="I306" s="224">
        <v>22.5</v>
      </c>
      <c r="J306" s="224">
        <v>23</v>
      </c>
      <c r="K306" s="224">
        <v>25</v>
      </c>
      <c r="L306" s="224">
        <v>27</v>
      </c>
      <c r="M306" s="490"/>
    </row>
    <row r="307" spans="1:14" s="321" customFormat="1" x14ac:dyDescent="0.2">
      <c r="A307" s="322"/>
      <c r="B307" s="212">
        <v>620</v>
      </c>
      <c r="C307" s="213"/>
      <c r="D307" s="214" t="s">
        <v>116</v>
      </c>
      <c r="E307" s="360"/>
      <c r="F307" s="224">
        <v>6.8</v>
      </c>
      <c r="G307" s="224">
        <v>9.4</v>
      </c>
      <c r="H307" s="224">
        <v>7.7</v>
      </c>
      <c r="I307" s="224">
        <v>9.1999999999999993</v>
      </c>
      <c r="J307" s="224">
        <v>8</v>
      </c>
      <c r="K307" s="224">
        <v>9</v>
      </c>
      <c r="L307" s="224">
        <v>9</v>
      </c>
      <c r="M307" s="476"/>
      <c r="N307" s="320"/>
    </row>
    <row r="308" spans="1:14" x14ac:dyDescent="0.2">
      <c r="A308" s="205"/>
      <c r="B308" s="212">
        <v>630</v>
      </c>
      <c r="C308" s="213"/>
      <c r="D308" s="214" t="s">
        <v>117</v>
      </c>
      <c r="E308" s="360"/>
      <c r="F308" s="223">
        <v>5.7</v>
      </c>
      <c r="G308" s="223">
        <v>5.7</v>
      </c>
      <c r="H308" s="223">
        <v>3</v>
      </c>
      <c r="I308" s="223">
        <v>4</v>
      </c>
      <c r="J308" s="579">
        <v>2</v>
      </c>
      <c r="K308" s="223">
        <v>0</v>
      </c>
      <c r="L308" s="223">
        <v>0</v>
      </c>
      <c r="M308" s="505"/>
    </row>
    <row r="309" spans="1:14" s="321" customFormat="1" x14ac:dyDescent="0.2">
      <c r="A309" s="322"/>
      <c r="B309" s="212">
        <v>642</v>
      </c>
      <c r="C309" s="213"/>
      <c r="D309" s="214" t="s">
        <v>111</v>
      </c>
      <c r="E309" s="360"/>
      <c r="F309" s="224">
        <v>0</v>
      </c>
      <c r="G309" s="224">
        <v>0.2</v>
      </c>
      <c r="H309" s="224">
        <v>2.6</v>
      </c>
      <c r="I309" s="224">
        <v>2.6</v>
      </c>
      <c r="J309" s="224">
        <v>0</v>
      </c>
      <c r="K309" s="224">
        <v>0</v>
      </c>
      <c r="L309" s="224">
        <v>0</v>
      </c>
      <c r="M309" s="476"/>
      <c r="N309" s="320"/>
    </row>
    <row r="310" spans="1:14" s="321" customFormat="1" x14ac:dyDescent="0.2">
      <c r="A310" s="319"/>
      <c r="B310" s="294"/>
      <c r="C310" s="297"/>
      <c r="D310" s="282" t="s">
        <v>682</v>
      </c>
      <c r="E310" s="298" t="s">
        <v>671</v>
      </c>
      <c r="F310" s="284">
        <f t="shared" ref="F310:G310" si="128">SUM(F311)</f>
        <v>5.9</v>
      </c>
      <c r="G310" s="284">
        <f t="shared" si="128"/>
        <v>5.0999999999999996</v>
      </c>
      <c r="H310" s="284">
        <f t="shared" ref="H310" si="129">SUM(H311)</f>
        <v>22</v>
      </c>
      <c r="I310" s="284">
        <f t="shared" ref="I310" si="130">SUM(I311)</f>
        <v>22</v>
      </c>
      <c r="J310" s="284">
        <f t="shared" ref="J310:L310" si="131">SUM(J311)</f>
        <v>9</v>
      </c>
      <c r="K310" s="284">
        <f t="shared" si="131"/>
        <v>9</v>
      </c>
      <c r="L310" s="284">
        <f t="shared" si="131"/>
        <v>9</v>
      </c>
      <c r="M310" s="476"/>
      <c r="N310" s="320"/>
    </row>
    <row r="311" spans="1:14" x14ac:dyDescent="0.2">
      <c r="A311" s="208"/>
      <c r="B311" s="460" t="s">
        <v>767</v>
      </c>
      <c r="C311" s="221"/>
      <c r="D311" s="214" t="s">
        <v>120</v>
      </c>
      <c r="E311" s="360"/>
      <c r="F311" s="223">
        <v>5.9</v>
      </c>
      <c r="G311" s="223">
        <v>5.0999999999999996</v>
      </c>
      <c r="H311" s="223">
        <v>22</v>
      </c>
      <c r="I311" s="223">
        <v>22</v>
      </c>
      <c r="J311" s="223">
        <v>9</v>
      </c>
      <c r="K311" s="223">
        <v>9</v>
      </c>
      <c r="L311" s="223">
        <v>9</v>
      </c>
      <c r="M311" s="207"/>
    </row>
    <row r="312" spans="1:14" s="321" customFormat="1" x14ac:dyDescent="0.2">
      <c r="A312" s="322"/>
      <c r="B312" s="294"/>
      <c r="C312" s="297"/>
      <c r="D312" s="282" t="s">
        <v>122</v>
      </c>
      <c r="E312" s="298" t="s">
        <v>672</v>
      </c>
      <c r="F312" s="284">
        <f>SUM(F313:F314)</f>
        <v>26.8</v>
      </c>
      <c r="G312" s="284">
        <f>SUM(G313:G314)</f>
        <v>23.200000000000003</v>
      </c>
      <c r="H312" s="284">
        <f t="shared" ref="H312" si="132">SUM(H313:H314)</f>
        <v>25</v>
      </c>
      <c r="I312" s="284">
        <f t="shared" ref="I312" si="133">SUM(I313:I314)</f>
        <v>25</v>
      </c>
      <c r="J312" s="284">
        <f t="shared" ref="J312" si="134">SUM(J313:J314)</f>
        <v>24</v>
      </c>
      <c r="K312" s="284">
        <f t="shared" ref="K312:L312" si="135">SUM(K313:K314)</f>
        <v>24</v>
      </c>
      <c r="L312" s="284">
        <f t="shared" si="135"/>
        <v>24</v>
      </c>
      <c r="M312" s="490"/>
      <c r="N312" s="320"/>
    </row>
    <row r="313" spans="1:14" s="448" customFormat="1" x14ac:dyDescent="0.2">
      <c r="A313" s="439"/>
      <c r="B313" s="212"/>
      <c r="C313" s="213">
        <v>651</v>
      </c>
      <c r="D313" s="214" t="s">
        <v>123</v>
      </c>
      <c r="E313" s="360"/>
      <c r="F313" s="224">
        <v>24.8</v>
      </c>
      <c r="G313" s="224">
        <v>20.100000000000001</v>
      </c>
      <c r="H313" s="224">
        <v>23</v>
      </c>
      <c r="I313" s="224">
        <v>23</v>
      </c>
      <c r="J313" s="224">
        <v>22</v>
      </c>
      <c r="K313" s="224">
        <v>22</v>
      </c>
      <c r="L313" s="224">
        <v>22</v>
      </c>
      <c r="M313" s="490"/>
      <c r="N313" s="447"/>
    </row>
    <row r="314" spans="1:14" s="321" customFormat="1" x14ac:dyDescent="0.2">
      <c r="A314" s="319"/>
      <c r="B314" s="212"/>
      <c r="C314" s="213">
        <v>653001</v>
      </c>
      <c r="D314" s="214" t="s">
        <v>283</v>
      </c>
      <c r="E314" s="253"/>
      <c r="F314" s="224">
        <v>2</v>
      </c>
      <c r="G314" s="224">
        <v>3.1</v>
      </c>
      <c r="H314" s="224">
        <v>2</v>
      </c>
      <c r="I314" s="224">
        <v>2</v>
      </c>
      <c r="J314" s="224">
        <v>2</v>
      </c>
      <c r="K314" s="224">
        <v>2</v>
      </c>
      <c r="L314" s="224">
        <v>2</v>
      </c>
      <c r="M314" s="476"/>
      <c r="N314" s="320"/>
    </row>
    <row r="315" spans="1:14" s="321" customFormat="1" x14ac:dyDescent="0.2">
      <c r="A315" s="322"/>
      <c r="B315" s="294"/>
      <c r="C315" s="297"/>
      <c r="D315" s="282" t="s">
        <v>683</v>
      </c>
      <c r="E315" s="298" t="s">
        <v>673</v>
      </c>
      <c r="F315" s="284">
        <f>SUM(F316:F319)</f>
        <v>6.2</v>
      </c>
      <c r="G315" s="284">
        <f>SUM(G316:G319)</f>
        <v>5.8</v>
      </c>
      <c r="H315" s="284">
        <f t="shared" ref="H315" si="136">SUM(H316:H319)</f>
        <v>10.1</v>
      </c>
      <c r="I315" s="284">
        <f t="shared" ref="I315" si="137">SUM(I316:I319)</f>
        <v>8.1</v>
      </c>
      <c r="J315" s="284">
        <f t="shared" ref="J315" si="138">SUM(J316:J319)</f>
        <v>3</v>
      </c>
      <c r="K315" s="284">
        <f t="shared" ref="K315:L315" si="139">SUM(K316:K319)</f>
        <v>5</v>
      </c>
      <c r="L315" s="284">
        <f t="shared" si="139"/>
        <v>3</v>
      </c>
      <c r="N315" s="320"/>
    </row>
    <row r="316" spans="1:14" x14ac:dyDescent="0.2">
      <c r="A316" s="208"/>
      <c r="B316" s="212"/>
      <c r="C316" s="221"/>
      <c r="D316" s="214" t="s">
        <v>923</v>
      </c>
      <c r="E316" s="360"/>
      <c r="F316" s="224">
        <v>1.3</v>
      </c>
      <c r="G316" s="224">
        <v>0.5</v>
      </c>
      <c r="H316" s="224">
        <v>5</v>
      </c>
      <c r="I316" s="224">
        <v>3</v>
      </c>
      <c r="J316" s="578">
        <v>3</v>
      </c>
      <c r="K316" s="224">
        <v>5</v>
      </c>
      <c r="L316" s="224">
        <v>3</v>
      </c>
      <c r="M316" s="207"/>
    </row>
    <row r="317" spans="1:14" s="321" customFormat="1" x14ac:dyDescent="0.2">
      <c r="A317" s="322"/>
      <c r="B317" s="212"/>
      <c r="C317" s="213">
        <v>641001</v>
      </c>
      <c r="D317" s="214" t="s">
        <v>1048</v>
      </c>
      <c r="E317" s="360"/>
      <c r="F317" s="224">
        <v>0</v>
      </c>
      <c r="G317" s="224">
        <v>0</v>
      </c>
      <c r="H317" s="224">
        <v>0</v>
      </c>
      <c r="I317" s="224">
        <v>0</v>
      </c>
      <c r="J317" s="224">
        <v>0</v>
      </c>
      <c r="K317" s="224">
        <v>0</v>
      </c>
      <c r="L317" s="224">
        <v>0</v>
      </c>
      <c r="M317" s="373"/>
      <c r="N317" s="320"/>
    </row>
    <row r="318" spans="1:14" s="321" customFormat="1" x14ac:dyDescent="0.2">
      <c r="A318" s="319"/>
      <c r="B318" s="212"/>
      <c r="C318" s="213" t="s">
        <v>582</v>
      </c>
      <c r="D318" s="214" t="s">
        <v>292</v>
      </c>
      <c r="E318" s="360"/>
      <c r="F318" s="224">
        <v>0</v>
      </c>
      <c r="G318" s="224">
        <v>0</v>
      </c>
      <c r="H318" s="224">
        <v>0</v>
      </c>
      <c r="I318" s="224">
        <v>0</v>
      </c>
      <c r="J318" s="224">
        <v>0</v>
      </c>
      <c r="K318" s="224">
        <v>0</v>
      </c>
      <c r="L318" s="224">
        <v>0</v>
      </c>
      <c r="M318" s="373"/>
      <c r="N318" s="320"/>
    </row>
    <row r="319" spans="1:14" x14ac:dyDescent="0.2">
      <c r="A319" s="208"/>
      <c r="B319" s="212"/>
      <c r="C319" s="213" t="s">
        <v>583</v>
      </c>
      <c r="D319" s="214" t="s">
        <v>271</v>
      </c>
      <c r="E319" s="360"/>
      <c r="F319" s="224">
        <v>4.9000000000000004</v>
      </c>
      <c r="G319" s="224">
        <v>5.3</v>
      </c>
      <c r="H319" s="224">
        <v>5.0999999999999996</v>
      </c>
      <c r="I319" s="224">
        <v>5.0999999999999996</v>
      </c>
      <c r="J319" s="578">
        <v>0</v>
      </c>
      <c r="K319" s="224">
        <v>0</v>
      </c>
      <c r="L319" s="224">
        <v>0</v>
      </c>
      <c r="M319" s="476"/>
    </row>
    <row r="320" spans="1:14" s="321" customFormat="1" x14ac:dyDescent="0.2">
      <c r="A320" s="322"/>
      <c r="B320" s="294"/>
      <c r="C320" s="297" t="s">
        <v>581</v>
      </c>
      <c r="D320" s="282" t="s">
        <v>680</v>
      </c>
      <c r="E320" s="298" t="s">
        <v>674</v>
      </c>
      <c r="F320" s="283">
        <f>SUM(F321+F322+F323)</f>
        <v>173.8</v>
      </c>
      <c r="G320" s="283">
        <f>SUM(G321+G322+G323)</f>
        <v>177.20000000000002</v>
      </c>
      <c r="H320" s="283">
        <f t="shared" ref="H320" si="140">SUM(H321+H322+H323)</f>
        <v>204.20000000000002</v>
      </c>
      <c r="I320" s="283">
        <f t="shared" ref="I320" si="141">SUM(I321+I322+I323)</f>
        <v>204.10000000000002</v>
      </c>
      <c r="J320" s="283">
        <f t="shared" ref="J320" si="142">SUM(J321+J322+J323)</f>
        <v>198.9</v>
      </c>
      <c r="K320" s="283">
        <f t="shared" ref="K320:L320" si="143">SUM(K321+K322+K323)</f>
        <v>220.9</v>
      </c>
      <c r="L320" s="283">
        <f t="shared" si="143"/>
        <v>216.9</v>
      </c>
      <c r="M320" s="373"/>
      <c r="N320" s="320"/>
    </row>
    <row r="321" spans="1:14" s="321" customFormat="1" x14ac:dyDescent="0.2">
      <c r="A321" s="322"/>
      <c r="B321" s="212">
        <v>610</v>
      </c>
      <c r="C321" s="213">
        <v>610</v>
      </c>
      <c r="D321" s="214" t="s">
        <v>115</v>
      </c>
      <c r="E321" s="224"/>
      <c r="F321" s="223">
        <v>115.3</v>
      </c>
      <c r="G321" s="223">
        <v>105.8</v>
      </c>
      <c r="H321" s="224">
        <v>125</v>
      </c>
      <c r="I321" s="224">
        <v>125</v>
      </c>
      <c r="J321" s="224">
        <v>125</v>
      </c>
      <c r="K321" s="224">
        <v>135</v>
      </c>
      <c r="L321" s="224">
        <v>135</v>
      </c>
      <c r="M321" s="490"/>
      <c r="N321" s="320"/>
    </row>
    <row r="322" spans="1:14" s="321" customFormat="1" x14ac:dyDescent="0.2">
      <c r="A322" s="322"/>
      <c r="B322" s="212">
        <v>620</v>
      </c>
      <c r="C322" s="213">
        <v>620</v>
      </c>
      <c r="D322" s="214" t="s">
        <v>116</v>
      </c>
      <c r="E322" s="224"/>
      <c r="F322" s="223">
        <v>41.3</v>
      </c>
      <c r="G322" s="223">
        <v>40.5</v>
      </c>
      <c r="H322" s="224">
        <v>44</v>
      </c>
      <c r="I322" s="224">
        <v>44</v>
      </c>
      <c r="J322" s="224">
        <v>44</v>
      </c>
      <c r="K322" s="224">
        <v>48</v>
      </c>
      <c r="L322" s="224">
        <v>48</v>
      </c>
      <c r="M322" s="476"/>
      <c r="N322" s="320"/>
    </row>
    <row r="323" spans="1:14" s="321" customFormat="1" x14ac:dyDescent="0.2">
      <c r="A323" s="322"/>
      <c r="B323" s="212">
        <v>630</v>
      </c>
      <c r="C323" s="213"/>
      <c r="D323" s="222" t="s">
        <v>117</v>
      </c>
      <c r="E323" s="225"/>
      <c r="F323" s="204">
        <f>SUM(F324:F350)</f>
        <v>17.200000000000003</v>
      </c>
      <c r="G323" s="204">
        <f>SUM(G324:G350)</f>
        <v>30.9</v>
      </c>
      <c r="H323" s="204">
        <f>SUM(H324:H350)</f>
        <v>35.20000000000001</v>
      </c>
      <c r="I323" s="204">
        <f t="shared" ref="I323" si="144">SUM(I324:I350)</f>
        <v>35.100000000000009</v>
      </c>
      <c r="J323" s="204">
        <f t="shared" ref="J323" si="145">SUM(J324:J350)</f>
        <v>29.900000000000002</v>
      </c>
      <c r="K323" s="204">
        <f t="shared" ref="K323:L323" si="146">SUM(K324:K350)</f>
        <v>37.900000000000006</v>
      </c>
      <c r="L323" s="204">
        <f t="shared" si="146"/>
        <v>33.900000000000006</v>
      </c>
      <c r="M323" s="476"/>
      <c r="N323" s="320"/>
    </row>
    <row r="324" spans="1:14" s="321" customFormat="1" x14ac:dyDescent="0.2">
      <c r="A324" s="322"/>
      <c r="B324" s="212"/>
      <c r="C324" s="213">
        <v>631001</v>
      </c>
      <c r="D324" s="214" t="s">
        <v>129</v>
      </c>
      <c r="E324" s="224"/>
      <c r="F324" s="223">
        <v>2.1</v>
      </c>
      <c r="G324" s="223">
        <v>2</v>
      </c>
      <c r="H324" s="224">
        <v>1.5</v>
      </c>
      <c r="I324" s="224">
        <v>0.5</v>
      </c>
      <c r="J324" s="578">
        <v>0.5</v>
      </c>
      <c r="K324" s="224">
        <v>1.5</v>
      </c>
      <c r="L324" s="224">
        <v>0.5</v>
      </c>
      <c r="M324" s="476"/>
      <c r="N324" s="320"/>
    </row>
    <row r="325" spans="1:14" s="321" customFormat="1" x14ac:dyDescent="0.2">
      <c r="A325" s="322"/>
      <c r="B325" s="212"/>
      <c r="C325" s="213">
        <v>632005</v>
      </c>
      <c r="D325" s="214" t="s">
        <v>130</v>
      </c>
      <c r="E325" s="224"/>
      <c r="F325" s="223">
        <v>0.4</v>
      </c>
      <c r="G325" s="223">
        <v>0.3</v>
      </c>
      <c r="H325" s="224">
        <v>1.5</v>
      </c>
      <c r="I325" s="224">
        <v>0.5</v>
      </c>
      <c r="J325" s="578">
        <v>0.5</v>
      </c>
      <c r="K325" s="224">
        <v>1.5</v>
      </c>
      <c r="L325" s="224">
        <v>0.5</v>
      </c>
      <c r="M325" s="476"/>
      <c r="N325" s="320"/>
    </row>
    <row r="326" spans="1:14" s="321" customFormat="1" x14ac:dyDescent="0.2">
      <c r="A326" s="322"/>
      <c r="B326" s="212"/>
      <c r="C326" s="213">
        <v>633001</v>
      </c>
      <c r="D326" s="214" t="s">
        <v>64</v>
      </c>
      <c r="E326" s="224"/>
      <c r="F326" s="223">
        <v>0</v>
      </c>
      <c r="G326" s="223">
        <v>0.1</v>
      </c>
      <c r="H326" s="224">
        <v>1</v>
      </c>
      <c r="I326" s="224">
        <v>1</v>
      </c>
      <c r="J326" s="578">
        <v>0.5</v>
      </c>
      <c r="K326" s="224">
        <v>1</v>
      </c>
      <c r="L326" s="224">
        <v>0.5</v>
      </c>
      <c r="M326" s="476"/>
      <c r="N326" s="320"/>
    </row>
    <row r="327" spans="1:14" s="321" customFormat="1" x14ac:dyDescent="0.2">
      <c r="A327" s="322"/>
      <c r="B327" s="212"/>
      <c r="C327" s="213">
        <v>633002</v>
      </c>
      <c r="D327" s="214" t="s">
        <v>132</v>
      </c>
      <c r="E327" s="224"/>
      <c r="F327" s="223">
        <v>0</v>
      </c>
      <c r="G327" s="223">
        <v>0</v>
      </c>
      <c r="H327" s="224">
        <v>0.6</v>
      </c>
      <c r="I327" s="224">
        <v>0.6</v>
      </c>
      <c r="J327" s="224">
        <v>0.6</v>
      </c>
      <c r="K327" s="224">
        <v>0.6</v>
      </c>
      <c r="L327" s="224">
        <v>0.6</v>
      </c>
      <c r="M327" s="476"/>
      <c r="N327" s="320"/>
    </row>
    <row r="328" spans="1:14" s="321" customFormat="1" x14ac:dyDescent="0.2">
      <c r="A328" s="322"/>
      <c r="B328" s="212"/>
      <c r="C328" s="213">
        <v>6330061</v>
      </c>
      <c r="D328" s="214" t="s">
        <v>431</v>
      </c>
      <c r="E328" s="224"/>
      <c r="F328" s="223">
        <v>0</v>
      </c>
      <c r="G328" s="223">
        <v>0</v>
      </c>
      <c r="H328" s="224">
        <v>0.5</v>
      </c>
      <c r="I328" s="224">
        <v>0.5</v>
      </c>
      <c r="J328" s="224">
        <v>0.5</v>
      </c>
      <c r="K328" s="224">
        <v>0.5</v>
      </c>
      <c r="L328" s="224">
        <v>0.5</v>
      </c>
      <c r="M328" s="476"/>
      <c r="N328" s="320"/>
    </row>
    <row r="329" spans="1:14" s="321" customFormat="1" x14ac:dyDescent="0.2">
      <c r="A329" s="322"/>
      <c r="B329" s="212"/>
      <c r="C329" s="213">
        <v>6330063</v>
      </c>
      <c r="D329" s="214" t="s">
        <v>133</v>
      </c>
      <c r="E329" s="224"/>
      <c r="F329" s="223">
        <v>0.1</v>
      </c>
      <c r="G329" s="223">
        <v>0.2</v>
      </c>
      <c r="H329" s="224">
        <v>0.3</v>
      </c>
      <c r="I329" s="224">
        <v>0.3</v>
      </c>
      <c r="J329" s="224">
        <v>0.3</v>
      </c>
      <c r="K329" s="224">
        <v>0.3</v>
      </c>
      <c r="L329" s="224">
        <v>0.3</v>
      </c>
      <c r="M329" s="490"/>
      <c r="N329" s="320"/>
    </row>
    <row r="330" spans="1:14" s="321" customFormat="1" x14ac:dyDescent="0.2">
      <c r="A330" s="322"/>
      <c r="B330" s="212"/>
      <c r="C330" s="213">
        <v>6330065</v>
      </c>
      <c r="D330" s="214" t="s">
        <v>134</v>
      </c>
      <c r="E330" s="224"/>
      <c r="F330" s="223">
        <v>0.1</v>
      </c>
      <c r="G330" s="223">
        <v>0</v>
      </c>
      <c r="H330" s="224">
        <v>2</v>
      </c>
      <c r="I330" s="224">
        <v>2</v>
      </c>
      <c r="J330" s="578">
        <v>0.5</v>
      </c>
      <c r="K330" s="224">
        <v>2</v>
      </c>
      <c r="L330" s="224">
        <v>0.5</v>
      </c>
      <c r="M330" s="476"/>
      <c r="N330" s="320"/>
    </row>
    <row r="331" spans="1:14" s="321" customFormat="1" x14ac:dyDescent="0.2">
      <c r="A331" s="322"/>
      <c r="B331" s="212"/>
      <c r="C331" s="213">
        <v>6330066</v>
      </c>
      <c r="D331" s="214" t="s">
        <v>135</v>
      </c>
      <c r="E331" s="224"/>
      <c r="F331" s="223">
        <v>0.1</v>
      </c>
      <c r="G331" s="223">
        <v>0.1</v>
      </c>
      <c r="H331" s="224">
        <v>0.3</v>
      </c>
      <c r="I331" s="224">
        <v>0.3</v>
      </c>
      <c r="J331" s="224">
        <v>2.5</v>
      </c>
      <c r="K331" s="224">
        <v>2.5</v>
      </c>
      <c r="L331" s="224">
        <v>2.5</v>
      </c>
      <c r="M331" s="476"/>
      <c r="N331" s="320"/>
    </row>
    <row r="332" spans="1:14" s="321" customFormat="1" x14ac:dyDescent="0.2">
      <c r="A332" s="322"/>
      <c r="B332" s="212"/>
      <c r="C332" s="213">
        <v>633010</v>
      </c>
      <c r="D332" s="214" t="s">
        <v>136</v>
      </c>
      <c r="E332" s="224"/>
      <c r="F332" s="223">
        <v>1.3</v>
      </c>
      <c r="G332" s="223">
        <v>3.5</v>
      </c>
      <c r="H332" s="224">
        <v>3.5</v>
      </c>
      <c r="I332" s="224">
        <v>3.5</v>
      </c>
      <c r="J332" s="578">
        <v>0</v>
      </c>
      <c r="K332" s="224">
        <v>3</v>
      </c>
      <c r="L332" s="224">
        <v>3</v>
      </c>
      <c r="M332" s="476"/>
      <c r="N332" s="320"/>
    </row>
    <row r="333" spans="1:14" s="321" customFormat="1" x14ac:dyDescent="0.2">
      <c r="A333" s="322"/>
      <c r="B333" s="212"/>
      <c r="C333" s="213">
        <v>633013</v>
      </c>
      <c r="D333" s="214" t="s">
        <v>634</v>
      </c>
      <c r="E333" s="224"/>
      <c r="F333" s="223">
        <v>0</v>
      </c>
      <c r="G333" s="223">
        <v>0</v>
      </c>
      <c r="H333" s="224">
        <v>0.5</v>
      </c>
      <c r="I333" s="224">
        <v>0.5</v>
      </c>
      <c r="J333" s="224">
        <v>0.5</v>
      </c>
      <c r="K333" s="224">
        <v>0.5</v>
      </c>
      <c r="L333" s="224">
        <v>0.5</v>
      </c>
      <c r="M333" s="476"/>
      <c r="N333" s="320"/>
    </row>
    <row r="334" spans="1:14" s="321" customFormat="1" x14ac:dyDescent="0.2">
      <c r="A334" s="322"/>
      <c r="B334" s="212"/>
      <c r="C334" s="213">
        <v>634001</v>
      </c>
      <c r="D334" s="214" t="s">
        <v>137</v>
      </c>
      <c r="E334" s="224"/>
      <c r="F334" s="223">
        <v>2.4</v>
      </c>
      <c r="G334" s="223">
        <v>2.8</v>
      </c>
      <c r="H334" s="224">
        <v>3</v>
      </c>
      <c r="I334" s="224">
        <v>2</v>
      </c>
      <c r="J334" s="224">
        <v>3</v>
      </c>
      <c r="K334" s="224">
        <v>3</v>
      </c>
      <c r="L334" s="224">
        <v>3</v>
      </c>
      <c r="M334" s="476"/>
      <c r="N334" s="320"/>
    </row>
    <row r="335" spans="1:14" s="321" customFormat="1" x14ac:dyDescent="0.2">
      <c r="A335" s="322"/>
      <c r="B335" s="212"/>
      <c r="C335" s="213">
        <v>634002</v>
      </c>
      <c r="D335" s="214" t="s">
        <v>78</v>
      </c>
      <c r="E335" s="224"/>
      <c r="F335" s="223">
        <v>0.7</v>
      </c>
      <c r="G335" s="223">
        <v>1.9</v>
      </c>
      <c r="H335" s="224">
        <v>1</v>
      </c>
      <c r="I335" s="224">
        <v>3.5</v>
      </c>
      <c r="J335" s="224">
        <v>1</v>
      </c>
      <c r="K335" s="224">
        <v>1</v>
      </c>
      <c r="L335" s="224">
        <v>1</v>
      </c>
      <c r="M335" s="490"/>
      <c r="N335" s="320"/>
    </row>
    <row r="336" spans="1:14" s="321" customFormat="1" x14ac:dyDescent="0.2">
      <c r="A336" s="322"/>
      <c r="B336" s="212"/>
      <c r="C336" s="213">
        <v>634002</v>
      </c>
      <c r="D336" s="214" t="s">
        <v>79</v>
      </c>
      <c r="E336" s="224"/>
      <c r="F336" s="223">
        <v>0</v>
      </c>
      <c r="G336" s="223">
        <v>0</v>
      </c>
      <c r="H336" s="224">
        <v>1.5</v>
      </c>
      <c r="I336" s="224">
        <v>0.5</v>
      </c>
      <c r="J336" s="224">
        <v>1.5</v>
      </c>
      <c r="K336" s="224">
        <v>1.5</v>
      </c>
      <c r="L336" s="224">
        <v>1.5</v>
      </c>
      <c r="M336" s="476"/>
      <c r="N336" s="320"/>
    </row>
    <row r="337" spans="1:14" s="321" customFormat="1" x14ac:dyDescent="0.2">
      <c r="A337" s="322"/>
      <c r="B337" s="212"/>
      <c r="C337" s="213">
        <v>634003</v>
      </c>
      <c r="D337" s="214" t="s">
        <v>264</v>
      </c>
      <c r="E337" s="224"/>
      <c r="F337" s="223">
        <v>0.4</v>
      </c>
      <c r="G337" s="223">
        <v>0.5</v>
      </c>
      <c r="H337" s="224">
        <v>0.8</v>
      </c>
      <c r="I337" s="224">
        <v>1.3</v>
      </c>
      <c r="J337" s="224">
        <v>0.8</v>
      </c>
      <c r="K337" s="224">
        <v>0.8</v>
      </c>
      <c r="L337" s="224">
        <v>0.8</v>
      </c>
      <c r="M337" s="490"/>
      <c r="N337" s="320"/>
    </row>
    <row r="338" spans="1:14" s="321" customFormat="1" x14ac:dyDescent="0.2">
      <c r="A338" s="322"/>
      <c r="B338" s="212"/>
      <c r="C338" s="213">
        <v>635002</v>
      </c>
      <c r="D338" s="214" t="s">
        <v>138</v>
      </c>
      <c r="E338" s="224"/>
      <c r="F338" s="223">
        <v>0.1</v>
      </c>
      <c r="G338" s="223">
        <v>0</v>
      </c>
      <c r="H338" s="224">
        <v>2.1</v>
      </c>
      <c r="I338" s="224">
        <v>2.1</v>
      </c>
      <c r="J338" s="224">
        <v>2.1</v>
      </c>
      <c r="K338" s="224">
        <v>2.1</v>
      </c>
      <c r="L338" s="224">
        <v>2.1</v>
      </c>
      <c r="M338" s="476"/>
      <c r="N338" s="320"/>
    </row>
    <row r="339" spans="1:14" s="448" customFormat="1" x14ac:dyDescent="0.2">
      <c r="A339" s="439"/>
      <c r="B339" s="212"/>
      <c r="C339" s="213">
        <v>635006</v>
      </c>
      <c r="D339" s="214" t="s">
        <v>1107</v>
      </c>
      <c r="E339" s="224"/>
      <c r="F339" s="223">
        <v>0</v>
      </c>
      <c r="G339" s="223">
        <v>4.7</v>
      </c>
      <c r="H339" s="224">
        <v>4</v>
      </c>
      <c r="I339" s="224">
        <v>4</v>
      </c>
      <c r="J339" s="224">
        <v>4</v>
      </c>
      <c r="K339" s="224">
        <v>4</v>
      </c>
      <c r="L339" s="224">
        <v>4</v>
      </c>
      <c r="M339" s="476"/>
      <c r="N339" s="447"/>
    </row>
    <row r="340" spans="1:14" s="321" customFormat="1" x14ac:dyDescent="0.2">
      <c r="A340" s="322"/>
      <c r="B340" s="212"/>
      <c r="C340" s="213">
        <v>637001</v>
      </c>
      <c r="D340" s="214" t="s">
        <v>89</v>
      </c>
      <c r="E340" s="224"/>
      <c r="F340" s="223">
        <v>0.9</v>
      </c>
      <c r="G340" s="223">
        <v>0.9</v>
      </c>
      <c r="H340" s="224">
        <v>1.5</v>
      </c>
      <c r="I340" s="224">
        <v>1.5</v>
      </c>
      <c r="J340" s="578">
        <v>0.5</v>
      </c>
      <c r="K340" s="224">
        <v>1.5</v>
      </c>
      <c r="L340" s="224">
        <v>1.5</v>
      </c>
      <c r="M340" s="476"/>
      <c r="N340" s="320"/>
    </row>
    <row r="341" spans="1:14" s="448" customFormat="1" x14ac:dyDescent="0.2">
      <c r="A341" s="439"/>
      <c r="B341" s="212"/>
      <c r="C341" s="213">
        <v>637004</v>
      </c>
      <c r="D341" s="214" t="s">
        <v>432</v>
      </c>
      <c r="E341" s="224"/>
      <c r="F341" s="223">
        <v>0.1</v>
      </c>
      <c r="G341" s="223">
        <v>0</v>
      </c>
      <c r="H341" s="224">
        <v>0.1</v>
      </c>
      <c r="I341" s="224">
        <v>0.1</v>
      </c>
      <c r="J341" s="224">
        <v>0.1</v>
      </c>
      <c r="K341" s="224">
        <v>0.1</v>
      </c>
      <c r="L341" s="224">
        <v>0.1</v>
      </c>
      <c r="M341" s="476"/>
      <c r="N341" s="447"/>
    </row>
    <row r="342" spans="1:14" s="321" customFormat="1" x14ac:dyDescent="0.2">
      <c r="A342" s="322"/>
      <c r="B342" s="212"/>
      <c r="C342" s="213">
        <v>637006</v>
      </c>
      <c r="D342" s="214" t="s">
        <v>620</v>
      </c>
      <c r="E342" s="224"/>
      <c r="F342" s="223">
        <v>0.3</v>
      </c>
      <c r="G342" s="223">
        <v>0.2</v>
      </c>
      <c r="H342" s="224">
        <v>0.3</v>
      </c>
      <c r="I342" s="224">
        <v>0.3</v>
      </c>
      <c r="J342" s="224">
        <v>0.3</v>
      </c>
      <c r="K342" s="224">
        <v>0.3</v>
      </c>
      <c r="L342" s="224">
        <v>0.3</v>
      </c>
      <c r="M342" s="476"/>
      <c r="N342" s="320"/>
    </row>
    <row r="343" spans="1:14" s="448" customFormat="1" x14ac:dyDescent="0.2">
      <c r="A343" s="439"/>
      <c r="B343" s="212"/>
      <c r="C343" s="213">
        <v>637006</v>
      </c>
      <c r="D343" s="214" t="s">
        <v>1150</v>
      </c>
      <c r="E343" s="224"/>
      <c r="F343" s="223">
        <v>0</v>
      </c>
      <c r="G343" s="223">
        <v>0</v>
      </c>
      <c r="H343" s="224">
        <v>0</v>
      </c>
      <c r="I343" s="224">
        <v>0.9</v>
      </c>
      <c r="J343" s="224">
        <v>1</v>
      </c>
      <c r="K343" s="224">
        <v>1</v>
      </c>
      <c r="L343" s="224">
        <v>1</v>
      </c>
      <c r="M343" s="490"/>
      <c r="N343" s="447"/>
    </row>
    <row r="344" spans="1:14" s="321" customFormat="1" x14ac:dyDescent="0.2">
      <c r="A344" s="322"/>
      <c r="B344" s="212"/>
      <c r="C344" s="213">
        <v>637014</v>
      </c>
      <c r="D344" s="214" t="s">
        <v>101</v>
      </c>
      <c r="E344" s="224"/>
      <c r="F344" s="223">
        <v>5.7</v>
      </c>
      <c r="G344" s="223">
        <v>4.9000000000000004</v>
      </c>
      <c r="H344" s="224">
        <v>5.9</v>
      </c>
      <c r="I344" s="224">
        <v>5.9</v>
      </c>
      <c r="J344" s="224">
        <v>5.9</v>
      </c>
      <c r="K344" s="224">
        <v>5.9</v>
      </c>
      <c r="L344" s="224">
        <v>5.9</v>
      </c>
      <c r="M344" s="476"/>
      <c r="N344" s="320"/>
    </row>
    <row r="345" spans="1:14" s="321" customFormat="1" x14ac:dyDescent="0.2">
      <c r="A345" s="322"/>
      <c r="B345" s="212"/>
      <c r="C345" s="213">
        <v>637016</v>
      </c>
      <c r="D345" s="214" t="s">
        <v>103</v>
      </c>
      <c r="E345" s="224"/>
      <c r="F345" s="223">
        <v>1.3</v>
      </c>
      <c r="G345" s="223">
        <v>1.2</v>
      </c>
      <c r="H345" s="224">
        <v>1.3</v>
      </c>
      <c r="I345" s="224">
        <v>1.3</v>
      </c>
      <c r="J345" s="224">
        <v>1.3</v>
      </c>
      <c r="K345" s="224">
        <v>1.3</v>
      </c>
      <c r="L345" s="224">
        <v>1.3</v>
      </c>
      <c r="M345" s="476"/>
      <c r="N345" s="320"/>
    </row>
    <row r="346" spans="1:14" s="448" customFormat="1" x14ac:dyDescent="0.2">
      <c r="A346" s="439"/>
      <c r="B346" s="212"/>
      <c r="C346" s="213">
        <v>637035</v>
      </c>
      <c r="D346" s="214" t="s">
        <v>763</v>
      </c>
      <c r="E346" s="224"/>
      <c r="F346" s="223">
        <v>0.8</v>
      </c>
      <c r="G346" s="223">
        <v>0.5</v>
      </c>
      <c r="H346" s="224">
        <v>0.6</v>
      </c>
      <c r="I346" s="224">
        <v>0.6</v>
      </c>
      <c r="J346" s="224">
        <v>0.6</v>
      </c>
      <c r="K346" s="224">
        <v>0.6</v>
      </c>
      <c r="L346" s="224">
        <v>0.6</v>
      </c>
      <c r="M346" s="476"/>
      <c r="N346" s="447"/>
    </row>
    <row r="347" spans="1:14" x14ac:dyDescent="0.2">
      <c r="A347" s="208"/>
      <c r="B347" s="212"/>
      <c r="C347" s="213">
        <v>642006</v>
      </c>
      <c r="D347" s="214" t="s">
        <v>888</v>
      </c>
      <c r="E347" s="224"/>
      <c r="F347" s="223">
        <v>0.1</v>
      </c>
      <c r="G347" s="223">
        <v>0.1</v>
      </c>
      <c r="H347" s="224">
        <v>0.2</v>
      </c>
      <c r="I347" s="224">
        <v>0.2</v>
      </c>
      <c r="J347" s="224">
        <v>0.2</v>
      </c>
      <c r="K347" s="224">
        <v>0.2</v>
      </c>
      <c r="L347" s="224">
        <v>0.2</v>
      </c>
      <c r="M347" s="207"/>
    </row>
    <row r="348" spans="1:14" s="321" customFormat="1" x14ac:dyDescent="0.2">
      <c r="A348" s="322"/>
      <c r="B348" s="212"/>
      <c r="C348" s="213">
        <v>642012</v>
      </c>
      <c r="D348" s="214" t="s">
        <v>110</v>
      </c>
      <c r="E348" s="224"/>
      <c r="F348" s="223">
        <v>0</v>
      </c>
      <c r="G348" s="223">
        <v>6.1</v>
      </c>
      <c r="H348" s="224">
        <v>0</v>
      </c>
      <c r="I348" s="224">
        <v>0</v>
      </c>
      <c r="J348" s="224">
        <v>0</v>
      </c>
      <c r="K348" s="224">
        <v>0</v>
      </c>
      <c r="L348" s="224">
        <v>0</v>
      </c>
      <c r="M348" s="476"/>
      <c r="N348" s="320"/>
    </row>
    <row r="349" spans="1:14" x14ac:dyDescent="0.2">
      <c r="A349" s="205"/>
      <c r="B349" s="212"/>
      <c r="C349" s="213">
        <v>642015</v>
      </c>
      <c r="D349" s="214" t="s">
        <v>515</v>
      </c>
      <c r="E349" s="224"/>
      <c r="F349" s="223">
        <v>0.1</v>
      </c>
      <c r="G349" s="223">
        <v>0.7</v>
      </c>
      <c r="H349" s="224">
        <v>1</v>
      </c>
      <c r="I349" s="224">
        <v>1</v>
      </c>
      <c r="J349" s="224">
        <v>1</v>
      </c>
      <c r="K349" s="224">
        <v>1</v>
      </c>
      <c r="L349" s="224">
        <v>1</v>
      </c>
      <c r="M349" s="207"/>
    </row>
    <row r="350" spans="1:14" x14ac:dyDescent="0.2">
      <c r="A350" s="208"/>
      <c r="B350" s="212"/>
      <c r="C350" s="213">
        <v>651004</v>
      </c>
      <c r="D350" s="214" t="s">
        <v>939</v>
      </c>
      <c r="E350" s="224"/>
      <c r="F350" s="223">
        <v>0.2</v>
      </c>
      <c r="G350" s="223">
        <v>0.2</v>
      </c>
      <c r="H350" s="223">
        <v>0.2</v>
      </c>
      <c r="I350" s="223">
        <v>0.2</v>
      </c>
      <c r="J350" s="223">
        <v>0.2</v>
      </c>
      <c r="K350" s="223">
        <v>0.2</v>
      </c>
      <c r="L350" s="223">
        <v>0.2</v>
      </c>
      <c r="M350" s="476"/>
    </row>
    <row r="351" spans="1:14" s="321" customFormat="1" x14ac:dyDescent="0.2">
      <c r="A351" s="319"/>
      <c r="B351" s="294"/>
      <c r="C351" s="295"/>
      <c r="D351" s="282" t="s">
        <v>140</v>
      </c>
      <c r="E351" s="298" t="s">
        <v>675</v>
      </c>
      <c r="F351" s="283">
        <f t="shared" ref="F351:H351" si="147">SUM(F352:F355)</f>
        <v>1</v>
      </c>
      <c r="G351" s="283">
        <f t="shared" si="147"/>
        <v>1</v>
      </c>
      <c r="H351" s="283">
        <f t="shared" si="147"/>
        <v>1</v>
      </c>
      <c r="I351" s="283">
        <f t="shared" ref="I351" si="148">SUM(I352)</f>
        <v>1</v>
      </c>
      <c r="J351" s="283">
        <f>SUM(J352:J355)</f>
        <v>43</v>
      </c>
      <c r="K351" s="283">
        <f t="shared" ref="K351:L351" si="149">SUM(K352:K355)</f>
        <v>43</v>
      </c>
      <c r="L351" s="283">
        <f t="shared" si="149"/>
        <v>43</v>
      </c>
      <c r="M351" s="476"/>
      <c r="N351" s="320"/>
    </row>
    <row r="352" spans="1:14" s="448" customFormat="1" x14ac:dyDescent="0.2">
      <c r="A352" s="446"/>
      <c r="B352" s="212">
        <v>610</v>
      </c>
      <c r="C352" s="213"/>
      <c r="D352" s="214" t="s">
        <v>1235</v>
      </c>
      <c r="E352" s="575"/>
      <c r="F352" s="223">
        <v>0</v>
      </c>
      <c r="G352" s="223">
        <v>0</v>
      </c>
      <c r="H352" s="223">
        <v>0</v>
      </c>
      <c r="I352" s="224">
        <v>1</v>
      </c>
      <c r="J352" s="223">
        <v>11.5</v>
      </c>
      <c r="K352" s="223">
        <v>11.5</v>
      </c>
      <c r="L352" s="223">
        <v>11.5</v>
      </c>
      <c r="M352" s="476"/>
      <c r="N352" s="447"/>
    </row>
    <row r="353" spans="1:14" s="448" customFormat="1" x14ac:dyDescent="0.2">
      <c r="A353" s="446"/>
      <c r="B353" s="212">
        <v>620</v>
      </c>
      <c r="C353" s="213"/>
      <c r="D353" s="214" t="s">
        <v>1236</v>
      </c>
      <c r="E353" s="575"/>
      <c r="F353" s="223">
        <v>0</v>
      </c>
      <c r="G353" s="223">
        <v>0</v>
      </c>
      <c r="H353" s="223">
        <v>0</v>
      </c>
      <c r="I353" s="223">
        <v>0</v>
      </c>
      <c r="J353" s="223">
        <v>4.0999999999999996</v>
      </c>
      <c r="K353" s="223">
        <v>4.0999999999999996</v>
      </c>
      <c r="L353" s="223">
        <v>4.0999999999999996</v>
      </c>
      <c r="M353" s="476"/>
      <c r="N353" s="447"/>
    </row>
    <row r="354" spans="1:14" s="448" customFormat="1" x14ac:dyDescent="0.2">
      <c r="A354" s="446"/>
      <c r="B354" s="212">
        <v>630</v>
      </c>
      <c r="C354" s="213"/>
      <c r="D354" s="214" t="s">
        <v>117</v>
      </c>
      <c r="E354" s="575"/>
      <c r="F354" s="223">
        <v>0</v>
      </c>
      <c r="G354" s="223">
        <v>0</v>
      </c>
      <c r="H354" s="223">
        <v>0</v>
      </c>
      <c r="I354" s="223">
        <v>0</v>
      </c>
      <c r="J354" s="223">
        <v>27.4</v>
      </c>
      <c r="K354" s="223">
        <v>27.4</v>
      </c>
      <c r="L354" s="223">
        <v>27.4</v>
      </c>
      <c r="M354" s="476"/>
      <c r="N354" s="447"/>
    </row>
    <row r="355" spans="1:14" s="321" customFormat="1" x14ac:dyDescent="0.2">
      <c r="A355" s="319"/>
      <c r="B355" s="212"/>
      <c r="C355" s="213">
        <v>637005</v>
      </c>
      <c r="D355" s="214" t="s">
        <v>141</v>
      </c>
      <c r="E355" s="360"/>
      <c r="F355" s="223">
        <v>1</v>
      </c>
      <c r="G355" s="223">
        <v>1</v>
      </c>
      <c r="H355" s="224">
        <v>1</v>
      </c>
      <c r="I355" s="223">
        <v>0</v>
      </c>
      <c r="J355" s="224">
        <v>0</v>
      </c>
      <c r="K355" s="224">
        <v>0</v>
      </c>
      <c r="L355" s="224">
        <v>0</v>
      </c>
      <c r="M355" s="476"/>
      <c r="N355" s="320"/>
    </row>
    <row r="356" spans="1:14" s="321" customFormat="1" x14ac:dyDescent="0.2">
      <c r="A356" s="322"/>
      <c r="B356" s="294"/>
      <c r="C356" s="295"/>
      <c r="D356" s="282" t="s">
        <v>143</v>
      </c>
      <c r="E356" s="298" t="s">
        <v>676</v>
      </c>
      <c r="F356" s="296">
        <f>SUM(F357+ F362)</f>
        <v>217.8</v>
      </c>
      <c r="G356" s="296">
        <f>SUM(G357+ G362)</f>
        <v>214.9</v>
      </c>
      <c r="H356" s="296">
        <f t="shared" ref="H356" si="150">SUM(H357+ H362)</f>
        <v>243</v>
      </c>
      <c r="I356" s="296">
        <f t="shared" ref="I356" si="151">SUM(I357+ I362)</f>
        <v>239</v>
      </c>
      <c r="J356" s="296">
        <f t="shared" ref="J356" si="152">SUM(J357+ J362)</f>
        <v>111.69999999999999</v>
      </c>
      <c r="K356" s="296">
        <f t="shared" ref="K356:L356" si="153">SUM(K357+ K362)</f>
        <v>111.69999999999999</v>
      </c>
      <c r="L356" s="296">
        <f t="shared" si="153"/>
        <v>111.69999999999999</v>
      </c>
      <c r="M356" s="476"/>
      <c r="N356" s="320"/>
    </row>
    <row r="357" spans="1:14" s="321" customFormat="1" x14ac:dyDescent="0.2">
      <c r="A357" s="322"/>
      <c r="B357" s="212"/>
      <c r="C357" s="221"/>
      <c r="D357" s="222" t="s">
        <v>144</v>
      </c>
      <c r="E357" s="254"/>
      <c r="F357" s="225">
        <f>SUM(F358:F361)</f>
        <v>64.5</v>
      </c>
      <c r="G357" s="225">
        <f>SUM(G358:G361)</f>
        <v>27.3</v>
      </c>
      <c r="H357" s="225">
        <f t="shared" ref="H357" si="154">SUM(H358:H361)</f>
        <v>44</v>
      </c>
      <c r="I357" s="225">
        <f t="shared" ref="I357" si="155">SUM(I358:I361)</f>
        <v>40</v>
      </c>
      <c r="J357" s="225">
        <f t="shared" ref="J357" si="156">SUM(J358:J361)</f>
        <v>31.1</v>
      </c>
      <c r="K357" s="225">
        <f t="shared" ref="K357:L357" si="157">SUM(K358:K361)</f>
        <v>31.1</v>
      </c>
      <c r="L357" s="225">
        <f t="shared" si="157"/>
        <v>31.1</v>
      </c>
      <c r="M357" s="476"/>
      <c r="N357" s="320"/>
    </row>
    <row r="358" spans="1:14" x14ac:dyDescent="0.2">
      <c r="A358" s="208"/>
      <c r="B358" s="212">
        <v>610</v>
      </c>
      <c r="C358" s="213"/>
      <c r="D358" s="214" t="s">
        <v>115</v>
      </c>
      <c r="E358" s="360"/>
      <c r="F358" s="223">
        <v>25.8</v>
      </c>
      <c r="G358" s="223">
        <v>7.1</v>
      </c>
      <c r="H358" s="224">
        <v>13</v>
      </c>
      <c r="I358" s="224">
        <v>13</v>
      </c>
      <c r="J358" s="224">
        <v>15.6</v>
      </c>
      <c r="K358" s="224">
        <v>15.6</v>
      </c>
      <c r="L358" s="224">
        <v>15.6</v>
      </c>
      <c r="M358" s="476"/>
    </row>
    <row r="359" spans="1:14" s="321" customFormat="1" x14ac:dyDescent="0.2">
      <c r="A359" s="322"/>
      <c r="B359" s="212">
        <v>620</v>
      </c>
      <c r="C359" s="213"/>
      <c r="D359" s="214" t="s">
        <v>116</v>
      </c>
      <c r="E359" s="360"/>
      <c r="F359" s="223">
        <v>8.9</v>
      </c>
      <c r="G359" s="223">
        <v>2.5</v>
      </c>
      <c r="H359" s="224">
        <v>4.5</v>
      </c>
      <c r="I359" s="224">
        <v>4.5</v>
      </c>
      <c r="J359" s="224">
        <v>5.5</v>
      </c>
      <c r="K359" s="224">
        <v>5.5</v>
      </c>
      <c r="L359" s="224">
        <v>5.5</v>
      </c>
      <c r="M359" s="476"/>
      <c r="N359" s="320"/>
    </row>
    <row r="360" spans="1:14" s="321" customFormat="1" x14ac:dyDescent="0.2">
      <c r="A360" s="322"/>
      <c r="B360" s="212">
        <v>630</v>
      </c>
      <c r="C360" s="213"/>
      <c r="D360" s="214" t="s">
        <v>117</v>
      </c>
      <c r="E360" s="253"/>
      <c r="F360" s="223">
        <v>28</v>
      </c>
      <c r="G360" s="223">
        <v>16.899999999999999</v>
      </c>
      <c r="H360" s="224">
        <v>25</v>
      </c>
      <c r="I360" s="224">
        <v>21</v>
      </c>
      <c r="J360" s="224">
        <v>10</v>
      </c>
      <c r="K360" s="224">
        <v>10</v>
      </c>
      <c r="L360" s="224">
        <v>10</v>
      </c>
      <c r="M360" s="476"/>
      <c r="N360" s="320"/>
    </row>
    <row r="361" spans="1:14" s="321" customFormat="1" x14ac:dyDescent="0.2">
      <c r="A361" s="322"/>
      <c r="B361" s="212"/>
      <c r="C361" s="213">
        <v>637014</v>
      </c>
      <c r="D361" s="214" t="s">
        <v>101</v>
      </c>
      <c r="E361" s="253"/>
      <c r="F361" s="223">
        <v>1.8</v>
      </c>
      <c r="G361" s="223">
        <v>0.8</v>
      </c>
      <c r="H361" s="224">
        <v>1.5</v>
      </c>
      <c r="I361" s="224">
        <v>1.5</v>
      </c>
      <c r="J361" s="224">
        <v>0</v>
      </c>
      <c r="K361" s="224">
        <v>0</v>
      </c>
      <c r="L361" s="224">
        <v>0</v>
      </c>
      <c r="M361" s="476"/>
      <c r="N361" s="320"/>
    </row>
    <row r="362" spans="1:14" x14ac:dyDescent="0.2">
      <c r="A362" s="208"/>
      <c r="B362" s="212"/>
      <c r="C362" s="213"/>
      <c r="D362" s="222" t="s">
        <v>1120</v>
      </c>
      <c r="E362" s="254"/>
      <c r="F362" s="225">
        <f>SUM(F363:F365)</f>
        <v>153.30000000000001</v>
      </c>
      <c r="G362" s="225">
        <f>SUM(G363:G365)</f>
        <v>187.6</v>
      </c>
      <c r="H362" s="225">
        <f t="shared" ref="H362" si="158">SUM(H363:H365)</f>
        <v>199</v>
      </c>
      <c r="I362" s="225">
        <f t="shared" ref="I362" si="159">SUM(I363:I365)</f>
        <v>199</v>
      </c>
      <c r="J362" s="225">
        <f t="shared" ref="J362" si="160">SUM(J363:J365)</f>
        <v>80.599999999999994</v>
      </c>
      <c r="K362" s="225">
        <f t="shared" ref="K362:L362" si="161">SUM(K363:K365)</f>
        <v>80.599999999999994</v>
      </c>
      <c r="L362" s="225">
        <f t="shared" si="161"/>
        <v>80.599999999999994</v>
      </c>
      <c r="M362" s="207"/>
    </row>
    <row r="363" spans="1:14" s="321" customFormat="1" x14ac:dyDescent="0.2">
      <c r="A363" s="322"/>
      <c r="B363" s="212">
        <v>610</v>
      </c>
      <c r="C363" s="213"/>
      <c r="D363" s="214" t="s">
        <v>115</v>
      </c>
      <c r="E363" s="360"/>
      <c r="F363" s="223">
        <v>111.1</v>
      </c>
      <c r="G363" s="223">
        <v>135</v>
      </c>
      <c r="H363" s="224">
        <v>145</v>
      </c>
      <c r="I363" s="224">
        <v>145</v>
      </c>
      <c r="J363" s="224">
        <v>55.6</v>
      </c>
      <c r="K363" s="224">
        <v>55.6</v>
      </c>
      <c r="L363" s="224">
        <v>55.6</v>
      </c>
      <c r="M363" s="476"/>
      <c r="N363" s="320"/>
    </row>
    <row r="364" spans="1:14" s="321" customFormat="1" x14ac:dyDescent="0.2">
      <c r="A364" s="319"/>
      <c r="B364" s="212">
        <v>620</v>
      </c>
      <c r="C364" s="213"/>
      <c r="D364" s="214" t="s">
        <v>116</v>
      </c>
      <c r="E364" s="360"/>
      <c r="F364" s="223">
        <v>38.4</v>
      </c>
      <c r="G364" s="223">
        <v>48.2</v>
      </c>
      <c r="H364" s="224">
        <v>50</v>
      </c>
      <c r="I364" s="224">
        <v>50</v>
      </c>
      <c r="J364" s="224">
        <v>20</v>
      </c>
      <c r="K364" s="224">
        <v>20</v>
      </c>
      <c r="L364" s="224">
        <v>20</v>
      </c>
      <c r="M364" s="476"/>
      <c r="N364" s="320"/>
    </row>
    <row r="365" spans="1:14" s="321" customFormat="1" x14ac:dyDescent="0.2">
      <c r="A365" s="322"/>
      <c r="B365" s="212">
        <v>630</v>
      </c>
      <c r="C365" s="213"/>
      <c r="D365" s="214" t="s">
        <v>117</v>
      </c>
      <c r="E365" s="360"/>
      <c r="F365" s="223">
        <v>3.8</v>
      </c>
      <c r="G365" s="223">
        <v>4.4000000000000004</v>
      </c>
      <c r="H365" s="224">
        <v>4</v>
      </c>
      <c r="I365" s="224">
        <v>4</v>
      </c>
      <c r="J365" s="224">
        <v>5</v>
      </c>
      <c r="K365" s="224">
        <v>5</v>
      </c>
      <c r="L365" s="224">
        <v>5</v>
      </c>
      <c r="M365" s="476"/>
      <c r="N365" s="320"/>
    </row>
    <row r="366" spans="1:14" x14ac:dyDescent="0.2">
      <c r="A366" s="208"/>
      <c r="B366" s="294"/>
      <c r="C366" s="295"/>
      <c r="D366" s="282" t="s">
        <v>679</v>
      </c>
      <c r="E366" s="298" t="s">
        <v>677</v>
      </c>
      <c r="F366" s="284">
        <f>SUM(F367:F369)</f>
        <v>35</v>
      </c>
      <c r="G366" s="284">
        <f>SUM(G367:G369)</f>
        <v>34.799999999999997</v>
      </c>
      <c r="H366" s="284">
        <f t="shared" ref="H366" si="162">SUM(H367:H369)</f>
        <v>47.5</v>
      </c>
      <c r="I366" s="284">
        <f t="shared" ref="I366" si="163">SUM(I367:I369)</f>
        <v>47.5</v>
      </c>
      <c r="J366" s="284">
        <f t="shared" ref="J366" si="164">SUM(J367:J369)</f>
        <v>48.3</v>
      </c>
      <c r="K366" s="284">
        <f t="shared" ref="K366:L366" si="165">SUM(K367:K369)</f>
        <v>52</v>
      </c>
      <c r="L366" s="284">
        <f t="shared" si="165"/>
        <v>54</v>
      </c>
      <c r="M366" s="207"/>
    </row>
    <row r="367" spans="1:14" s="321" customFormat="1" x14ac:dyDescent="0.2">
      <c r="A367" s="322"/>
      <c r="B367" s="212">
        <v>610</v>
      </c>
      <c r="C367" s="213"/>
      <c r="D367" s="214" t="s">
        <v>115</v>
      </c>
      <c r="E367" s="224"/>
      <c r="F367" s="223">
        <v>22.7</v>
      </c>
      <c r="G367" s="223">
        <v>24.5</v>
      </c>
      <c r="H367" s="224">
        <v>30</v>
      </c>
      <c r="I367" s="224">
        <v>30</v>
      </c>
      <c r="J367" s="224">
        <v>33.6</v>
      </c>
      <c r="K367" s="224">
        <v>36</v>
      </c>
      <c r="L367" s="224">
        <v>37</v>
      </c>
      <c r="M367" s="490"/>
      <c r="N367" s="320"/>
    </row>
    <row r="368" spans="1:14" s="321" customFormat="1" x14ac:dyDescent="0.2">
      <c r="A368" s="319"/>
      <c r="B368" s="212">
        <v>620</v>
      </c>
      <c r="C368" s="213"/>
      <c r="D368" s="214" t="s">
        <v>116</v>
      </c>
      <c r="E368" s="224"/>
      <c r="F368" s="223">
        <v>8</v>
      </c>
      <c r="G368" s="223">
        <v>7.9</v>
      </c>
      <c r="H368" s="224">
        <v>10.5</v>
      </c>
      <c r="I368" s="224">
        <v>10.5</v>
      </c>
      <c r="J368" s="224">
        <v>11.7</v>
      </c>
      <c r="K368" s="224">
        <v>13</v>
      </c>
      <c r="L368" s="224">
        <v>14</v>
      </c>
      <c r="M368" s="476"/>
      <c r="N368" s="320"/>
    </row>
    <row r="369" spans="1:14" x14ac:dyDescent="0.2">
      <c r="A369" s="208"/>
      <c r="B369" s="212">
        <v>630</v>
      </c>
      <c r="C369" s="213"/>
      <c r="D369" s="214" t="s">
        <v>117</v>
      </c>
      <c r="E369" s="224"/>
      <c r="F369" s="223">
        <v>4.3</v>
      </c>
      <c r="G369" s="223">
        <v>2.4</v>
      </c>
      <c r="H369" s="224">
        <v>7</v>
      </c>
      <c r="I369" s="224">
        <v>7</v>
      </c>
      <c r="J369" s="578">
        <v>3</v>
      </c>
      <c r="K369" s="224">
        <v>3</v>
      </c>
      <c r="L369" s="224">
        <v>3</v>
      </c>
      <c r="M369" s="490"/>
    </row>
    <row r="370" spans="1:14" s="321" customFormat="1" x14ac:dyDescent="0.2">
      <c r="A370" s="319"/>
      <c r="B370" s="294"/>
      <c r="C370" s="297"/>
      <c r="D370" s="282" t="s">
        <v>678</v>
      </c>
      <c r="E370" s="298" t="s">
        <v>684</v>
      </c>
      <c r="F370" s="283">
        <f>SUM(F371:F373)</f>
        <v>44.7</v>
      </c>
      <c r="G370" s="283">
        <f>SUM(G371:G373)</f>
        <v>47.9</v>
      </c>
      <c r="H370" s="283">
        <f t="shared" ref="H370" si="166">SUM(H371:H373)</f>
        <v>39.1</v>
      </c>
      <c r="I370" s="283">
        <f t="shared" ref="I370" si="167">SUM(I371:I373)</f>
        <v>25.099999999999998</v>
      </c>
      <c r="J370" s="283">
        <f t="shared" ref="J370" si="168">SUM(J371:J373)</f>
        <v>37.6</v>
      </c>
      <c r="K370" s="283">
        <f t="shared" ref="K370:L370" si="169">SUM(K371:K373)</f>
        <v>37.6</v>
      </c>
      <c r="L370" s="283">
        <f t="shared" si="169"/>
        <v>27.599999999999998</v>
      </c>
      <c r="M370" s="476"/>
      <c r="N370" s="320"/>
    </row>
    <row r="371" spans="1:14" s="321" customFormat="1" x14ac:dyDescent="0.2">
      <c r="A371" s="322"/>
      <c r="B371" s="212">
        <v>610</v>
      </c>
      <c r="C371" s="213"/>
      <c r="D371" s="214" t="s">
        <v>115</v>
      </c>
      <c r="E371" s="223"/>
      <c r="F371" s="223">
        <v>0.2</v>
      </c>
      <c r="G371" s="223">
        <v>0.2</v>
      </c>
      <c r="H371" s="223">
        <v>0.4</v>
      </c>
      <c r="I371" s="223">
        <v>0.4</v>
      </c>
      <c r="J371" s="223">
        <v>0.4</v>
      </c>
      <c r="K371" s="223">
        <v>0.4</v>
      </c>
      <c r="L371" s="223">
        <v>0.4</v>
      </c>
      <c r="M371" s="476"/>
      <c r="N371" s="320"/>
    </row>
    <row r="372" spans="1:14" s="321" customFormat="1" x14ac:dyDescent="0.2">
      <c r="A372" s="322"/>
      <c r="B372" s="212">
        <v>620</v>
      </c>
      <c r="C372" s="213"/>
      <c r="D372" s="214" t="s">
        <v>116</v>
      </c>
      <c r="E372" s="223"/>
      <c r="F372" s="223">
        <v>0.1</v>
      </c>
      <c r="G372" s="223">
        <v>0.1</v>
      </c>
      <c r="H372" s="223">
        <v>0.1</v>
      </c>
      <c r="I372" s="223">
        <v>0.1</v>
      </c>
      <c r="J372" s="223">
        <v>0.1</v>
      </c>
      <c r="K372" s="223">
        <v>0.1</v>
      </c>
      <c r="L372" s="223">
        <v>0.1</v>
      </c>
      <c r="M372" s="476"/>
      <c r="N372" s="320"/>
    </row>
    <row r="373" spans="1:14" s="321" customFormat="1" x14ac:dyDescent="0.2">
      <c r="A373" s="322"/>
      <c r="B373" s="212">
        <v>630</v>
      </c>
      <c r="C373" s="213"/>
      <c r="D373" s="222" t="s">
        <v>117</v>
      </c>
      <c r="E373" s="223"/>
      <c r="F373" s="225">
        <f>SUM(F374:F383)</f>
        <v>44.400000000000006</v>
      </c>
      <c r="G373" s="225">
        <f>SUM(G374:G383)</f>
        <v>47.6</v>
      </c>
      <c r="H373" s="225">
        <f t="shared" ref="H373" si="170">SUM(H374:H383)</f>
        <v>38.6</v>
      </c>
      <c r="I373" s="225">
        <f t="shared" ref="I373" si="171">SUM(I374:I383)</f>
        <v>24.599999999999998</v>
      </c>
      <c r="J373" s="225">
        <f t="shared" ref="J373" si="172">SUM(J374:J383)</f>
        <v>37.1</v>
      </c>
      <c r="K373" s="225">
        <f t="shared" ref="K373:L373" si="173">SUM(K374:K383)</f>
        <v>37.1</v>
      </c>
      <c r="L373" s="225">
        <f t="shared" si="173"/>
        <v>27.099999999999998</v>
      </c>
      <c r="M373" s="490"/>
      <c r="N373" s="417"/>
    </row>
    <row r="374" spans="1:14" s="321" customFormat="1" x14ac:dyDescent="0.2">
      <c r="A374" s="322"/>
      <c r="B374" s="216"/>
      <c r="C374" s="213">
        <v>633004</v>
      </c>
      <c r="D374" s="214" t="s">
        <v>635</v>
      </c>
      <c r="E374" s="360"/>
      <c r="F374" s="223">
        <v>0</v>
      </c>
      <c r="G374" s="223">
        <v>0</v>
      </c>
      <c r="H374" s="224">
        <v>0.5</v>
      </c>
      <c r="I374" s="224">
        <v>0.5</v>
      </c>
      <c r="J374" s="224">
        <v>0</v>
      </c>
      <c r="K374" s="224">
        <v>0</v>
      </c>
      <c r="L374" s="224">
        <v>0</v>
      </c>
      <c r="M374" s="476"/>
      <c r="N374" s="320"/>
    </row>
    <row r="375" spans="1:14" s="321" customFormat="1" x14ac:dyDescent="0.2">
      <c r="A375" s="322"/>
      <c r="B375" s="212"/>
      <c r="C375" s="213">
        <v>633006</v>
      </c>
      <c r="D375" s="214" t="s">
        <v>134</v>
      </c>
      <c r="E375" s="360"/>
      <c r="F375" s="223">
        <v>9.9</v>
      </c>
      <c r="G375" s="223">
        <v>8.9</v>
      </c>
      <c r="H375" s="224">
        <v>5</v>
      </c>
      <c r="I375" s="224">
        <v>15</v>
      </c>
      <c r="J375" s="578">
        <v>5</v>
      </c>
      <c r="K375" s="224">
        <v>5</v>
      </c>
      <c r="L375" s="224">
        <v>5</v>
      </c>
      <c r="M375" s="476"/>
      <c r="N375" s="320"/>
    </row>
    <row r="376" spans="1:14" s="321" customFormat="1" x14ac:dyDescent="0.2">
      <c r="A376" s="322"/>
      <c r="B376" s="212"/>
      <c r="C376" s="213">
        <v>634004</v>
      </c>
      <c r="D376" s="214" t="s">
        <v>80</v>
      </c>
      <c r="E376" s="360"/>
      <c r="F376" s="223">
        <v>0</v>
      </c>
      <c r="G376" s="223">
        <v>0</v>
      </c>
      <c r="H376" s="224">
        <v>0.5</v>
      </c>
      <c r="I376" s="224">
        <v>1.5</v>
      </c>
      <c r="J376" s="224">
        <v>0.5</v>
      </c>
      <c r="K376" s="224">
        <v>0.5</v>
      </c>
      <c r="L376" s="224">
        <v>0.5</v>
      </c>
      <c r="M376" s="490"/>
      <c r="N376" s="320"/>
    </row>
    <row r="377" spans="1:14" s="321" customFormat="1" x14ac:dyDescent="0.2">
      <c r="A377" s="322"/>
      <c r="B377" s="212"/>
      <c r="C377" s="213">
        <v>635006</v>
      </c>
      <c r="D377" s="214" t="s">
        <v>150</v>
      </c>
      <c r="E377" s="253"/>
      <c r="F377" s="223">
        <v>32.1</v>
      </c>
      <c r="G377" s="223">
        <v>37.9</v>
      </c>
      <c r="H377" s="224">
        <v>30</v>
      </c>
      <c r="I377" s="224">
        <v>5</v>
      </c>
      <c r="J377" s="578">
        <v>30</v>
      </c>
      <c r="K377" s="224">
        <v>30</v>
      </c>
      <c r="L377" s="224">
        <v>20</v>
      </c>
      <c r="M377" s="490"/>
      <c r="N377" s="320"/>
    </row>
    <row r="378" spans="1:14" s="321" customFormat="1" x14ac:dyDescent="0.2">
      <c r="A378" s="322"/>
      <c r="B378" s="212"/>
      <c r="C378" s="213">
        <v>636001</v>
      </c>
      <c r="D378" s="214" t="s">
        <v>741</v>
      </c>
      <c r="E378" s="360"/>
      <c r="F378" s="223">
        <v>0.1</v>
      </c>
      <c r="G378" s="223">
        <v>0.1</v>
      </c>
      <c r="H378" s="224">
        <v>0.2</v>
      </c>
      <c r="I378" s="224">
        <v>0.2</v>
      </c>
      <c r="J378" s="224">
        <v>0.2</v>
      </c>
      <c r="K378" s="224">
        <v>0.2</v>
      </c>
      <c r="L378" s="224">
        <v>0.2</v>
      </c>
      <c r="M378" s="476"/>
      <c r="N378" s="320"/>
    </row>
    <row r="379" spans="1:14" s="321" customFormat="1" x14ac:dyDescent="0.2">
      <c r="A379" s="322"/>
      <c r="B379" s="212"/>
      <c r="C379" s="213">
        <v>636002</v>
      </c>
      <c r="D379" s="214" t="s">
        <v>602</v>
      </c>
      <c r="E379" s="360"/>
      <c r="F379" s="223">
        <v>0</v>
      </c>
      <c r="G379" s="223">
        <v>0</v>
      </c>
      <c r="H379" s="224">
        <v>0.4</v>
      </c>
      <c r="I379" s="224">
        <v>0.4</v>
      </c>
      <c r="J379" s="224">
        <v>0.4</v>
      </c>
      <c r="K379" s="224">
        <v>0.4</v>
      </c>
      <c r="L379" s="224">
        <v>0.4</v>
      </c>
      <c r="M379" s="476"/>
      <c r="N379" s="320"/>
    </row>
    <row r="380" spans="1:14" x14ac:dyDescent="0.2">
      <c r="A380" s="208"/>
      <c r="B380" s="212"/>
      <c r="C380" s="213">
        <v>637004</v>
      </c>
      <c r="D380" s="214" t="s">
        <v>591</v>
      </c>
      <c r="E380" s="360"/>
      <c r="F380" s="223">
        <v>1.6</v>
      </c>
      <c r="G380" s="223">
        <v>0</v>
      </c>
      <c r="H380" s="224">
        <v>0</v>
      </c>
      <c r="I380" s="224">
        <v>0</v>
      </c>
      <c r="J380" s="224">
        <v>0</v>
      </c>
      <c r="K380" s="224">
        <v>0</v>
      </c>
      <c r="L380" s="224">
        <v>0</v>
      </c>
      <c r="M380" s="207"/>
    </row>
    <row r="381" spans="1:14" s="321" customFormat="1" x14ac:dyDescent="0.2">
      <c r="A381" s="322"/>
      <c r="B381" s="212"/>
      <c r="C381" s="213">
        <v>637011</v>
      </c>
      <c r="D381" s="214" t="s">
        <v>433</v>
      </c>
      <c r="E381" s="360"/>
      <c r="F381" s="223">
        <v>0</v>
      </c>
      <c r="G381" s="223">
        <v>0</v>
      </c>
      <c r="H381" s="224">
        <v>0.5</v>
      </c>
      <c r="I381" s="224">
        <v>0.5</v>
      </c>
      <c r="J381" s="224">
        <v>0</v>
      </c>
      <c r="K381" s="224">
        <v>0</v>
      </c>
      <c r="L381" s="224">
        <v>0</v>
      </c>
      <c r="M381" s="490"/>
      <c r="N381" s="320"/>
    </row>
    <row r="382" spans="1:14" s="321" customFormat="1" x14ac:dyDescent="0.2">
      <c r="A382" s="319"/>
      <c r="B382" s="212"/>
      <c r="C382" s="213">
        <v>637027</v>
      </c>
      <c r="D382" s="214" t="s">
        <v>603</v>
      </c>
      <c r="E382" s="360"/>
      <c r="F382" s="223">
        <v>0</v>
      </c>
      <c r="G382" s="223">
        <v>0</v>
      </c>
      <c r="H382" s="224">
        <v>0.5</v>
      </c>
      <c r="I382" s="224">
        <v>0.5</v>
      </c>
      <c r="J382" s="224">
        <v>0</v>
      </c>
      <c r="K382" s="224">
        <v>0</v>
      </c>
      <c r="L382" s="224">
        <v>0</v>
      </c>
      <c r="M382" s="490"/>
      <c r="N382" s="320"/>
    </row>
    <row r="383" spans="1:14" s="321" customFormat="1" x14ac:dyDescent="0.2">
      <c r="A383" s="322"/>
      <c r="B383" s="212"/>
      <c r="C383" s="213">
        <v>644001</v>
      </c>
      <c r="D383" s="214" t="s">
        <v>151</v>
      </c>
      <c r="E383" s="360"/>
      <c r="F383" s="223">
        <v>0.7</v>
      </c>
      <c r="G383" s="223">
        <v>0.7</v>
      </c>
      <c r="H383" s="224">
        <v>1</v>
      </c>
      <c r="I383" s="224">
        <v>1</v>
      </c>
      <c r="J383" s="224">
        <v>1</v>
      </c>
      <c r="K383" s="224">
        <v>1</v>
      </c>
      <c r="L383" s="224">
        <v>1</v>
      </c>
      <c r="M383" s="476"/>
      <c r="N383" s="320"/>
    </row>
    <row r="384" spans="1:14" s="321" customFormat="1" x14ac:dyDescent="0.2">
      <c r="A384" s="322"/>
      <c r="B384" s="298"/>
      <c r="C384" s="295"/>
      <c r="D384" s="282" t="s">
        <v>716</v>
      </c>
      <c r="E384" s="298" t="s">
        <v>718</v>
      </c>
      <c r="F384" s="283">
        <f t="shared" ref="F384:L384" si="174">SUM(F385:F408)</f>
        <v>204.09999999999997</v>
      </c>
      <c r="G384" s="283">
        <f t="shared" si="174"/>
        <v>244.5</v>
      </c>
      <c r="H384" s="283">
        <f t="shared" si="174"/>
        <v>436.2</v>
      </c>
      <c r="I384" s="283">
        <f t="shared" ref="I384" si="175">SUM(I385:I408)</f>
        <v>397.2</v>
      </c>
      <c r="J384" s="283">
        <f t="shared" si="174"/>
        <v>287.59999999999997</v>
      </c>
      <c r="K384" s="283">
        <f t="shared" si="174"/>
        <v>296.79999999999995</v>
      </c>
      <c r="L384" s="283">
        <f t="shared" si="174"/>
        <v>294.59999999999997</v>
      </c>
      <c r="N384" s="320"/>
    </row>
    <row r="385" spans="1:14" s="321" customFormat="1" x14ac:dyDescent="0.2">
      <c r="A385" s="322"/>
      <c r="B385" s="212"/>
      <c r="C385" s="213">
        <v>610</v>
      </c>
      <c r="D385" s="214" t="s">
        <v>115</v>
      </c>
      <c r="E385" s="360"/>
      <c r="F385" s="223">
        <v>16.8</v>
      </c>
      <c r="G385" s="223">
        <v>9.8000000000000007</v>
      </c>
      <c r="H385" s="224">
        <v>11.7</v>
      </c>
      <c r="I385" s="224">
        <v>11.7</v>
      </c>
      <c r="J385" s="224">
        <v>23.7</v>
      </c>
      <c r="K385" s="224">
        <v>26</v>
      </c>
      <c r="L385" s="224">
        <v>28</v>
      </c>
      <c r="M385" s="490"/>
      <c r="N385" s="320"/>
    </row>
    <row r="386" spans="1:14" s="321" customFormat="1" x14ac:dyDescent="0.2">
      <c r="A386" s="322"/>
      <c r="B386" s="212"/>
      <c r="C386" s="213">
        <v>620</v>
      </c>
      <c r="D386" s="214" t="s">
        <v>51</v>
      </c>
      <c r="E386" s="360"/>
      <c r="F386" s="223">
        <v>6.8</v>
      </c>
      <c r="G386" s="223">
        <v>3.9</v>
      </c>
      <c r="H386" s="224">
        <v>4.0999999999999996</v>
      </c>
      <c r="I386" s="224">
        <v>5</v>
      </c>
      <c r="J386" s="224">
        <v>8.3000000000000007</v>
      </c>
      <c r="K386" s="224">
        <v>10</v>
      </c>
      <c r="L386" s="224">
        <v>11</v>
      </c>
      <c r="M386" s="476"/>
      <c r="N386" s="320"/>
    </row>
    <row r="387" spans="1:14" s="448" customFormat="1" x14ac:dyDescent="0.2">
      <c r="A387" s="439"/>
      <c r="B387" s="212"/>
      <c r="C387" s="213">
        <v>631001</v>
      </c>
      <c r="D387" s="214" t="s">
        <v>743</v>
      </c>
      <c r="E387" s="360"/>
      <c r="F387" s="223">
        <v>0</v>
      </c>
      <c r="G387" s="223">
        <v>0</v>
      </c>
      <c r="H387" s="224">
        <v>0.1</v>
      </c>
      <c r="I387" s="224">
        <v>0.1</v>
      </c>
      <c r="J387" s="224">
        <v>0.1</v>
      </c>
      <c r="K387" s="224">
        <v>0.1</v>
      </c>
      <c r="L387" s="224">
        <v>0.1</v>
      </c>
      <c r="M387" s="490"/>
      <c r="N387" s="447"/>
    </row>
    <row r="388" spans="1:14" s="321" customFormat="1" x14ac:dyDescent="0.2">
      <c r="A388" s="322"/>
      <c r="B388" s="212"/>
      <c r="C388" s="213">
        <v>6320035</v>
      </c>
      <c r="D388" s="214" t="s">
        <v>768</v>
      </c>
      <c r="E388" s="360"/>
      <c r="F388" s="223">
        <v>6.9</v>
      </c>
      <c r="G388" s="223">
        <v>6.3</v>
      </c>
      <c r="H388" s="224">
        <v>8</v>
      </c>
      <c r="I388" s="224">
        <v>7</v>
      </c>
      <c r="J388" s="224">
        <v>6</v>
      </c>
      <c r="K388" s="224">
        <v>6</v>
      </c>
      <c r="L388" s="224">
        <v>6</v>
      </c>
      <c r="M388" s="476"/>
      <c r="N388" s="320"/>
    </row>
    <row r="389" spans="1:14" s="321" customFormat="1" x14ac:dyDescent="0.2">
      <c r="A389" s="322"/>
      <c r="B389" s="212"/>
      <c r="C389" s="213">
        <v>633004</v>
      </c>
      <c r="D389" s="214" t="s">
        <v>668</v>
      </c>
      <c r="E389" s="360"/>
      <c r="F389" s="223">
        <v>0</v>
      </c>
      <c r="G389" s="223">
        <v>0</v>
      </c>
      <c r="H389" s="224">
        <v>0</v>
      </c>
      <c r="I389" s="224">
        <v>3.8</v>
      </c>
      <c r="J389" s="224">
        <v>0</v>
      </c>
      <c r="K389" s="224">
        <v>0</v>
      </c>
      <c r="L389" s="224">
        <v>0</v>
      </c>
      <c r="M389" s="490"/>
      <c r="N389" s="320"/>
    </row>
    <row r="390" spans="1:14" s="321" customFormat="1" x14ac:dyDescent="0.2">
      <c r="A390" s="322"/>
      <c r="B390" s="212"/>
      <c r="C390" s="213">
        <v>633006</v>
      </c>
      <c r="D390" s="214" t="s">
        <v>154</v>
      </c>
      <c r="E390" s="360"/>
      <c r="F390" s="223">
        <v>0.3</v>
      </c>
      <c r="G390" s="223">
        <v>0</v>
      </c>
      <c r="H390" s="224">
        <v>0</v>
      </c>
      <c r="I390" s="224">
        <v>0</v>
      </c>
      <c r="J390" s="224">
        <v>0</v>
      </c>
      <c r="K390" s="224">
        <v>0</v>
      </c>
      <c r="L390" s="224">
        <v>0</v>
      </c>
      <c r="M390" s="476"/>
      <c r="N390" s="320"/>
    </row>
    <row r="391" spans="1:14" s="321" customFormat="1" x14ac:dyDescent="0.2">
      <c r="A391" s="322"/>
      <c r="B391" s="212"/>
      <c r="C391" s="213">
        <v>633006</v>
      </c>
      <c r="D391" s="214" t="s">
        <v>1054</v>
      </c>
      <c r="E391" s="360"/>
      <c r="F391" s="223">
        <v>0</v>
      </c>
      <c r="G391" s="223">
        <v>0</v>
      </c>
      <c r="H391" s="224">
        <v>138</v>
      </c>
      <c r="I391" s="224">
        <v>90</v>
      </c>
      <c r="J391" s="224">
        <v>0</v>
      </c>
      <c r="K391" s="224">
        <v>0</v>
      </c>
      <c r="L391" s="224">
        <v>0</v>
      </c>
      <c r="M391" s="373"/>
      <c r="N391" s="417"/>
    </row>
    <row r="392" spans="1:14" s="321" customFormat="1" x14ac:dyDescent="0.2">
      <c r="A392" s="322"/>
      <c r="B392" s="212"/>
      <c r="C392" s="213">
        <v>6330062</v>
      </c>
      <c r="D392" s="214" t="s">
        <v>545</v>
      </c>
      <c r="E392" s="360"/>
      <c r="F392" s="223">
        <v>0</v>
      </c>
      <c r="G392" s="223">
        <v>0</v>
      </c>
      <c r="H392" s="224">
        <v>0.1</v>
      </c>
      <c r="I392" s="224">
        <v>0.1</v>
      </c>
      <c r="J392" s="224">
        <v>0</v>
      </c>
      <c r="K392" s="224">
        <v>0</v>
      </c>
      <c r="L392" s="224">
        <v>0</v>
      </c>
      <c r="M392" s="476"/>
      <c r="N392" s="320"/>
    </row>
    <row r="393" spans="1:14" s="321" customFormat="1" x14ac:dyDescent="0.2">
      <c r="A393" s="322"/>
      <c r="B393" s="212"/>
      <c r="C393" s="213">
        <v>6330063</v>
      </c>
      <c r="D393" s="214" t="s">
        <v>626</v>
      </c>
      <c r="E393" s="360"/>
      <c r="F393" s="223">
        <v>0</v>
      </c>
      <c r="G393" s="223">
        <v>0</v>
      </c>
      <c r="H393" s="224">
        <v>0</v>
      </c>
      <c r="I393" s="224">
        <v>0</v>
      </c>
      <c r="J393" s="224">
        <v>0</v>
      </c>
      <c r="K393" s="224">
        <v>0</v>
      </c>
      <c r="L393" s="224">
        <v>0</v>
      </c>
      <c r="M393" s="490"/>
      <c r="N393" s="320"/>
    </row>
    <row r="394" spans="1:14" s="321" customFormat="1" x14ac:dyDescent="0.2">
      <c r="A394" s="322"/>
      <c r="B394" s="212"/>
      <c r="C394" s="213">
        <v>6330064</v>
      </c>
      <c r="D394" s="214" t="s">
        <v>134</v>
      </c>
      <c r="E394" s="360"/>
      <c r="F394" s="223">
        <v>0.4</v>
      </c>
      <c r="G394" s="223">
        <v>0</v>
      </c>
      <c r="H394" s="224">
        <v>0.5</v>
      </c>
      <c r="I394" s="224">
        <v>0.5</v>
      </c>
      <c r="J394" s="224">
        <v>2</v>
      </c>
      <c r="K394" s="224">
        <v>2</v>
      </c>
      <c r="L394" s="224">
        <v>2</v>
      </c>
      <c r="M394" s="476"/>
      <c r="N394" s="320"/>
    </row>
    <row r="395" spans="1:14" s="321" customFormat="1" x14ac:dyDescent="0.2">
      <c r="A395" s="322"/>
      <c r="B395" s="212"/>
      <c r="C395" s="213">
        <v>636001</v>
      </c>
      <c r="D395" s="214" t="s">
        <v>893</v>
      </c>
      <c r="E395" s="360"/>
      <c r="F395" s="223">
        <v>2.6</v>
      </c>
      <c r="G395" s="223">
        <v>1.3</v>
      </c>
      <c r="H395" s="224">
        <v>2.8</v>
      </c>
      <c r="I395" s="224">
        <v>2.8</v>
      </c>
      <c r="J395" s="224">
        <v>2.8</v>
      </c>
      <c r="K395" s="224">
        <v>2.8</v>
      </c>
      <c r="L395" s="224">
        <v>2.8</v>
      </c>
      <c r="M395" s="476"/>
      <c r="N395" s="320"/>
    </row>
    <row r="396" spans="1:14" s="321" customFormat="1" x14ac:dyDescent="0.2">
      <c r="A396" s="322"/>
      <c r="B396" s="212"/>
      <c r="C396" s="213">
        <v>637001</v>
      </c>
      <c r="D396" s="214" t="s">
        <v>89</v>
      </c>
      <c r="E396" s="360"/>
      <c r="F396" s="223">
        <v>0</v>
      </c>
      <c r="G396" s="223">
        <v>0.1</v>
      </c>
      <c r="H396" s="224">
        <v>0.5</v>
      </c>
      <c r="I396" s="224">
        <v>0.5</v>
      </c>
      <c r="J396" s="224">
        <v>0.3</v>
      </c>
      <c r="K396" s="224">
        <v>0.3</v>
      </c>
      <c r="L396" s="224">
        <v>0.3</v>
      </c>
      <c r="M396" s="476"/>
      <c r="N396" s="320"/>
    </row>
    <row r="397" spans="1:14" s="321" customFormat="1" x14ac:dyDescent="0.2">
      <c r="A397" s="322"/>
      <c r="B397" s="212"/>
      <c r="C397" s="213">
        <v>637004</v>
      </c>
      <c r="D397" s="214" t="s">
        <v>584</v>
      </c>
      <c r="E397" s="253"/>
      <c r="F397" s="223">
        <v>167.1</v>
      </c>
      <c r="G397" s="223">
        <v>220.8</v>
      </c>
      <c r="H397" s="224">
        <v>220</v>
      </c>
      <c r="I397" s="224">
        <v>220</v>
      </c>
      <c r="J397" s="578">
        <v>220</v>
      </c>
      <c r="K397" s="224">
        <v>220</v>
      </c>
      <c r="L397" s="224">
        <v>220</v>
      </c>
      <c r="M397" s="476"/>
      <c r="N397" s="320"/>
    </row>
    <row r="398" spans="1:14" s="321" customFormat="1" x14ac:dyDescent="0.2">
      <c r="A398" s="322"/>
      <c r="B398" s="212"/>
      <c r="C398" s="213" t="s">
        <v>585</v>
      </c>
      <c r="D398" s="214" t="s">
        <v>717</v>
      </c>
      <c r="E398" s="360"/>
      <c r="F398" s="223">
        <v>0</v>
      </c>
      <c r="G398" s="223">
        <v>0.7</v>
      </c>
      <c r="H398" s="224">
        <v>5</v>
      </c>
      <c r="I398" s="224">
        <v>5</v>
      </c>
      <c r="J398" s="224">
        <v>3.2</v>
      </c>
      <c r="K398" s="224">
        <v>3.2</v>
      </c>
      <c r="L398" s="224">
        <v>3.2</v>
      </c>
      <c r="M398" s="476"/>
      <c r="N398" s="320"/>
    </row>
    <row r="399" spans="1:14" s="321" customFormat="1" x14ac:dyDescent="0.2">
      <c r="A399" s="322"/>
      <c r="B399" s="212"/>
      <c r="C399" s="213" t="s">
        <v>586</v>
      </c>
      <c r="D399" s="214" t="s">
        <v>529</v>
      </c>
      <c r="E399" s="360"/>
      <c r="F399" s="223">
        <v>2</v>
      </c>
      <c r="G399" s="223">
        <v>0.2</v>
      </c>
      <c r="H399" s="224">
        <v>24</v>
      </c>
      <c r="I399" s="224">
        <v>24</v>
      </c>
      <c r="J399" s="578">
        <v>0</v>
      </c>
      <c r="K399" s="224">
        <v>0</v>
      </c>
      <c r="L399" s="224">
        <v>0</v>
      </c>
      <c r="M399" s="476"/>
      <c r="N399" s="320"/>
    </row>
    <row r="400" spans="1:14" s="321" customFormat="1" x14ac:dyDescent="0.2">
      <c r="A400" s="322"/>
      <c r="B400" s="212"/>
      <c r="C400" s="213">
        <v>637005</v>
      </c>
      <c r="D400" s="214" t="s">
        <v>263</v>
      </c>
      <c r="E400" s="360"/>
      <c r="F400" s="223">
        <v>0</v>
      </c>
      <c r="G400" s="223">
        <v>0</v>
      </c>
      <c r="H400" s="224">
        <v>0</v>
      </c>
      <c r="I400" s="224">
        <v>0</v>
      </c>
      <c r="J400" s="224">
        <v>0</v>
      </c>
      <c r="K400" s="224">
        <v>0</v>
      </c>
      <c r="L400" s="224">
        <v>0</v>
      </c>
      <c r="M400" s="476"/>
      <c r="N400" s="320"/>
    </row>
    <row r="401" spans="1:14" s="448" customFormat="1" x14ac:dyDescent="0.2">
      <c r="A401" s="439"/>
      <c r="B401" s="212"/>
      <c r="C401" s="213">
        <v>637005</v>
      </c>
      <c r="D401" s="214" t="s">
        <v>1184</v>
      </c>
      <c r="E401" s="361"/>
      <c r="F401" s="223">
        <v>0</v>
      </c>
      <c r="G401" s="223">
        <v>0</v>
      </c>
      <c r="H401" s="223">
        <v>0</v>
      </c>
      <c r="I401" s="223">
        <v>5</v>
      </c>
      <c r="J401" s="223">
        <v>0</v>
      </c>
      <c r="K401" s="223">
        <v>0</v>
      </c>
      <c r="L401" s="223">
        <v>0</v>
      </c>
      <c r="M401" s="490"/>
      <c r="N401" s="447"/>
    </row>
    <row r="402" spans="1:14" s="448" customFormat="1" x14ac:dyDescent="0.2">
      <c r="A402" s="439"/>
      <c r="B402" s="212"/>
      <c r="C402" s="213">
        <v>637006</v>
      </c>
      <c r="D402" s="214" t="s">
        <v>1150</v>
      </c>
      <c r="E402" s="361"/>
      <c r="F402" s="223">
        <v>0</v>
      </c>
      <c r="G402" s="223">
        <v>0</v>
      </c>
      <c r="H402" s="223">
        <v>0</v>
      </c>
      <c r="I402" s="223">
        <v>0.3</v>
      </c>
      <c r="J402" s="223">
        <v>0</v>
      </c>
      <c r="K402" s="223">
        <v>0</v>
      </c>
      <c r="L402" s="223">
        <v>0</v>
      </c>
      <c r="M402" s="490"/>
      <c r="N402" s="447"/>
    </row>
    <row r="403" spans="1:14" s="448" customFormat="1" x14ac:dyDescent="0.2">
      <c r="A403" s="439"/>
      <c r="B403" s="212"/>
      <c r="C403" s="213">
        <v>637012</v>
      </c>
      <c r="D403" s="214" t="s">
        <v>1128</v>
      </c>
      <c r="E403" s="361"/>
      <c r="F403" s="223">
        <v>0</v>
      </c>
      <c r="G403" s="223">
        <v>0</v>
      </c>
      <c r="H403" s="223">
        <v>20</v>
      </c>
      <c r="I403" s="223">
        <v>20</v>
      </c>
      <c r="J403" s="223">
        <v>20</v>
      </c>
      <c r="K403" s="223">
        <v>25.2</v>
      </c>
      <c r="L403" s="223">
        <v>20</v>
      </c>
      <c r="M403" s="476"/>
      <c r="N403" s="447"/>
    </row>
    <row r="404" spans="1:14" s="321" customFormat="1" x14ac:dyDescent="0.2">
      <c r="A404" s="322"/>
      <c r="B404" s="212"/>
      <c r="C404" s="213">
        <v>6370129</v>
      </c>
      <c r="D404" s="214" t="s">
        <v>761</v>
      </c>
      <c r="E404" s="361"/>
      <c r="F404" s="223">
        <v>0</v>
      </c>
      <c r="G404" s="223">
        <v>0</v>
      </c>
      <c r="H404" s="223">
        <v>0</v>
      </c>
      <c r="I404" s="223">
        <v>0</v>
      </c>
      <c r="J404" s="223">
        <v>0</v>
      </c>
      <c r="K404" s="223">
        <v>0</v>
      </c>
      <c r="L404" s="223">
        <v>0</v>
      </c>
      <c r="M404" s="476"/>
      <c r="N404" s="417"/>
    </row>
    <row r="405" spans="1:14" x14ac:dyDescent="0.2">
      <c r="A405" s="208"/>
      <c r="B405" s="212"/>
      <c r="C405" s="213">
        <v>637014</v>
      </c>
      <c r="D405" s="214" t="s">
        <v>551</v>
      </c>
      <c r="E405" s="361"/>
      <c r="F405" s="223">
        <v>0.9</v>
      </c>
      <c r="G405" s="223">
        <v>0.5</v>
      </c>
      <c r="H405" s="223">
        <v>1</v>
      </c>
      <c r="I405" s="223">
        <v>1</v>
      </c>
      <c r="J405" s="223">
        <v>0.8</v>
      </c>
      <c r="K405" s="223">
        <v>0.8</v>
      </c>
      <c r="L405" s="223">
        <v>0.8</v>
      </c>
      <c r="M405" s="207"/>
    </row>
    <row r="406" spans="1:14" s="321" customFormat="1" x14ac:dyDescent="0.2">
      <c r="A406" s="322"/>
      <c r="B406" s="212"/>
      <c r="C406" s="213">
        <v>637016</v>
      </c>
      <c r="D406" s="214" t="s">
        <v>103</v>
      </c>
      <c r="E406" s="361"/>
      <c r="F406" s="223">
        <v>0.2</v>
      </c>
      <c r="G406" s="223">
        <v>0.1</v>
      </c>
      <c r="H406" s="223">
        <v>0.2</v>
      </c>
      <c r="I406" s="223">
        <v>0.2</v>
      </c>
      <c r="J406" s="223">
        <v>0.2</v>
      </c>
      <c r="K406" s="223">
        <v>0.2</v>
      </c>
      <c r="L406" s="223">
        <v>0.2</v>
      </c>
      <c r="M406" s="373"/>
      <c r="N406" s="320"/>
    </row>
    <row r="407" spans="1:14" s="321" customFormat="1" x14ac:dyDescent="0.2">
      <c r="A407" s="319"/>
      <c r="B407" s="212"/>
      <c r="C407" s="213">
        <v>642015</v>
      </c>
      <c r="D407" s="214" t="s">
        <v>111</v>
      </c>
      <c r="E407" s="361"/>
      <c r="F407" s="223">
        <v>0.1</v>
      </c>
      <c r="G407" s="223">
        <v>0.8</v>
      </c>
      <c r="H407" s="223">
        <v>0.2</v>
      </c>
      <c r="I407" s="223">
        <v>0.2</v>
      </c>
      <c r="J407" s="223">
        <v>0.2</v>
      </c>
      <c r="K407" s="223">
        <v>0.2</v>
      </c>
      <c r="L407" s="223">
        <v>0.2</v>
      </c>
      <c r="M407" s="476"/>
      <c r="N407" s="320"/>
    </row>
    <row r="408" spans="1:14" s="321" customFormat="1" x14ac:dyDescent="0.2">
      <c r="A408" s="322"/>
      <c r="B408" s="212"/>
      <c r="C408" s="213">
        <v>6510049</v>
      </c>
      <c r="D408" s="214" t="s">
        <v>892</v>
      </c>
      <c r="E408" s="361"/>
      <c r="F408" s="223">
        <v>0</v>
      </c>
      <c r="G408" s="223">
        <v>0</v>
      </c>
      <c r="H408" s="223">
        <v>0</v>
      </c>
      <c r="I408" s="223">
        <v>0</v>
      </c>
      <c r="J408" s="223">
        <v>0</v>
      </c>
      <c r="K408" s="223">
        <v>0</v>
      </c>
      <c r="L408" s="223">
        <v>0</v>
      </c>
      <c r="M408" s="490"/>
      <c r="N408" s="320"/>
    </row>
    <row r="409" spans="1:14" s="321" customFormat="1" x14ac:dyDescent="0.2">
      <c r="A409" s="322"/>
      <c r="B409" s="294"/>
      <c r="C409" s="295"/>
      <c r="D409" s="282" t="s">
        <v>719</v>
      </c>
      <c r="E409" s="298" t="s">
        <v>1002</v>
      </c>
      <c r="F409" s="283">
        <f>SUM(F410:F419)</f>
        <v>33.099999999999994</v>
      </c>
      <c r="G409" s="283">
        <f>SUM(G410:G419)</f>
        <v>36.29999999999999</v>
      </c>
      <c r="H409" s="283">
        <f t="shared" ref="H409" si="176">SUM(H410:H419)</f>
        <v>37.5</v>
      </c>
      <c r="I409" s="283">
        <f>SUM(I410:I419)</f>
        <v>40</v>
      </c>
      <c r="J409" s="283">
        <f t="shared" ref="J409" si="177">SUM(J410:J419)</f>
        <v>36</v>
      </c>
      <c r="K409" s="283">
        <f t="shared" ref="K409:L409" si="178">SUM(K410:K419)</f>
        <v>36</v>
      </c>
      <c r="L409" s="283">
        <f t="shared" si="178"/>
        <v>36</v>
      </c>
      <c r="N409" s="320"/>
    </row>
    <row r="410" spans="1:14" s="321" customFormat="1" x14ac:dyDescent="0.2">
      <c r="A410" s="322"/>
      <c r="B410" s="212"/>
      <c r="C410" s="213">
        <v>632001</v>
      </c>
      <c r="D410" s="214" t="s">
        <v>769</v>
      </c>
      <c r="E410" s="360"/>
      <c r="F410" s="223">
        <v>1.3</v>
      </c>
      <c r="G410" s="223">
        <v>1.3</v>
      </c>
      <c r="H410" s="224">
        <v>1.5</v>
      </c>
      <c r="I410" s="224">
        <v>1.5</v>
      </c>
      <c r="J410" s="224">
        <v>1.5</v>
      </c>
      <c r="K410" s="224">
        <v>1.5</v>
      </c>
      <c r="L410" s="224">
        <v>1.5</v>
      </c>
      <c r="M410" s="476"/>
      <c r="N410" s="320"/>
    </row>
    <row r="411" spans="1:14" s="321" customFormat="1" x14ac:dyDescent="0.2">
      <c r="A411" s="322"/>
      <c r="B411" s="212"/>
      <c r="C411" s="213">
        <v>632002</v>
      </c>
      <c r="D411" s="214" t="s">
        <v>770</v>
      </c>
      <c r="E411" s="360"/>
      <c r="F411" s="223">
        <v>29.4</v>
      </c>
      <c r="G411" s="223">
        <v>33.799999999999997</v>
      </c>
      <c r="H411" s="224">
        <v>33</v>
      </c>
      <c r="I411" s="224">
        <v>33</v>
      </c>
      <c r="J411" s="224">
        <v>33</v>
      </c>
      <c r="K411" s="224">
        <v>33</v>
      </c>
      <c r="L411" s="224">
        <v>33</v>
      </c>
      <c r="M411" s="476"/>
      <c r="N411" s="320"/>
    </row>
    <row r="412" spans="1:14" s="448" customFormat="1" x14ac:dyDescent="0.2">
      <c r="A412" s="439"/>
      <c r="B412" s="212"/>
      <c r="C412" s="213">
        <v>633004</v>
      </c>
      <c r="D412" s="214" t="s">
        <v>588</v>
      </c>
      <c r="E412" s="360"/>
      <c r="F412" s="223">
        <v>0</v>
      </c>
      <c r="G412" s="223">
        <v>0</v>
      </c>
      <c r="H412" s="224">
        <v>0</v>
      </c>
      <c r="I412" s="224">
        <v>2.5</v>
      </c>
      <c r="J412" s="224">
        <v>0</v>
      </c>
      <c r="K412" s="224">
        <v>0</v>
      </c>
      <c r="L412" s="224">
        <v>0</v>
      </c>
      <c r="M412" s="476"/>
      <c r="N412" s="447"/>
    </row>
    <row r="413" spans="1:14" s="321" customFormat="1" x14ac:dyDescent="0.2">
      <c r="A413" s="322"/>
      <c r="B413" s="212"/>
      <c r="C413" s="213">
        <v>633006</v>
      </c>
      <c r="D413" s="214" t="s">
        <v>134</v>
      </c>
      <c r="E413" s="360"/>
      <c r="F413" s="223">
        <v>0.4</v>
      </c>
      <c r="G413" s="223">
        <v>0.1</v>
      </c>
      <c r="H413" s="224">
        <v>0.5</v>
      </c>
      <c r="I413" s="224">
        <v>2</v>
      </c>
      <c r="J413" s="224">
        <v>0.5</v>
      </c>
      <c r="K413" s="224">
        <v>0.5</v>
      </c>
      <c r="L413" s="224">
        <v>0.5</v>
      </c>
      <c r="M413" s="476"/>
      <c r="N413" s="320"/>
    </row>
    <row r="414" spans="1:14" s="321" customFormat="1" x14ac:dyDescent="0.2">
      <c r="A414" s="322"/>
      <c r="B414" s="212"/>
      <c r="C414" s="213">
        <v>634001</v>
      </c>
      <c r="D414" s="214" t="s">
        <v>530</v>
      </c>
      <c r="E414" s="360"/>
      <c r="F414" s="223">
        <v>0</v>
      </c>
      <c r="G414" s="223">
        <v>0</v>
      </c>
      <c r="H414" s="224">
        <v>0</v>
      </c>
      <c r="I414" s="224">
        <v>0</v>
      </c>
      <c r="J414" s="224">
        <v>0</v>
      </c>
      <c r="K414" s="224">
        <v>0</v>
      </c>
      <c r="L414" s="224">
        <v>0</v>
      </c>
      <c r="M414" s="476"/>
      <c r="N414" s="320"/>
    </row>
    <row r="415" spans="1:14" x14ac:dyDescent="0.2">
      <c r="A415" s="208"/>
      <c r="B415" s="212"/>
      <c r="C415" s="213">
        <v>63500614</v>
      </c>
      <c r="D415" s="214" t="s">
        <v>157</v>
      </c>
      <c r="E415" s="360"/>
      <c r="F415" s="223">
        <v>0</v>
      </c>
      <c r="G415" s="223">
        <v>0.8</v>
      </c>
      <c r="H415" s="224">
        <v>2</v>
      </c>
      <c r="I415" s="224">
        <v>0.5</v>
      </c>
      <c r="J415" s="224">
        <v>1</v>
      </c>
      <c r="K415" s="224">
        <v>1</v>
      </c>
      <c r="L415" s="224">
        <v>1</v>
      </c>
      <c r="M415" s="207"/>
    </row>
    <row r="416" spans="1:14" s="321" customFormat="1" x14ac:dyDescent="0.2">
      <c r="A416" s="322"/>
      <c r="B416" s="212"/>
      <c r="C416" s="213">
        <v>637004</v>
      </c>
      <c r="D416" s="214" t="s">
        <v>587</v>
      </c>
      <c r="E416" s="360"/>
      <c r="F416" s="223">
        <v>2</v>
      </c>
      <c r="G416" s="223">
        <v>0.3</v>
      </c>
      <c r="H416" s="224">
        <v>0.5</v>
      </c>
      <c r="I416" s="224">
        <v>0.5</v>
      </c>
      <c r="J416" s="224">
        <v>0</v>
      </c>
      <c r="K416" s="224">
        <v>0</v>
      </c>
      <c r="L416" s="224">
        <v>0</v>
      </c>
      <c r="M416" s="476"/>
      <c r="N416" s="320"/>
    </row>
    <row r="417" spans="1:14" s="321" customFormat="1" x14ac:dyDescent="0.2">
      <c r="A417" s="319"/>
      <c r="B417" s="212"/>
      <c r="C417" s="213">
        <v>637011</v>
      </c>
      <c r="D417" s="214" t="s">
        <v>413</v>
      </c>
      <c r="E417" s="360"/>
      <c r="F417" s="223">
        <v>0</v>
      </c>
      <c r="G417" s="223">
        <v>0</v>
      </c>
      <c r="H417" s="224">
        <v>0</v>
      </c>
      <c r="I417" s="224">
        <v>0</v>
      </c>
      <c r="J417" s="224">
        <v>0</v>
      </c>
      <c r="K417" s="224">
        <v>0</v>
      </c>
      <c r="L417" s="224">
        <v>0</v>
      </c>
      <c r="M417" s="476"/>
      <c r="N417" s="320"/>
    </row>
    <row r="418" spans="1:14" s="448" customFormat="1" x14ac:dyDescent="0.2">
      <c r="A418" s="446"/>
      <c r="B418" s="212"/>
      <c r="C418" s="213">
        <v>6370114</v>
      </c>
      <c r="D418" s="214" t="s">
        <v>1076</v>
      </c>
      <c r="E418" s="361"/>
      <c r="F418" s="223">
        <v>0</v>
      </c>
      <c r="G418" s="223">
        <v>0</v>
      </c>
      <c r="H418" s="223">
        <v>0</v>
      </c>
      <c r="I418" s="223">
        <v>0</v>
      </c>
      <c r="J418" s="223">
        <v>0</v>
      </c>
      <c r="K418" s="223">
        <v>0</v>
      </c>
      <c r="L418" s="223">
        <v>0</v>
      </c>
      <c r="M418" s="476"/>
      <c r="N418" s="447"/>
    </row>
    <row r="419" spans="1:14" s="321" customFormat="1" x14ac:dyDescent="0.2">
      <c r="A419" s="322"/>
      <c r="B419" s="212"/>
      <c r="C419" s="213">
        <v>637027</v>
      </c>
      <c r="D419" s="214" t="s">
        <v>651</v>
      </c>
      <c r="E419" s="361"/>
      <c r="F419" s="223">
        <v>0</v>
      </c>
      <c r="G419" s="223">
        <v>0</v>
      </c>
      <c r="H419" s="223">
        <v>0</v>
      </c>
      <c r="I419" s="223">
        <v>0</v>
      </c>
      <c r="J419" s="223">
        <v>0</v>
      </c>
      <c r="K419" s="223">
        <v>0</v>
      </c>
      <c r="L419" s="223">
        <v>0</v>
      </c>
      <c r="M419" s="476"/>
      <c r="N419" s="320"/>
    </row>
    <row r="420" spans="1:14" s="321" customFormat="1" x14ac:dyDescent="0.2">
      <c r="A420" s="322" t="s">
        <v>442</v>
      </c>
      <c r="B420" s="294"/>
      <c r="C420" s="295"/>
      <c r="D420" s="282" t="s">
        <v>159</v>
      </c>
      <c r="E420" s="294" t="s">
        <v>687</v>
      </c>
      <c r="F420" s="283">
        <f>SUM(F421:F427)</f>
        <v>0</v>
      </c>
      <c r="G420" s="283">
        <f>SUM(G421:G427)</f>
        <v>0</v>
      </c>
      <c r="H420" s="283">
        <f>SUM(H421:H427)</f>
        <v>1.5</v>
      </c>
      <c r="I420" s="283">
        <f t="shared" ref="I420" si="179">SUM(I421:I425)</f>
        <v>1.5</v>
      </c>
      <c r="J420" s="283">
        <f t="shared" ref="J420" si="180">SUM(J421:J425)</f>
        <v>0</v>
      </c>
      <c r="K420" s="283">
        <f t="shared" ref="K420:L420" si="181">SUM(K421:K425)</f>
        <v>0</v>
      </c>
      <c r="L420" s="283">
        <f t="shared" si="181"/>
        <v>0</v>
      </c>
      <c r="M420" s="476"/>
      <c r="N420" s="320"/>
    </row>
    <row r="421" spans="1:14" x14ac:dyDescent="0.2">
      <c r="A421" s="208"/>
      <c r="B421" s="216"/>
      <c r="C421" s="213">
        <v>632001</v>
      </c>
      <c r="D421" s="214" t="s">
        <v>771</v>
      </c>
      <c r="E421" s="361"/>
      <c r="F421" s="223">
        <v>0</v>
      </c>
      <c r="G421" s="223">
        <v>0</v>
      </c>
      <c r="H421" s="223">
        <v>0</v>
      </c>
      <c r="I421" s="223">
        <v>0</v>
      </c>
      <c r="J421" s="223">
        <v>0</v>
      </c>
      <c r="K421" s="223">
        <v>0</v>
      </c>
      <c r="L421" s="223">
        <v>0</v>
      </c>
      <c r="M421" s="207"/>
    </row>
    <row r="422" spans="1:14" s="321" customFormat="1" x14ac:dyDescent="0.2">
      <c r="A422" s="322"/>
      <c r="B422" s="212"/>
      <c r="C422" s="213">
        <v>633006</v>
      </c>
      <c r="D422" s="214" t="s">
        <v>772</v>
      </c>
      <c r="E422" s="360"/>
      <c r="F422" s="223">
        <v>0</v>
      </c>
      <c r="G422" s="223">
        <v>0</v>
      </c>
      <c r="H422" s="224">
        <v>0</v>
      </c>
      <c r="I422" s="224">
        <v>0</v>
      </c>
      <c r="J422" s="224">
        <v>0</v>
      </c>
      <c r="K422" s="224">
        <v>0</v>
      </c>
      <c r="L422" s="224">
        <v>0</v>
      </c>
      <c r="M422" s="476"/>
      <c r="N422" s="320"/>
    </row>
    <row r="423" spans="1:14" s="321" customFormat="1" x14ac:dyDescent="0.2">
      <c r="A423" s="319"/>
      <c r="B423" s="212"/>
      <c r="C423" s="213">
        <v>63500610</v>
      </c>
      <c r="D423" s="214" t="s">
        <v>337</v>
      </c>
      <c r="E423" s="360"/>
      <c r="F423" s="223">
        <v>0</v>
      </c>
      <c r="G423" s="223">
        <v>0</v>
      </c>
      <c r="H423" s="224">
        <v>0</v>
      </c>
      <c r="I423" s="224">
        <v>0</v>
      </c>
      <c r="J423" s="224">
        <v>0</v>
      </c>
      <c r="K423" s="224">
        <v>0</v>
      </c>
      <c r="L423" s="224">
        <v>0</v>
      </c>
      <c r="M423" s="476"/>
      <c r="N423" s="320"/>
    </row>
    <row r="424" spans="1:14" s="448" customFormat="1" x14ac:dyDescent="0.2">
      <c r="A424" s="446"/>
      <c r="B424" s="212"/>
      <c r="C424" s="213">
        <v>637011</v>
      </c>
      <c r="D424" s="214" t="s">
        <v>1077</v>
      </c>
      <c r="E424" s="360"/>
      <c r="F424" s="223">
        <v>0</v>
      </c>
      <c r="G424" s="223">
        <v>0</v>
      </c>
      <c r="H424" s="224">
        <v>0</v>
      </c>
      <c r="I424" s="224">
        <v>0</v>
      </c>
      <c r="J424" s="224">
        <v>0</v>
      </c>
      <c r="K424" s="224">
        <v>0</v>
      </c>
      <c r="L424" s="224">
        <v>0</v>
      </c>
      <c r="M424" s="476"/>
      <c r="N424" s="447"/>
    </row>
    <row r="425" spans="1:14" x14ac:dyDescent="0.2">
      <c r="A425" s="208"/>
      <c r="B425" s="212"/>
      <c r="C425" s="213">
        <v>637015</v>
      </c>
      <c r="D425" s="214" t="s">
        <v>418</v>
      </c>
      <c r="E425" s="360"/>
      <c r="F425" s="223">
        <v>0</v>
      </c>
      <c r="G425" s="223">
        <v>0</v>
      </c>
      <c r="H425" s="224">
        <v>1.5</v>
      </c>
      <c r="I425" s="224">
        <v>1.5</v>
      </c>
      <c r="J425" s="224">
        <v>0</v>
      </c>
      <c r="K425" s="224">
        <v>0</v>
      </c>
      <c r="L425" s="224">
        <v>0</v>
      </c>
      <c r="M425" s="476"/>
    </row>
    <row r="426" spans="1:14" x14ac:dyDescent="0.2">
      <c r="A426" s="208"/>
      <c r="B426" s="212"/>
      <c r="C426" s="213">
        <v>637027</v>
      </c>
      <c r="D426" s="214" t="s">
        <v>171</v>
      </c>
      <c r="E426" s="360"/>
      <c r="F426" s="223">
        <v>0</v>
      </c>
      <c r="G426" s="223">
        <v>0</v>
      </c>
      <c r="H426" s="223">
        <v>0</v>
      </c>
      <c r="I426" s="223">
        <v>0</v>
      </c>
      <c r="J426" s="223">
        <v>0</v>
      </c>
      <c r="K426" s="223">
        <v>0</v>
      </c>
      <c r="L426" s="223">
        <v>0</v>
      </c>
      <c r="M426" s="476"/>
    </row>
    <row r="427" spans="1:14" x14ac:dyDescent="0.2">
      <c r="A427" s="208"/>
      <c r="B427" s="212"/>
      <c r="C427" s="213">
        <v>620</v>
      </c>
      <c r="D427" s="214" t="s">
        <v>1078</v>
      </c>
      <c r="E427" s="360"/>
      <c r="F427" s="223">
        <v>0</v>
      </c>
      <c r="G427" s="223">
        <v>0</v>
      </c>
      <c r="H427" s="223">
        <v>0</v>
      </c>
      <c r="I427" s="223">
        <v>0</v>
      </c>
      <c r="J427" s="223">
        <v>0</v>
      </c>
      <c r="K427" s="223">
        <v>0</v>
      </c>
      <c r="L427" s="223">
        <v>0</v>
      </c>
      <c r="M427" s="476"/>
    </row>
    <row r="428" spans="1:14" s="321" customFormat="1" x14ac:dyDescent="0.2">
      <c r="A428" s="322"/>
      <c r="B428" s="294"/>
      <c r="C428" s="295"/>
      <c r="D428" s="282" t="s">
        <v>161</v>
      </c>
      <c r="E428" s="294" t="s">
        <v>688</v>
      </c>
      <c r="F428" s="283">
        <f>SUM(F429:F431)</f>
        <v>189</v>
      </c>
      <c r="G428" s="283">
        <f>SUM(G429:G431)</f>
        <v>236.3</v>
      </c>
      <c r="H428" s="283">
        <f t="shared" ref="H428" si="182">SUM(H429:H431)</f>
        <v>376.79999999999995</v>
      </c>
      <c r="I428" s="283">
        <f t="shared" ref="I428" si="183">SUM(I429:I431)</f>
        <v>421.7</v>
      </c>
      <c r="J428" s="283">
        <f t="shared" ref="J428" si="184">SUM(J429:J431)</f>
        <v>404.9</v>
      </c>
      <c r="K428" s="283">
        <f t="shared" ref="K428:L428" si="185">SUM(K429:K431)</f>
        <v>434.4</v>
      </c>
      <c r="L428" s="283">
        <f t="shared" si="185"/>
        <v>434.4</v>
      </c>
      <c r="M428" s="490"/>
      <c r="N428" s="320"/>
    </row>
    <row r="429" spans="1:14" s="321" customFormat="1" x14ac:dyDescent="0.2">
      <c r="A429" s="319"/>
      <c r="B429" s="212">
        <v>610</v>
      </c>
      <c r="C429" s="213"/>
      <c r="D429" s="214" t="s">
        <v>115</v>
      </c>
      <c r="E429" s="360"/>
      <c r="F429" s="223">
        <v>93.1</v>
      </c>
      <c r="G429" s="223">
        <v>121.4</v>
      </c>
      <c r="H429" s="224">
        <v>153</v>
      </c>
      <c r="I429" s="224">
        <v>184</v>
      </c>
      <c r="J429" s="367">
        <v>187.1</v>
      </c>
      <c r="K429" s="367">
        <v>195</v>
      </c>
      <c r="L429" s="367">
        <v>200</v>
      </c>
      <c r="M429" s="490"/>
      <c r="N429" s="320"/>
    </row>
    <row r="430" spans="1:14" s="321" customFormat="1" x14ac:dyDescent="0.2">
      <c r="A430" s="322"/>
      <c r="B430" s="212">
        <v>620</v>
      </c>
      <c r="C430" s="213"/>
      <c r="D430" s="214" t="s">
        <v>116</v>
      </c>
      <c r="E430" s="360"/>
      <c r="F430" s="223">
        <v>31.6</v>
      </c>
      <c r="G430" s="223">
        <v>39.700000000000003</v>
      </c>
      <c r="H430" s="224">
        <v>56.5</v>
      </c>
      <c r="I430" s="224">
        <v>74.5</v>
      </c>
      <c r="J430" s="367">
        <v>65.400000000000006</v>
      </c>
      <c r="K430" s="367">
        <v>68</v>
      </c>
      <c r="L430" s="367">
        <v>70</v>
      </c>
      <c r="M430" s="476"/>
      <c r="N430" s="320"/>
    </row>
    <row r="431" spans="1:14" s="321" customFormat="1" x14ac:dyDescent="0.2">
      <c r="A431" s="322"/>
      <c r="B431" s="212">
        <v>630</v>
      </c>
      <c r="C431" s="221"/>
      <c r="D431" s="222" t="s">
        <v>162</v>
      </c>
      <c r="E431" s="254"/>
      <c r="F431" s="225">
        <f>SUM(F432:F474)</f>
        <v>64.3</v>
      </c>
      <c r="G431" s="225">
        <f>SUM(G432:G474)</f>
        <v>75.2</v>
      </c>
      <c r="H431" s="225">
        <f>SUM(H432:H474)</f>
        <v>167.29999999999995</v>
      </c>
      <c r="I431" s="225">
        <f t="shared" ref="I431" si="186">SUM(I432:I474)</f>
        <v>163.19999999999999</v>
      </c>
      <c r="J431" s="225">
        <f t="shared" ref="J431" si="187">SUM(J432:J474)</f>
        <v>152.4</v>
      </c>
      <c r="K431" s="225">
        <f t="shared" ref="K431:L431" si="188">SUM(K432:K474)</f>
        <v>171.4</v>
      </c>
      <c r="L431" s="225">
        <f t="shared" si="188"/>
        <v>164.4</v>
      </c>
      <c r="M431" s="476"/>
      <c r="N431" s="320"/>
    </row>
    <row r="432" spans="1:14" s="321" customFormat="1" x14ac:dyDescent="0.2">
      <c r="A432" s="322"/>
      <c r="B432" s="216"/>
      <c r="C432" s="213">
        <v>631001</v>
      </c>
      <c r="D432" s="214" t="s">
        <v>129</v>
      </c>
      <c r="E432" s="360"/>
      <c r="F432" s="223">
        <v>0.1</v>
      </c>
      <c r="G432" s="223">
        <v>0.1</v>
      </c>
      <c r="H432" s="224">
        <v>0.5</v>
      </c>
      <c r="I432" s="224">
        <v>0.5</v>
      </c>
      <c r="J432" s="224">
        <v>0.5</v>
      </c>
      <c r="K432" s="224">
        <v>0.5</v>
      </c>
      <c r="L432" s="224">
        <v>0.5</v>
      </c>
      <c r="M432" s="476"/>
      <c r="N432" s="320"/>
    </row>
    <row r="433" spans="1:14" s="321" customFormat="1" x14ac:dyDescent="0.2">
      <c r="A433" s="322"/>
      <c r="B433" s="212"/>
      <c r="C433" s="213">
        <v>6320011</v>
      </c>
      <c r="D433" s="214" t="s">
        <v>773</v>
      </c>
      <c r="E433" s="360"/>
      <c r="F433" s="223">
        <v>3.2</v>
      </c>
      <c r="G433" s="223">
        <v>5.4</v>
      </c>
      <c r="H433" s="224">
        <v>6</v>
      </c>
      <c r="I433" s="224">
        <v>4</v>
      </c>
      <c r="J433" s="224">
        <v>6</v>
      </c>
      <c r="K433" s="224">
        <v>6</v>
      </c>
      <c r="L433" s="224">
        <v>6</v>
      </c>
      <c r="M433" s="476"/>
      <c r="N433" s="320"/>
    </row>
    <row r="434" spans="1:14" s="448" customFormat="1" x14ac:dyDescent="0.2">
      <c r="A434" s="439"/>
      <c r="B434" s="212"/>
      <c r="C434" s="213">
        <v>6320013</v>
      </c>
      <c r="D434" s="214" t="s">
        <v>774</v>
      </c>
      <c r="E434" s="360"/>
      <c r="F434" s="223">
        <v>2.5</v>
      </c>
      <c r="G434" s="223">
        <v>2</v>
      </c>
      <c r="H434" s="224">
        <v>3</v>
      </c>
      <c r="I434" s="224">
        <v>3</v>
      </c>
      <c r="J434" s="224">
        <v>3</v>
      </c>
      <c r="K434" s="224">
        <v>3</v>
      </c>
      <c r="L434" s="224">
        <v>3</v>
      </c>
      <c r="M434" s="490"/>
      <c r="N434" s="447"/>
    </row>
    <row r="435" spans="1:14" s="321" customFormat="1" x14ac:dyDescent="0.2">
      <c r="A435" s="322"/>
      <c r="B435" s="212"/>
      <c r="C435" s="213">
        <v>632002</v>
      </c>
      <c r="D435" s="214" t="s">
        <v>164</v>
      </c>
      <c r="E435" s="360"/>
      <c r="F435" s="223">
        <v>0.9</v>
      </c>
      <c r="G435" s="223">
        <v>0.9</v>
      </c>
      <c r="H435" s="224">
        <v>1.5</v>
      </c>
      <c r="I435" s="224">
        <v>1.5</v>
      </c>
      <c r="J435" s="224">
        <v>1.5</v>
      </c>
      <c r="K435" s="224">
        <v>1.5</v>
      </c>
      <c r="L435" s="224">
        <v>1.5</v>
      </c>
      <c r="M435" s="476"/>
      <c r="N435" s="320"/>
    </row>
    <row r="436" spans="1:14" s="321" customFormat="1" x14ac:dyDescent="0.2">
      <c r="A436" s="322"/>
      <c r="B436" s="212"/>
      <c r="C436" s="213">
        <v>632005</v>
      </c>
      <c r="D436" s="214" t="s">
        <v>130</v>
      </c>
      <c r="E436" s="360"/>
      <c r="F436" s="223">
        <v>0.8</v>
      </c>
      <c r="G436" s="223">
        <v>0.6</v>
      </c>
      <c r="H436" s="224">
        <v>0.7</v>
      </c>
      <c r="I436" s="224">
        <v>0.7</v>
      </c>
      <c r="J436" s="224">
        <v>0.7</v>
      </c>
      <c r="K436" s="224">
        <v>0.7</v>
      </c>
      <c r="L436" s="224">
        <v>0.7</v>
      </c>
      <c r="M436" s="505"/>
      <c r="N436" s="320"/>
    </row>
    <row r="437" spans="1:14" s="321" customFormat="1" x14ac:dyDescent="0.2">
      <c r="A437" s="322"/>
      <c r="B437" s="212"/>
      <c r="C437" s="213">
        <v>632004</v>
      </c>
      <c r="D437" s="214" t="s">
        <v>62</v>
      </c>
      <c r="E437" s="360"/>
      <c r="F437" s="223">
        <v>0</v>
      </c>
      <c r="G437" s="223">
        <v>0</v>
      </c>
      <c r="H437" s="224">
        <v>0.2</v>
      </c>
      <c r="I437" s="224">
        <v>0.2</v>
      </c>
      <c r="J437" s="224">
        <v>0.2</v>
      </c>
      <c r="K437" s="224">
        <v>0.2</v>
      </c>
      <c r="L437" s="224">
        <v>0.2</v>
      </c>
      <c r="M437" s="373"/>
      <c r="N437" s="320"/>
    </row>
    <row r="438" spans="1:14" s="321" customFormat="1" x14ac:dyDescent="0.2">
      <c r="A438" s="322"/>
      <c r="B438" s="212"/>
      <c r="C438" s="213">
        <v>633001</v>
      </c>
      <c r="D438" s="214" t="s">
        <v>64</v>
      </c>
      <c r="E438" s="360"/>
      <c r="F438" s="223">
        <v>0</v>
      </c>
      <c r="G438" s="223">
        <v>0.3</v>
      </c>
      <c r="H438" s="224">
        <v>1</v>
      </c>
      <c r="I438" s="224">
        <v>1</v>
      </c>
      <c r="J438" s="578">
        <v>0.5</v>
      </c>
      <c r="K438" s="224">
        <v>1</v>
      </c>
      <c r="L438" s="224">
        <v>1</v>
      </c>
      <c r="M438" s="373"/>
      <c r="N438" s="320"/>
    </row>
    <row r="439" spans="1:14" s="321" customFormat="1" x14ac:dyDescent="0.2">
      <c r="A439" s="322"/>
      <c r="B439" s="212"/>
      <c r="C439" s="213">
        <v>633002</v>
      </c>
      <c r="D439" s="214" t="s">
        <v>132</v>
      </c>
      <c r="E439" s="360"/>
      <c r="F439" s="223">
        <v>0.2</v>
      </c>
      <c r="G439" s="223">
        <v>0.5</v>
      </c>
      <c r="H439" s="224">
        <v>0.3</v>
      </c>
      <c r="I439" s="224">
        <v>0.3</v>
      </c>
      <c r="J439" s="224">
        <v>0.3</v>
      </c>
      <c r="K439" s="224">
        <v>0.3</v>
      </c>
      <c r="L439" s="224">
        <v>0.3</v>
      </c>
      <c r="M439" s="476"/>
      <c r="N439" s="320"/>
    </row>
    <row r="440" spans="1:14" s="321" customFormat="1" x14ac:dyDescent="0.2">
      <c r="A440" s="322"/>
      <c r="B440" s="212"/>
      <c r="C440" s="213">
        <v>633004</v>
      </c>
      <c r="D440" s="214" t="s">
        <v>588</v>
      </c>
      <c r="E440" s="360"/>
      <c r="F440" s="223">
        <v>3.7</v>
      </c>
      <c r="G440" s="223">
        <v>5.0999999999999996</v>
      </c>
      <c r="H440" s="224">
        <v>9</v>
      </c>
      <c r="I440" s="224">
        <v>2.5</v>
      </c>
      <c r="J440" s="578">
        <v>5</v>
      </c>
      <c r="K440" s="224">
        <v>5</v>
      </c>
      <c r="L440" s="224">
        <v>5</v>
      </c>
      <c r="M440" s="490"/>
      <c r="N440" s="320"/>
    </row>
    <row r="441" spans="1:14" s="321" customFormat="1" x14ac:dyDescent="0.2">
      <c r="A441" s="322"/>
      <c r="B441" s="212"/>
      <c r="C441" s="213">
        <v>63300610</v>
      </c>
      <c r="D441" s="214" t="s">
        <v>590</v>
      </c>
      <c r="E441" s="360"/>
      <c r="F441" s="223">
        <v>0.6</v>
      </c>
      <c r="G441" s="223">
        <v>0.4</v>
      </c>
      <c r="H441" s="224">
        <v>5</v>
      </c>
      <c r="I441" s="224">
        <v>1</v>
      </c>
      <c r="J441" s="578">
        <v>2</v>
      </c>
      <c r="K441" s="224">
        <v>5</v>
      </c>
      <c r="L441" s="224">
        <v>5</v>
      </c>
      <c r="M441" s="476"/>
      <c r="N441" s="320"/>
    </row>
    <row r="442" spans="1:14" s="321" customFormat="1" x14ac:dyDescent="0.2">
      <c r="A442" s="322"/>
      <c r="B442" s="212"/>
      <c r="C442" s="213">
        <v>63300611</v>
      </c>
      <c r="D442" s="214" t="s">
        <v>912</v>
      </c>
      <c r="E442" s="360"/>
      <c r="F442" s="223">
        <v>0</v>
      </c>
      <c r="G442" s="223">
        <v>1.3</v>
      </c>
      <c r="H442" s="224">
        <v>10</v>
      </c>
      <c r="I442" s="224">
        <v>4</v>
      </c>
      <c r="J442" s="578">
        <v>3</v>
      </c>
      <c r="K442" s="224">
        <v>3</v>
      </c>
      <c r="L442" s="224">
        <v>3</v>
      </c>
      <c r="M442" s="476"/>
      <c r="N442" s="320"/>
    </row>
    <row r="443" spans="1:14" s="321" customFormat="1" x14ac:dyDescent="0.2">
      <c r="A443" s="322"/>
      <c r="B443" s="212"/>
      <c r="C443" s="213">
        <v>633006</v>
      </c>
      <c r="D443" s="214" t="s">
        <v>922</v>
      </c>
      <c r="E443" s="360"/>
      <c r="F443" s="223">
        <v>3.2</v>
      </c>
      <c r="G443" s="223">
        <v>7.7</v>
      </c>
      <c r="H443" s="224">
        <v>5</v>
      </c>
      <c r="I443" s="224">
        <v>3</v>
      </c>
      <c r="J443" s="578">
        <v>4</v>
      </c>
      <c r="K443" s="224">
        <v>7</v>
      </c>
      <c r="L443" s="224">
        <v>4</v>
      </c>
      <c r="M443" s="476"/>
      <c r="N443" s="320"/>
    </row>
    <row r="444" spans="1:14" s="321" customFormat="1" x14ac:dyDescent="0.2">
      <c r="A444" s="322"/>
      <c r="B444" s="212"/>
      <c r="C444" s="213">
        <v>6330064</v>
      </c>
      <c r="D444" s="214" t="s">
        <v>339</v>
      </c>
      <c r="E444" s="360"/>
      <c r="F444" s="223">
        <v>0</v>
      </c>
      <c r="G444" s="223">
        <v>0.6</v>
      </c>
      <c r="H444" s="224">
        <v>2</v>
      </c>
      <c r="I444" s="224">
        <v>2</v>
      </c>
      <c r="J444" s="578">
        <v>1</v>
      </c>
      <c r="K444" s="224">
        <v>2</v>
      </c>
      <c r="L444" s="224">
        <v>2</v>
      </c>
      <c r="M444" s="476"/>
      <c r="N444" s="320"/>
    </row>
    <row r="445" spans="1:14" s="321" customFormat="1" x14ac:dyDescent="0.2">
      <c r="A445" s="322"/>
      <c r="B445" s="216"/>
      <c r="C445" s="213">
        <v>6330065</v>
      </c>
      <c r="D445" s="214" t="s">
        <v>134</v>
      </c>
      <c r="E445" s="360"/>
      <c r="F445" s="223">
        <v>9.4</v>
      </c>
      <c r="G445" s="223">
        <v>10.5</v>
      </c>
      <c r="H445" s="224">
        <v>15</v>
      </c>
      <c r="I445" s="224">
        <v>5</v>
      </c>
      <c r="J445" s="578">
        <v>10</v>
      </c>
      <c r="K445" s="224">
        <v>10</v>
      </c>
      <c r="L445" s="224">
        <v>10</v>
      </c>
      <c r="M445" s="476" t="s">
        <v>1212</v>
      </c>
      <c r="N445" s="320"/>
    </row>
    <row r="446" spans="1:14" s="321" customFormat="1" x14ac:dyDescent="0.2">
      <c r="A446" s="322"/>
      <c r="B446" s="216"/>
      <c r="C446" s="213">
        <v>633010</v>
      </c>
      <c r="D446" s="214" t="s">
        <v>299</v>
      </c>
      <c r="E446" s="360"/>
      <c r="F446" s="223">
        <v>0.5</v>
      </c>
      <c r="G446" s="223">
        <v>1</v>
      </c>
      <c r="H446" s="224">
        <v>3</v>
      </c>
      <c r="I446" s="224">
        <v>3</v>
      </c>
      <c r="J446" s="578">
        <v>3</v>
      </c>
      <c r="K446" s="224">
        <v>5</v>
      </c>
      <c r="L446" s="224">
        <v>3</v>
      </c>
      <c r="M446" s="476"/>
      <c r="N446" s="320"/>
    </row>
    <row r="447" spans="1:14" s="321" customFormat="1" x14ac:dyDescent="0.2">
      <c r="A447" s="322"/>
      <c r="B447" s="216"/>
      <c r="C447" s="213">
        <v>634001</v>
      </c>
      <c r="D447" s="214" t="s">
        <v>137</v>
      </c>
      <c r="E447" s="360"/>
      <c r="F447" s="223">
        <v>9.6999999999999993</v>
      </c>
      <c r="G447" s="223">
        <v>10.8</v>
      </c>
      <c r="H447" s="224">
        <v>20</v>
      </c>
      <c r="I447" s="224">
        <v>11</v>
      </c>
      <c r="J447" s="578">
        <v>15</v>
      </c>
      <c r="K447" s="224">
        <v>15</v>
      </c>
      <c r="L447" s="224">
        <v>15</v>
      </c>
      <c r="M447" s="476"/>
      <c r="N447" s="320"/>
    </row>
    <row r="448" spans="1:14" s="321" customFormat="1" x14ac:dyDescent="0.2">
      <c r="A448" s="322"/>
      <c r="B448" s="216"/>
      <c r="C448" s="213">
        <v>634002</v>
      </c>
      <c r="D448" s="214" t="s">
        <v>589</v>
      </c>
      <c r="E448" s="360"/>
      <c r="F448" s="223">
        <v>9</v>
      </c>
      <c r="G448" s="223">
        <v>8.6999999999999993</v>
      </c>
      <c r="H448" s="224">
        <v>15</v>
      </c>
      <c r="I448" s="224">
        <v>15</v>
      </c>
      <c r="J448" s="578">
        <v>15</v>
      </c>
      <c r="K448" s="224">
        <v>15</v>
      </c>
      <c r="L448" s="224">
        <v>15</v>
      </c>
      <c r="M448" s="373"/>
      <c r="N448" s="320"/>
    </row>
    <row r="449" spans="1:14" s="321" customFormat="1" x14ac:dyDescent="0.2">
      <c r="A449" s="322"/>
      <c r="B449" s="216"/>
      <c r="C449" s="213">
        <v>634003</v>
      </c>
      <c r="D449" s="214" t="s">
        <v>264</v>
      </c>
      <c r="E449" s="360"/>
      <c r="F449" s="223">
        <v>1.6</v>
      </c>
      <c r="G449" s="223">
        <v>2.5</v>
      </c>
      <c r="H449" s="224">
        <v>2.1</v>
      </c>
      <c r="I449" s="224">
        <v>2.1</v>
      </c>
      <c r="J449" s="578">
        <v>3</v>
      </c>
      <c r="K449" s="224">
        <v>3</v>
      </c>
      <c r="L449" s="224">
        <v>3</v>
      </c>
      <c r="M449" s="373"/>
      <c r="N449" s="320"/>
    </row>
    <row r="450" spans="1:14" s="321" customFormat="1" x14ac:dyDescent="0.2">
      <c r="A450" s="322"/>
      <c r="B450" s="216"/>
      <c r="C450" s="213">
        <v>634004</v>
      </c>
      <c r="D450" s="214" t="s">
        <v>80</v>
      </c>
      <c r="E450" s="360"/>
      <c r="F450" s="223">
        <v>0</v>
      </c>
      <c r="G450" s="223">
        <v>0</v>
      </c>
      <c r="H450" s="224">
        <v>0.3</v>
      </c>
      <c r="I450" s="224">
        <v>0.3</v>
      </c>
      <c r="J450" s="224">
        <v>0.3</v>
      </c>
      <c r="K450" s="224">
        <v>0.3</v>
      </c>
      <c r="L450" s="224">
        <v>0.3</v>
      </c>
      <c r="M450" s="476"/>
      <c r="N450" s="320"/>
    </row>
    <row r="451" spans="1:14" s="321" customFormat="1" x14ac:dyDescent="0.2">
      <c r="A451" s="322"/>
      <c r="B451" s="216"/>
      <c r="C451" s="213">
        <v>634005</v>
      </c>
      <c r="D451" s="214" t="s">
        <v>619</v>
      </c>
      <c r="E451" s="360"/>
      <c r="F451" s="223">
        <v>0.2</v>
      </c>
      <c r="G451" s="223">
        <v>0.1</v>
      </c>
      <c r="H451" s="224">
        <v>0.3</v>
      </c>
      <c r="I451" s="224">
        <v>0.3</v>
      </c>
      <c r="J451" s="224">
        <v>0.3</v>
      </c>
      <c r="K451" s="224">
        <v>0.3</v>
      </c>
      <c r="L451" s="224">
        <v>0.3</v>
      </c>
      <c r="M451" s="476"/>
      <c r="N451" s="320"/>
    </row>
    <row r="452" spans="1:14" s="321" customFormat="1" x14ac:dyDescent="0.2">
      <c r="A452" s="322"/>
      <c r="B452" s="216"/>
      <c r="C452" s="213">
        <v>635004</v>
      </c>
      <c r="D452" s="214" t="s">
        <v>362</v>
      </c>
      <c r="E452" s="360"/>
      <c r="F452" s="223">
        <v>2.9</v>
      </c>
      <c r="G452" s="223">
        <v>0.2</v>
      </c>
      <c r="H452" s="224">
        <v>13</v>
      </c>
      <c r="I452" s="224">
        <v>2</v>
      </c>
      <c r="J452" s="578">
        <v>10</v>
      </c>
      <c r="K452" s="224">
        <v>10</v>
      </c>
      <c r="L452" s="224">
        <v>10</v>
      </c>
      <c r="M452" s="373"/>
      <c r="N452" s="320"/>
    </row>
    <row r="453" spans="1:14" s="321" customFormat="1" x14ac:dyDescent="0.2">
      <c r="A453" s="322"/>
      <c r="B453" s="216"/>
      <c r="C453" s="213">
        <v>63500611</v>
      </c>
      <c r="D453" s="214" t="s">
        <v>167</v>
      </c>
      <c r="E453" s="360"/>
      <c r="F453" s="223">
        <v>0</v>
      </c>
      <c r="G453" s="223">
        <v>0</v>
      </c>
      <c r="H453" s="224">
        <v>4</v>
      </c>
      <c r="I453" s="224">
        <v>0</v>
      </c>
      <c r="J453" s="224">
        <v>4</v>
      </c>
      <c r="K453" s="224">
        <v>4</v>
      </c>
      <c r="L453" s="224">
        <v>4</v>
      </c>
      <c r="M453" s="373"/>
      <c r="N453" s="320"/>
    </row>
    <row r="454" spans="1:14" s="321" customFormat="1" x14ac:dyDescent="0.2">
      <c r="A454" s="322"/>
      <c r="B454" s="216"/>
      <c r="C454" s="213">
        <v>63500612</v>
      </c>
      <c r="D454" s="214" t="s">
        <v>168</v>
      </c>
      <c r="E454" s="360"/>
      <c r="F454" s="223">
        <v>0.4</v>
      </c>
      <c r="G454" s="223">
        <v>0.8</v>
      </c>
      <c r="H454" s="224">
        <v>2</v>
      </c>
      <c r="I454" s="224">
        <v>2</v>
      </c>
      <c r="J454" s="224">
        <v>2</v>
      </c>
      <c r="K454" s="224">
        <v>2</v>
      </c>
      <c r="L454" s="224">
        <v>2</v>
      </c>
      <c r="M454" s="476"/>
      <c r="N454" s="320"/>
    </row>
    <row r="455" spans="1:14" s="321" customFormat="1" x14ac:dyDescent="0.2">
      <c r="A455" s="322"/>
      <c r="B455" s="216"/>
      <c r="C455" s="213">
        <v>63500616</v>
      </c>
      <c r="D455" s="214" t="s">
        <v>606</v>
      </c>
      <c r="E455" s="360"/>
      <c r="F455" s="223">
        <v>2.2999999999999998</v>
      </c>
      <c r="G455" s="223">
        <v>0.5</v>
      </c>
      <c r="H455" s="224">
        <v>5</v>
      </c>
      <c r="I455" s="224">
        <v>1</v>
      </c>
      <c r="J455" s="578">
        <v>3</v>
      </c>
      <c r="K455" s="224">
        <v>5</v>
      </c>
      <c r="L455" s="224">
        <v>3</v>
      </c>
      <c r="M455" s="373"/>
      <c r="N455" s="320"/>
    </row>
    <row r="456" spans="1:14" s="321" customFormat="1" x14ac:dyDescent="0.2">
      <c r="A456" s="322"/>
      <c r="B456" s="216"/>
      <c r="C456" s="213">
        <v>63500619</v>
      </c>
      <c r="D456" s="214" t="s">
        <v>604</v>
      </c>
      <c r="E456" s="360"/>
      <c r="F456" s="223">
        <v>0</v>
      </c>
      <c r="G456" s="223">
        <v>1.3</v>
      </c>
      <c r="H456" s="224">
        <v>3</v>
      </c>
      <c r="I456" s="224">
        <v>1.5</v>
      </c>
      <c r="J456" s="578">
        <v>1.5</v>
      </c>
      <c r="K456" s="224">
        <v>3</v>
      </c>
      <c r="L456" s="224">
        <v>3</v>
      </c>
      <c r="M456" s="373"/>
      <c r="N456" s="320"/>
    </row>
    <row r="457" spans="1:14" s="321" customFormat="1" x14ac:dyDescent="0.2">
      <c r="A457" s="322"/>
      <c r="B457" s="216"/>
      <c r="C457" s="213">
        <v>63500620</v>
      </c>
      <c r="D457" s="214" t="s">
        <v>170</v>
      </c>
      <c r="E457" s="360"/>
      <c r="F457" s="223">
        <v>0</v>
      </c>
      <c r="G457" s="223">
        <v>0</v>
      </c>
      <c r="H457" s="224">
        <v>3</v>
      </c>
      <c r="I457" s="224">
        <v>0.5</v>
      </c>
      <c r="J457" s="578">
        <v>1.5</v>
      </c>
      <c r="K457" s="224">
        <v>3</v>
      </c>
      <c r="L457" s="224">
        <v>3</v>
      </c>
      <c r="M457" s="476"/>
      <c r="N457" s="320"/>
    </row>
    <row r="458" spans="1:14" s="321" customFormat="1" x14ac:dyDescent="0.2">
      <c r="A458" s="322"/>
      <c r="B458" s="216"/>
      <c r="C458" s="213">
        <v>6360011</v>
      </c>
      <c r="D458" s="214" t="s">
        <v>414</v>
      </c>
      <c r="E458" s="360"/>
      <c r="F458" s="223">
        <v>0.3</v>
      </c>
      <c r="G458" s="223">
        <v>0.3</v>
      </c>
      <c r="H458" s="224">
        <v>0.5</v>
      </c>
      <c r="I458" s="224">
        <v>0.5</v>
      </c>
      <c r="J458" s="224">
        <v>0.5</v>
      </c>
      <c r="K458" s="224">
        <v>0.5</v>
      </c>
      <c r="L458" s="224">
        <v>0.5</v>
      </c>
      <c r="M458" s="476"/>
      <c r="N458" s="320"/>
    </row>
    <row r="459" spans="1:14" s="321" customFormat="1" x14ac:dyDescent="0.2">
      <c r="A459" s="322"/>
      <c r="B459" s="216"/>
      <c r="C459" s="213">
        <v>636002</v>
      </c>
      <c r="D459" s="214" t="s">
        <v>546</v>
      </c>
      <c r="E459" s="360"/>
      <c r="F459" s="223">
        <v>0.1</v>
      </c>
      <c r="G459" s="223">
        <v>2.2000000000000002</v>
      </c>
      <c r="H459" s="224">
        <v>3.2</v>
      </c>
      <c r="I459" s="224">
        <v>75.400000000000006</v>
      </c>
      <c r="J459" s="224">
        <v>30</v>
      </c>
      <c r="K459" s="224">
        <v>25</v>
      </c>
      <c r="L459" s="224">
        <v>25</v>
      </c>
      <c r="M459" s="476" t="s">
        <v>1248</v>
      </c>
      <c r="N459" s="320"/>
    </row>
    <row r="460" spans="1:14" s="321" customFormat="1" x14ac:dyDescent="0.2">
      <c r="A460" s="322"/>
      <c r="B460" s="216"/>
      <c r="C460" s="213">
        <v>637001</v>
      </c>
      <c r="D460" s="214" t="s">
        <v>89</v>
      </c>
      <c r="E460" s="360"/>
      <c r="F460" s="223">
        <v>0</v>
      </c>
      <c r="G460" s="223">
        <v>0.6</v>
      </c>
      <c r="H460" s="224">
        <v>3</v>
      </c>
      <c r="I460" s="224">
        <v>1</v>
      </c>
      <c r="J460" s="578">
        <v>2</v>
      </c>
      <c r="K460" s="224">
        <v>3</v>
      </c>
      <c r="L460" s="224">
        <v>3</v>
      </c>
      <c r="M460" s="476"/>
      <c r="N460" s="320"/>
    </row>
    <row r="461" spans="1:14" s="321" customFormat="1" x14ac:dyDescent="0.2">
      <c r="A461" s="322"/>
      <c r="B461" s="216"/>
      <c r="C461" s="213">
        <v>637004</v>
      </c>
      <c r="D461" s="214" t="s">
        <v>775</v>
      </c>
      <c r="E461" s="360"/>
      <c r="F461" s="223">
        <v>0.3</v>
      </c>
      <c r="G461" s="223">
        <v>0.2</v>
      </c>
      <c r="H461" s="224">
        <v>1.5</v>
      </c>
      <c r="I461" s="224">
        <v>0.5</v>
      </c>
      <c r="J461" s="224">
        <v>1.5</v>
      </c>
      <c r="K461" s="224">
        <v>1.5</v>
      </c>
      <c r="L461" s="224">
        <v>1.5</v>
      </c>
      <c r="M461" s="476"/>
      <c r="N461" s="320"/>
    </row>
    <row r="462" spans="1:14" s="321" customFormat="1" x14ac:dyDescent="0.2">
      <c r="A462" s="322"/>
      <c r="B462" s="212"/>
      <c r="C462" s="213">
        <v>6370042</v>
      </c>
      <c r="D462" s="214" t="s">
        <v>298</v>
      </c>
      <c r="E462" s="360"/>
      <c r="F462" s="223">
        <v>1.2</v>
      </c>
      <c r="G462" s="223">
        <v>1.2</v>
      </c>
      <c r="H462" s="224">
        <v>3</v>
      </c>
      <c r="I462" s="224">
        <v>3</v>
      </c>
      <c r="J462" s="224">
        <v>1</v>
      </c>
      <c r="K462" s="224">
        <v>1</v>
      </c>
      <c r="L462" s="224">
        <v>1</v>
      </c>
      <c r="M462" s="476"/>
      <c r="N462" s="320"/>
    </row>
    <row r="463" spans="1:14" s="321" customFormat="1" x14ac:dyDescent="0.2">
      <c r="A463" s="322"/>
      <c r="B463" s="212"/>
      <c r="C463" s="213">
        <v>6370043</v>
      </c>
      <c r="D463" s="214" t="s">
        <v>91</v>
      </c>
      <c r="E463" s="360"/>
      <c r="F463" s="223">
        <v>1</v>
      </c>
      <c r="G463" s="223">
        <v>0.7</v>
      </c>
      <c r="H463" s="224">
        <v>1.5</v>
      </c>
      <c r="I463" s="224">
        <v>1.5</v>
      </c>
      <c r="J463" s="224">
        <v>1.5</v>
      </c>
      <c r="K463" s="224">
        <v>1.5</v>
      </c>
      <c r="L463" s="224">
        <v>1.5</v>
      </c>
      <c r="M463" s="476"/>
      <c r="N463" s="320"/>
    </row>
    <row r="464" spans="1:14" s="321" customFormat="1" x14ac:dyDescent="0.2">
      <c r="A464" s="322"/>
      <c r="B464" s="212"/>
      <c r="C464" s="213">
        <v>637005</v>
      </c>
      <c r="D464" s="214" t="s">
        <v>141</v>
      </c>
      <c r="E464" s="360"/>
      <c r="F464" s="223">
        <v>0.2</v>
      </c>
      <c r="G464" s="223">
        <v>0</v>
      </c>
      <c r="H464" s="224">
        <v>1.5</v>
      </c>
      <c r="I464" s="224">
        <v>0</v>
      </c>
      <c r="J464" s="578">
        <v>0.5</v>
      </c>
      <c r="K464" s="224">
        <v>1.5</v>
      </c>
      <c r="L464" s="224">
        <v>1.5</v>
      </c>
      <c r="M464" s="476"/>
      <c r="N464" s="320"/>
    </row>
    <row r="465" spans="1:14" s="321" customFormat="1" x14ac:dyDescent="0.2">
      <c r="A465" s="322"/>
      <c r="B465" s="212"/>
      <c r="C465" s="213">
        <v>637006</v>
      </c>
      <c r="D465" s="214" t="s">
        <v>620</v>
      </c>
      <c r="E465" s="360"/>
      <c r="F465" s="223">
        <v>0</v>
      </c>
      <c r="G465" s="223">
        <v>0</v>
      </c>
      <c r="H465" s="224">
        <v>0.6</v>
      </c>
      <c r="I465" s="224">
        <v>0.6</v>
      </c>
      <c r="J465" s="224">
        <v>1</v>
      </c>
      <c r="K465" s="224">
        <v>1</v>
      </c>
      <c r="L465" s="224">
        <v>1</v>
      </c>
      <c r="M465" s="476"/>
      <c r="N465" s="320"/>
    </row>
    <row r="466" spans="1:14" s="448" customFormat="1" x14ac:dyDescent="0.2">
      <c r="A466" s="439"/>
      <c r="B466" s="212"/>
      <c r="C466" s="213">
        <v>637006</v>
      </c>
      <c r="D466" s="214" t="s">
        <v>1150</v>
      </c>
      <c r="E466" s="360"/>
      <c r="F466" s="223">
        <v>0</v>
      </c>
      <c r="G466" s="223">
        <v>0</v>
      </c>
      <c r="H466" s="224">
        <v>0</v>
      </c>
      <c r="I466" s="224">
        <v>0.7</v>
      </c>
      <c r="J466" s="224">
        <v>1</v>
      </c>
      <c r="K466" s="224">
        <v>1</v>
      </c>
      <c r="L466" s="224">
        <v>1</v>
      </c>
      <c r="M466" s="490"/>
      <c r="N466" s="447"/>
    </row>
    <row r="467" spans="1:14" s="321" customFormat="1" x14ac:dyDescent="0.2">
      <c r="A467" s="322"/>
      <c r="B467" s="212"/>
      <c r="C467" s="213">
        <v>637011</v>
      </c>
      <c r="D467" s="214" t="s">
        <v>357</v>
      </c>
      <c r="E467" s="360"/>
      <c r="F467" s="223">
        <v>0.4</v>
      </c>
      <c r="G467" s="223">
        <v>0.3</v>
      </c>
      <c r="H467" s="224">
        <v>5</v>
      </c>
      <c r="I467" s="224">
        <v>0</v>
      </c>
      <c r="J467" s="578">
        <v>1</v>
      </c>
      <c r="K467" s="224">
        <v>5</v>
      </c>
      <c r="L467" s="224">
        <v>5</v>
      </c>
      <c r="M467" s="373"/>
      <c r="N467" s="320"/>
    </row>
    <row r="468" spans="1:14" s="321" customFormat="1" x14ac:dyDescent="0.2">
      <c r="A468" s="322"/>
      <c r="B468" s="212"/>
      <c r="C468" s="213">
        <v>637012</v>
      </c>
      <c r="D468" s="214" t="s">
        <v>565</v>
      </c>
      <c r="E468" s="360"/>
      <c r="F468" s="223">
        <v>0.1</v>
      </c>
      <c r="G468" s="223">
        <v>0</v>
      </c>
      <c r="H468" s="224">
        <v>0.1</v>
      </c>
      <c r="I468" s="224">
        <v>0.1</v>
      </c>
      <c r="J468" s="224">
        <v>0.1</v>
      </c>
      <c r="K468" s="224">
        <v>0.1</v>
      </c>
      <c r="L468" s="224">
        <v>0.1</v>
      </c>
      <c r="M468" s="476"/>
      <c r="N468" s="320"/>
    </row>
    <row r="469" spans="1:14" s="448" customFormat="1" x14ac:dyDescent="0.2">
      <c r="A469" s="439"/>
      <c r="B469" s="212"/>
      <c r="C469" s="213">
        <v>637014</v>
      </c>
      <c r="D469" s="214" t="s">
        <v>101</v>
      </c>
      <c r="E469" s="360"/>
      <c r="F469" s="223">
        <v>5.8</v>
      </c>
      <c r="G469" s="223">
        <v>5.8</v>
      </c>
      <c r="H469" s="224">
        <v>10</v>
      </c>
      <c r="I469" s="224">
        <v>10</v>
      </c>
      <c r="J469" s="578">
        <v>8</v>
      </c>
      <c r="K469" s="224">
        <v>8</v>
      </c>
      <c r="L469" s="224">
        <v>8</v>
      </c>
      <c r="M469" s="476"/>
      <c r="N469" s="447"/>
    </row>
    <row r="470" spans="1:14" s="321" customFormat="1" x14ac:dyDescent="0.2">
      <c r="A470" s="322"/>
      <c r="B470" s="212"/>
      <c r="C470" s="213">
        <v>637016</v>
      </c>
      <c r="D470" s="214" t="s">
        <v>103</v>
      </c>
      <c r="E470" s="360"/>
      <c r="F470" s="223">
        <v>1</v>
      </c>
      <c r="G470" s="223">
        <v>1.3</v>
      </c>
      <c r="H470" s="224">
        <v>1.5</v>
      </c>
      <c r="I470" s="224">
        <v>1.5</v>
      </c>
      <c r="J470" s="224">
        <v>2.5</v>
      </c>
      <c r="K470" s="224">
        <v>2.5</v>
      </c>
      <c r="L470" s="224">
        <v>2.5</v>
      </c>
      <c r="M470" s="476"/>
      <c r="N470" s="320"/>
    </row>
    <row r="471" spans="1:14" x14ac:dyDescent="0.2">
      <c r="A471" s="208"/>
      <c r="B471" s="212"/>
      <c r="C471" s="213">
        <v>637027</v>
      </c>
      <c r="D471" s="214" t="s">
        <v>171</v>
      </c>
      <c r="E471" s="360"/>
      <c r="F471" s="223">
        <v>0.4</v>
      </c>
      <c r="G471" s="223">
        <v>0</v>
      </c>
      <c r="H471" s="224">
        <v>5</v>
      </c>
      <c r="I471" s="224">
        <v>0</v>
      </c>
      <c r="J471" s="578">
        <v>3</v>
      </c>
      <c r="K471" s="224">
        <v>5</v>
      </c>
      <c r="L471" s="224">
        <v>5</v>
      </c>
      <c r="M471" s="207"/>
    </row>
    <row r="472" spans="1:14" s="321" customFormat="1" x14ac:dyDescent="0.2">
      <c r="A472" s="319"/>
      <c r="B472" s="212"/>
      <c r="C472" s="213">
        <v>642012</v>
      </c>
      <c r="D472" s="214" t="s">
        <v>110</v>
      </c>
      <c r="E472" s="360"/>
      <c r="F472" s="223">
        <v>2</v>
      </c>
      <c r="G472" s="223">
        <v>0</v>
      </c>
      <c r="H472" s="224">
        <v>0</v>
      </c>
      <c r="I472" s="224">
        <v>0</v>
      </c>
      <c r="J472" s="578">
        <v>1.5</v>
      </c>
      <c r="K472" s="224">
        <v>3</v>
      </c>
      <c r="L472" s="224">
        <v>3</v>
      </c>
      <c r="M472" s="476"/>
      <c r="N472" s="320"/>
    </row>
    <row r="473" spans="1:14" s="321" customFormat="1" x14ac:dyDescent="0.2">
      <c r="A473" s="322"/>
      <c r="B473" s="212"/>
      <c r="C473" s="213">
        <v>642013</v>
      </c>
      <c r="D473" s="214" t="s">
        <v>287</v>
      </c>
      <c r="E473" s="360"/>
      <c r="F473" s="223">
        <v>0</v>
      </c>
      <c r="G473" s="223">
        <v>1</v>
      </c>
      <c r="H473" s="224">
        <v>0</v>
      </c>
      <c r="I473" s="224">
        <v>0</v>
      </c>
      <c r="J473" s="224">
        <v>0</v>
      </c>
      <c r="K473" s="224">
        <v>0</v>
      </c>
      <c r="L473" s="224">
        <v>0</v>
      </c>
      <c r="M473" s="476"/>
      <c r="N473" s="320"/>
    </row>
    <row r="474" spans="1:14" s="321" customFormat="1" x14ac:dyDescent="0.2">
      <c r="A474" s="322"/>
      <c r="B474" s="212"/>
      <c r="C474" s="213">
        <v>642015</v>
      </c>
      <c r="D474" s="214" t="s">
        <v>111</v>
      </c>
      <c r="E474" s="360"/>
      <c r="F474" s="223">
        <v>0.3</v>
      </c>
      <c r="G474" s="223">
        <v>0.3</v>
      </c>
      <c r="H474" s="224">
        <v>1</v>
      </c>
      <c r="I474" s="224">
        <v>1</v>
      </c>
      <c r="J474" s="224">
        <v>1</v>
      </c>
      <c r="K474" s="224">
        <v>1</v>
      </c>
      <c r="L474" s="224">
        <v>1</v>
      </c>
      <c r="M474" s="490"/>
      <c r="N474" s="320"/>
    </row>
    <row r="475" spans="1:14" s="321" customFormat="1" x14ac:dyDescent="0.2">
      <c r="A475" s="322"/>
      <c r="B475" s="294"/>
      <c r="C475" s="295"/>
      <c r="D475" s="282" t="s">
        <v>174</v>
      </c>
      <c r="E475" s="294" t="s">
        <v>689</v>
      </c>
      <c r="F475" s="283">
        <f t="shared" ref="F475" si="189">SUM(F476:F480)</f>
        <v>32.299999999999997</v>
      </c>
      <c r="G475" s="283">
        <f t="shared" ref="G475" si="190">SUM(G476:G480)</f>
        <v>33.9</v>
      </c>
      <c r="H475" s="283">
        <f t="shared" ref="H475" si="191">SUM(H476:H480)</f>
        <v>33.5</v>
      </c>
      <c r="I475" s="283">
        <f t="shared" ref="I475" si="192">SUM(I476:I480)</f>
        <v>36.5</v>
      </c>
      <c r="J475" s="283">
        <f t="shared" ref="J475" si="193">SUM(J476:J480)</f>
        <v>31.5</v>
      </c>
      <c r="K475" s="283">
        <f t="shared" ref="K475:L475" si="194">SUM(K476:K480)</f>
        <v>32.5</v>
      </c>
      <c r="L475" s="283">
        <f t="shared" si="194"/>
        <v>32.5</v>
      </c>
      <c r="M475" s="476"/>
      <c r="N475" s="320"/>
    </row>
    <row r="476" spans="1:14" s="321" customFormat="1" x14ac:dyDescent="0.2">
      <c r="A476" s="318"/>
      <c r="B476" s="212"/>
      <c r="C476" s="213">
        <v>632001</v>
      </c>
      <c r="D476" s="214" t="s">
        <v>175</v>
      </c>
      <c r="E476" s="360"/>
      <c r="F476" s="223">
        <v>29.5</v>
      </c>
      <c r="G476" s="223">
        <v>31.6</v>
      </c>
      <c r="H476" s="224">
        <v>30</v>
      </c>
      <c r="I476" s="224">
        <v>33</v>
      </c>
      <c r="J476" s="224">
        <v>30</v>
      </c>
      <c r="K476" s="224">
        <v>30</v>
      </c>
      <c r="L476" s="224">
        <v>30</v>
      </c>
      <c r="M476" s="490"/>
      <c r="N476" s="320"/>
    </row>
    <row r="477" spans="1:14" x14ac:dyDescent="0.2">
      <c r="A477" s="212"/>
      <c r="B477" s="212"/>
      <c r="C477" s="213">
        <v>63300614</v>
      </c>
      <c r="D477" s="214" t="s">
        <v>435</v>
      </c>
      <c r="E477" s="360"/>
      <c r="F477" s="223">
        <v>0</v>
      </c>
      <c r="G477" s="223">
        <v>0</v>
      </c>
      <c r="H477" s="224">
        <v>1</v>
      </c>
      <c r="I477" s="224">
        <v>1</v>
      </c>
      <c r="J477" s="224">
        <v>0.5</v>
      </c>
      <c r="K477" s="224">
        <v>0.5</v>
      </c>
      <c r="L477" s="224">
        <v>0.5</v>
      </c>
      <c r="M477" s="207"/>
    </row>
    <row r="478" spans="1:14" s="321" customFormat="1" x14ac:dyDescent="0.2">
      <c r="A478" s="318"/>
      <c r="B478" s="212"/>
      <c r="C478" s="213">
        <v>6330065</v>
      </c>
      <c r="D478" s="214" t="s">
        <v>134</v>
      </c>
      <c r="E478" s="360"/>
      <c r="F478" s="223">
        <v>1.4</v>
      </c>
      <c r="G478" s="223">
        <v>1.3</v>
      </c>
      <c r="H478" s="224">
        <v>1.5</v>
      </c>
      <c r="I478" s="224">
        <v>1.5</v>
      </c>
      <c r="J478" s="578">
        <v>0.5</v>
      </c>
      <c r="K478" s="224">
        <v>1.5</v>
      </c>
      <c r="L478" s="224">
        <v>1.5</v>
      </c>
      <c r="M478" s="478"/>
      <c r="N478" s="320"/>
    </row>
    <row r="479" spans="1:14" s="321" customFormat="1" x14ac:dyDescent="0.2">
      <c r="A479" s="319"/>
      <c r="B479" s="212"/>
      <c r="C479" s="213">
        <v>63500612</v>
      </c>
      <c r="D479" s="214" t="s">
        <v>176</v>
      </c>
      <c r="E479" s="360"/>
      <c r="F479" s="223">
        <v>1.4</v>
      </c>
      <c r="G479" s="223">
        <v>0.9</v>
      </c>
      <c r="H479" s="224">
        <v>1</v>
      </c>
      <c r="I479" s="224">
        <v>1</v>
      </c>
      <c r="J479" s="224">
        <v>0.5</v>
      </c>
      <c r="K479" s="224">
        <v>0.5</v>
      </c>
      <c r="L479" s="224">
        <v>0.5</v>
      </c>
      <c r="M479" s="478"/>
      <c r="N479" s="320"/>
    </row>
    <row r="480" spans="1:14" x14ac:dyDescent="0.2">
      <c r="A480" s="205"/>
      <c r="B480" s="212"/>
      <c r="C480" s="213">
        <v>636004</v>
      </c>
      <c r="D480" s="214" t="s">
        <v>546</v>
      </c>
      <c r="E480" s="360"/>
      <c r="F480" s="223">
        <v>0</v>
      </c>
      <c r="G480" s="223">
        <v>0.1</v>
      </c>
      <c r="H480" s="224">
        <v>0</v>
      </c>
      <c r="I480" s="224">
        <v>0</v>
      </c>
      <c r="J480" s="224">
        <v>0</v>
      </c>
      <c r="K480" s="224">
        <v>0</v>
      </c>
      <c r="L480" s="224">
        <v>0</v>
      </c>
      <c r="M480" s="476"/>
    </row>
    <row r="481" spans="1:14" x14ac:dyDescent="0.2">
      <c r="A481" s="205"/>
      <c r="B481" s="299"/>
      <c r="C481" s="300"/>
      <c r="D481" s="282" t="s">
        <v>503</v>
      </c>
      <c r="E481" s="299" t="s">
        <v>690</v>
      </c>
      <c r="F481" s="283">
        <f t="shared" ref="F481" si="195">SUM(F482:F484)</f>
        <v>224.10000000000002</v>
      </c>
      <c r="G481" s="283">
        <f t="shared" ref="G481" si="196">SUM(G482:G484)</f>
        <v>183.8</v>
      </c>
      <c r="H481" s="283">
        <f t="shared" ref="H481" si="197">SUM(H482:H484)</f>
        <v>199.7</v>
      </c>
      <c r="I481" s="283">
        <f>SUM(I482+I483+I484+I516)</f>
        <v>216.9</v>
      </c>
      <c r="J481" s="283">
        <f>SUM(J482+J483+J484+J516)</f>
        <v>231.3</v>
      </c>
      <c r="K481" s="283">
        <f>SUM(K482+K483+K484+K516)</f>
        <v>238.9</v>
      </c>
      <c r="L481" s="283">
        <f>SUM(L482+L483+L484+L516)</f>
        <v>245.9</v>
      </c>
      <c r="M481" s="476"/>
    </row>
    <row r="482" spans="1:14" s="321" customFormat="1" x14ac:dyDescent="0.2">
      <c r="A482" s="319"/>
      <c r="B482" s="212">
        <v>610</v>
      </c>
      <c r="C482" s="213"/>
      <c r="D482" s="214" t="s">
        <v>115</v>
      </c>
      <c r="E482" s="360"/>
      <c r="F482" s="223">
        <v>62.9</v>
      </c>
      <c r="G482" s="223">
        <v>66.400000000000006</v>
      </c>
      <c r="H482" s="224">
        <v>69</v>
      </c>
      <c r="I482" s="224">
        <v>79</v>
      </c>
      <c r="J482" s="224">
        <v>81.099999999999994</v>
      </c>
      <c r="K482" s="224">
        <v>85</v>
      </c>
      <c r="L482" s="224">
        <v>90</v>
      </c>
      <c r="M482" s="490"/>
      <c r="N482" s="320"/>
    </row>
    <row r="483" spans="1:14" s="323" customFormat="1" x14ac:dyDescent="0.2">
      <c r="A483" s="319"/>
      <c r="B483" s="212">
        <v>620</v>
      </c>
      <c r="C483" s="213"/>
      <c r="D483" s="214" t="s">
        <v>116</v>
      </c>
      <c r="E483" s="360"/>
      <c r="F483" s="223">
        <v>22.4</v>
      </c>
      <c r="G483" s="223">
        <v>22</v>
      </c>
      <c r="H483" s="224">
        <v>24</v>
      </c>
      <c r="I483" s="224">
        <v>27.7</v>
      </c>
      <c r="J483" s="224">
        <v>28.3</v>
      </c>
      <c r="K483" s="224">
        <v>30</v>
      </c>
      <c r="L483" s="224">
        <v>32</v>
      </c>
      <c r="M483" s="478"/>
      <c r="N483" s="324"/>
    </row>
    <row r="484" spans="1:14" s="321" customFormat="1" x14ac:dyDescent="0.2">
      <c r="A484" s="319"/>
      <c r="B484" s="212">
        <v>630</v>
      </c>
      <c r="C484" s="221"/>
      <c r="D484" s="222" t="s">
        <v>162</v>
      </c>
      <c r="E484" s="253"/>
      <c r="F484" s="225">
        <f>SUM(F485:F518)</f>
        <v>138.80000000000001</v>
      </c>
      <c r="G484" s="225">
        <f>SUM(G485:G518)</f>
        <v>95.4</v>
      </c>
      <c r="H484" s="204">
        <f>SUM(H485:H516)</f>
        <v>106.69999999999999</v>
      </c>
      <c r="I484" s="204">
        <f>SUM(I485:I515)</f>
        <v>105.6</v>
      </c>
      <c r="J484" s="204">
        <f>SUM(J485:J515)</f>
        <v>119.9</v>
      </c>
      <c r="K484" s="204">
        <f>SUM(K485:K515)</f>
        <v>121.9</v>
      </c>
      <c r="L484" s="204">
        <f>SUM(L485:L515)</f>
        <v>121.9</v>
      </c>
      <c r="M484" s="476"/>
      <c r="N484" s="320"/>
    </row>
    <row r="485" spans="1:14" s="321" customFormat="1" x14ac:dyDescent="0.2">
      <c r="A485" s="318"/>
      <c r="B485" s="212"/>
      <c r="C485" s="213">
        <v>631001</v>
      </c>
      <c r="D485" s="214" t="s">
        <v>129</v>
      </c>
      <c r="E485" s="253"/>
      <c r="F485" s="223">
        <v>0.1</v>
      </c>
      <c r="G485" s="223">
        <v>0.2</v>
      </c>
      <c r="H485" s="224">
        <v>0.5</v>
      </c>
      <c r="I485" s="224">
        <v>0.5</v>
      </c>
      <c r="J485" s="224">
        <v>0.5</v>
      </c>
      <c r="K485" s="224">
        <v>0.5</v>
      </c>
      <c r="L485" s="224">
        <v>0.5</v>
      </c>
      <c r="M485" s="478"/>
      <c r="N485" s="320"/>
    </row>
    <row r="486" spans="1:14" s="321" customFormat="1" x14ac:dyDescent="0.2">
      <c r="A486" s="318"/>
      <c r="B486" s="212"/>
      <c r="C486" s="213">
        <v>632001</v>
      </c>
      <c r="D486" s="214" t="s">
        <v>506</v>
      </c>
      <c r="E486" s="360"/>
      <c r="F486" s="223">
        <v>19.399999999999999</v>
      </c>
      <c r="G486" s="223">
        <v>14.3</v>
      </c>
      <c r="H486" s="224">
        <v>18</v>
      </c>
      <c r="I486" s="224">
        <v>18</v>
      </c>
      <c r="J486" s="224">
        <v>18.5</v>
      </c>
      <c r="K486" s="224">
        <v>18.5</v>
      </c>
      <c r="L486" s="224">
        <v>18.5</v>
      </c>
      <c r="M486" s="478"/>
      <c r="N486" s="320"/>
    </row>
    <row r="487" spans="1:14" s="321" customFormat="1" x14ac:dyDescent="0.2">
      <c r="A487" s="318"/>
      <c r="B487" s="212"/>
      <c r="C487" s="213">
        <v>632002</v>
      </c>
      <c r="D487" s="214" t="s">
        <v>507</v>
      </c>
      <c r="E487" s="360"/>
      <c r="F487" s="223">
        <v>33.200000000000003</v>
      </c>
      <c r="G487" s="223">
        <v>26.3</v>
      </c>
      <c r="H487" s="224">
        <v>25</v>
      </c>
      <c r="I487" s="224">
        <v>25</v>
      </c>
      <c r="J487" s="224">
        <v>33.200000000000003</v>
      </c>
      <c r="K487" s="224">
        <v>33.200000000000003</v>
      </c>
      <c r="L487" s="224">
        <v>33.200000000000003</v>
      </c>
      <c r="M487" s="476"/>
      <c r="N487" s="320"/>
    </row>
    <row r="488" spans="1:14" s="321" customFormat="1" x14ac:dyDescent="0.2">
      <c r="A488" s="318"/>
      <c r="B488" s="212"/>
      <c r="C488" s="213">
        <v>632003</v>
      </c>
      <c r="D488" s="214" t="s">
        <v>975</v>
      </c>
      <c r="E488" s="360"/>
      <c r="F488" s="223">
        <v>0</v>
      </c>
      <c r="G488" s="223">
        <v>0</v>
      </c>
      <c r="H488" s="224">
        <v>0.3</v>
      </c>
      <c r="I488" s="224">
        <v>0.3</v>
      </c>
      <c r="J488" s="224">
        <v>0.1</v>
      </c>
      <c r="K488" s="224">
        <v>0.1</v>
      </c>
      <c r="L488" s="224">
        <v>0.1</v>
      </c>
      <c r="M488" s="476"/>
      <c r="N488" s="320"/>
    </row>
    <row r="489" spans="1:14" s="321" customFormat="1" x14ac:dyDescent="0.2">
      <c r="A489" s="318"/>
      <c r="B489" s="212"/>
      <c r="C489" s="213">
        <v>633006</v>
      </c>
      <c r="D489" s="214" t="s">
        <v>547</v>
      </c>
      <c r="E489" s="360"/>
      <c r="F489" s="223">
        <v>4.4000000000000004</v>
      </c>
      <c r="G489" s="223">
        <v>1.6</v>
      </c>
      <c r="H489" s="224">
        <v>1</v>
      </c>
      <c r="I489" s="224">
        <v>1</v>
      </c>
      <c r="J489" s="578">
        <v>10</v>
      </c>
      <c r="K489" s="224">
        <v>10</v>
      </c>
      <c r="L489" s="224">
        <v>10</v>
      </c>
      <c r="M489" s="242"/>
      <c r="N489" s="410"/>
    </row>
    <row r="490" spans="1:14" s="321" customFormat="1" x14ac:dyDescent="0.2">
      <c r="A490" s="318"/>
      <c r="B490" s="212"/>
      <c r="C490" s="213">
        <v>6330061</v>
      </c>
      <c r="D490" s="214" t="s">
        <v>134</v>
      </c>
      <c r="E490" s="360"/>
      <c r="F490" s="223">
        <v>0.9</v>
      </c>
      <c r="G490" s="223">
        <v>3.4</v>
      </c>
      <c r="H490" s="224">
        <v>5</v>
      </c>
      <c r="I490" s="224">
        <v>7</v>
      </c>
      <c r="J490" s="578">
        <v>7</v>
      </c>
      <c r="K490" s="224">
        <v>7</v>
      </c>
      <c r="L490" s="224">
        <v>7</v>
      </c>
      <c r="M490" s="490"/>
      <c r="N490" s="320"/>
    </row>
    <row r="491" spans="1:14" s="321" customFormat="1" x14ac:dyDescent="0.2">
      <c r="A491" s="318"/>
      <c r="B491" s="212"/>
      <c r="C491" s="213">
        <v>6330065</v>
      </c>
      <c r="D491" s="214" t="s">
        <v>548</v>
      </c>
      <c r="E491" s="360"/>
      <c r="F491" s="223">
        <v>0.4</v>
      </c>
      <c r="G491" s="223">
        <v>0.4</v>
      </c>
      <c r="H491" s="224">
        <v>0.6</v>
      </c>
      <c r="I491" s="224">
        <v>0.6</v>
      </c>
      <c r="J491" s="224">
        <v>0.6</v>
      </c>
      <c r="K491" s="224">
        <v>0.6</v>
      </c>
      <c r="L491" s="224">
        <v>0.6</v>
      </c>
      <c r="M491" s="476"/>
      <c r="N491" s="320"/>
    </row>
    <row r="492" spans="1:14" s="321" customFormat="1" x14ac:dyDescent="0.2">
      <c r="A492" s="318"/>
      <c r="B492" s="212"/>
      <c r="C492" s="213">
        <v>633009</v>
      </c>
      <c r="D492" s="214" t="s">
        <v>549</v>
      </c>
      <c r="E492" s="360"/>
      <c r="F492" s="223">
        <v>0.2</v>
      </c>
      <c r="G492" s="223">
        <v>0</v>
      </c>
      <c r="H492" s="224">
        <v>0.2</v>
      </c>
      <c r="I492" s="224">
        <v>0.2</v>
      </c>
      <c r="J492" s="224">
        <v>0.2</v>
      </c>
      <c r="K492" s="224">
        <v>0.2</v>
      </c>
      <c r="L492" s="224">
        <v>0.2</v>
      </c>
      <c r="M492" s="476"/>
      <c r="N492" s="320"/>
    </row>
    <row r="493" spans="1:14" s="321" customFormat="1" x14ac:dyDescent="0.2">
      <c r="A493" s="318"/>
      <c r="B493" s="212"/>
      <c r="C493" s="213">
        <v>634001</v>
      </c>
      <c r="D493" s="214" t="s">
        <v>508</v>
      </c>
      <c r="E493" s="360"/>
      <c r="F493" s="223">
        <v>0.4</v>
      </c>
      <c r="G493" s="223">
        <v>0.6</v>
      </c>
      <c r="H493" s="224">
        <v>0.6</v>
      </c>
      <c r="I493" s="224">
        <v>0.6</v>
      </c>
      <c r="J493" s="224">
        <v>0.6</v>
      </c>
      <c r="K493" s="224">
        <v>0.6</v>
      </c>
      <c r="L493" s="224">
        <v>0.6</v>
      </c>
      <c r="M493" s="476"/>
      <c r="N493" s="320"/>
    </row>
    <row r="494" spans="1:14" s="321" customFormat="1" x14ac:dyDescent="0.2">
      <c r="A494" s="318"/>
      <c r="B494" s="212"/>
      <c r="C494" s="213">
        <v>6340021</v>
      </c>
      <c r="D494" s="214" t="s">
        <v>78</v>
      </c>
      <c r="E494" s="360"/>
      <c r="F494" s="223">
        <v>0.4</v>
      </c>
      <c r="G494" s="223">
        <v>0.2</v>
      </c>
      <c r="H494" s="224">
        <v>0.3</v>
      </c>
      <c r="I494" s="224">
        <v>0.3</v>
      </c>
      <c r="J494" s="224">
        <v>0.4</v>
      </c>
      <c r="K494" s="224">
        <v>0.4</v>
      </c>
      <c r="L494" s="224">
        <v>0.4</v>
      </c>
      <c r="M494" s="478"/>
      <c r="N494" s="320"/>
    </row>
    <row r="495" spans="1:14" s="321" customFormat="1" x14ac:dyDescent="0.2">
      <c r="A495" s="318"/>
      <c r="B495" s="212"/>
      <c r="C495" s="213">
        <v>6340022</v>
      </c>
      <c r="D495" s="214" t="s">
        <v>79</v>
      </c>
      <c r="E495" s="360"/>
      <c r="F495" s="223">
        <v>0</v>
      </c>
      <c r="G495" s="223">
        <v>0.1</v>
      </c>
      <c r="H495" s="224">
        <v>0.2</v>
      </c>
      <c r="I495" s="224">
        <v>0.2</v>
      </c>
      <c r="J495" s="224">
        <v>0.1</v>
      </c>
      <c r="K495" s="224">
        <v>0.1</v>
      </c>
      <c r="L495" s="224">
        <v>0.1</v>
      </c>
      <c r="M495" s="476"/>
      <c r="N495" s="320"/>
    </row>
    <row r="496" spans="1:14" s="321" customFormat="1" x14ac:dyDescent="0.2">
      <c r="A496" s="318"/>
      <c r="B496" s="212"/>
      <c r="C496" s="213">
        <v>634003</v>
      </c>
      <c r="D496" s="214" t="s">
        <v>613</v>
      </c>
      <c r="E496" s="360"/>
      <c r="F496" s="223">
        <v>0.2</v>
      </c>
      <c r="G496" s="223">
        <v>0.2</v>
      </c>
      <c r="H496" s="224">
        <v>0.3</v>
      </c>
      <c r="I496" s="224">
        <v>0.3</v>
      </c>
      <c r="J496" s="224">
        <v>0.2</v>
      </c>
      <c r="K496" s="224">
        <v>0.2</v>
      </c>
      <c r="L496" s="224">
        <v>0.2</v>
      </c>
      <c r="M496" s="476"/>
      <c r="N496" s="320"/>
    </row>
    <row r="497" spans="1:14" s="321" customFormat="1" x14ac:dyDescent="0.2">
      <c r="A497" s="318"/>
      <c r="B497" s="212"/>
      <c r="C497" s="213">
        <v>635002</v>
      </c>
      <c r="D497" s="214" t="s">
        <v>83</v>
      </c>
      <c r="E497" s="360"/>
      <c r="F497" s="223">
        <v>0</v>
      </c>
      <c r="G497" s="223">
        <v>0.1</v>
      </c>
      <c r="H497" s="224">
        <v>0.1</v>
      </c>
      <c r="I497" s="224">
        <v>0.1</v>
      </c>
      <c r="J497" s="224">
        <v>0.1</v>
      </c>
      <c r="K497" s="224">
        <v>0.1</v>
      </c>
      <c r="L497" s="224">
        <v>0.1</v>
      </c>
      <c r="M497" s="478"/>
      <c r="N497" s="320"/>
    </row>
    <row r="498" spans="1:14" s="321" customFormat="1" x14ac:dyDescent="0.2">
      <c r="A498" s="318"/>
      <c r="B498" s="212"/>
      <c r="C498" s="213">
        <v>635006</v>
      </c>
      <c r="D498" s="214" t="s">
        <v>550</v>
      </c>
      <c r="E498" s="360"/>
      <c r="F498" s="223">
        <v>1.2</v>
      </c>
      <c r="G498" s="223">
        <v>1.5</v>
      </c>
      <c r="H498" s="224">
        <v>4</v>
      </c>
      <c r="I498" s="224">
        <v>4</v>
      </c>
      <c r="J498" s="578">
        <v>2</v>
      </c>
      <c r="K498" s="224">
        <v>2</v>
      </c>
      <c r="L498" s="224">
        <v>2</v>
      </c>
      <c r="M498" s="478"/>
      <c r="N498" s="320"/>
    </row>
    <row r="499" spans="1:14" s="321" customFormat="1" x14ac:dyDescent="0.2">
      <c r="A499" s="319"/>
      <c r="B499" s="212"/>
      <c r="C499" s="213">
        <v>636001</v>
      </c>
      <c r="D499" s="214" t="s">
        <v>592</v>
      </c>
      <c r="E499" s="360"/>
      <c r="F499" s="223">
        <v>2.2000000000000002</v>
      </c>
      <c r="G499" s="223">
        <v>3.5</v>
      </c>
      <c r="H499" s="224">
        <v>4</v>
      </c>
      <c r="I499" s="224">
        <v>4</v>
      </c>
      <c r="J499" s="224">
        <v>1</v>
      </c>
      <c r="K499" s="224">
        <v>1</v>
      </c>
      <c r="L499" s="224">
        <v>1</v>
      </c>
      <c r="M499" s="478"/>
      <c r="N499" s="320"/>
    </row>
    <row r="500" spans="1:14" s="321" customFormat="1" x14ac:dyDescent="0.2">
      <c r="A500" s="319"/>
      <c r="B500" s="212"/>
      <c r="C500" s="213">
        <v>637001</v>
      </c>
      <c r="D500" s="214" t="s">
        <v>89</v>
      </c>
      <c r="E500" s="360"/>
      <c r="F500" s="223">
        <v>0</v>
      </c>
      <c r="G500" s="223">
        <v>0.9</v>
      </c>
      <c r="H500" s="224">
        <v>1</v>
      </c>
      <c r="I500" s="224">
        <v>1</v>
      </c>
      <c r="J500" s="224">
        <v>1</v>
      </c>
      <c r="K500" s="224">
        <v>1</v>
      </c>
      <c r="L500" s="224">
        <v>1</v>
      </c>
      <c r="M500" s="478"/>
      <c r="N500" s="320"/>
    </row>
    <row r="501" spans="1:14" s="321" customFormat="1" x14ac:dyDescent="0.2">
      <c r="A501" s="319"/>
      <c r="B501" s="212"/>
      <c r="C501" s="213">
        <v>637004</v>
      </c>
      <c r="D501" s="214" t="s">
        <v>454</v>
      </c>
      <c r="E501" s="360"/>
      <c r="F501" s="223">
        <v>0</v>
      </c>
      <c r="G501" s="223">
        <v>0</v>
      </c>
      <c r="H501" s="224">
        <v>0</v>
      </c>
      <c r="I501" s="224">
        <v>0</v>
      </c>
      <c r="J501" s="224">
        <v>0</v>
      </c>
      <c r="K501" s="224">
        <v>0</v>
      </c>
      <c r="L501" s="224">
        <v>0</v>
      </c>
      <c r="M501" s="478"/>
      <c r="N501" s="320"/>
    </row>
    <row r="502" spans="1:14" s="321" customFormat="1" x14ac:dyDescent="0.2">
      <c r="A502" s="319"/>
      <c r="B502" s="212"/>
      <c r="C502" s="213">
        <v>6370041</v>
      </c>
      <c r="D502" s="214" t="s">
        <v>621</v>
      </c>
      <c r="E502" s="360"/>
      <c r="F502" s="223">
        <v>1.8</v>
      </c>
      <c r="G502" s="223">
        <v>1.4</v>
      </c>
      <c r="H502" s="224">
        <v>1.4</v>
      </c>
      <c r="I502" s="224">
        <v>1.4</v>
      </c>
      <c r="J502" s="224">
        <v>1.9</v>
      </c>
      <c r="K502" s="224">
        <v>1.9</v>
      </c>
      <c r="L502" s="224">
        <v>1.9</v>
      </c>
      <c r="M502" s="476"/>
      <c r="N502" s="320"/>
    </row>
    <row r="503" spans="1:14" s="321" customFormat="1" x14ac:dyDescent="0.2">
      <c r="A503" s="319"/>
      <c r="B503" s="212"/>
      <c r="C503" s="213">
        <v>63700499</v>
      </c>
      <c r="D503" s="214" t="s">
        <v>91</v>
      </c>
      <c r="E503" s="360"/>
      <c r="F503" s="223">
        <v>22</v>
      </c>
      <c r="G503" s="223">
        <v>26.2</v>
      </c>
      <c r="H503" s="224">
        <v>25</v>
      </c>
      <c r="I503" s="224">
        <v>25</v>
      </c>
      <c r="J503" s="578">
        <v>25</v>
      </c>
      <c r="K503" s="224">
        <v>25</v>
      </c>
      <c r="L503" s="224">
        <v>25</v>
      </c>
      <c r="M503" s="490"/>
      <c r="N503" s="320"/>
    </row>
    <row r="504" spans="1:14" s="321" customFormat="1" x14ac:dyDescent="0.2">
      <c r="A504" s="319"/>
      <c r="B504" s="212"/>
      <c r="C504" s="213">
        <v>6370051</v>
      </c>
      <c r="D504" s="214" t="s">
        <v>95</v>
      </c>
      <c r="E504" s="360"/>
      <c r="F504" s="223">
        <v>0</v>
      </c>
      <c r="G504" s="223">
        <v>0</v>
      </c>
      <c r="H504" s="224">
        <v>0</v>
      </c>
      <c r="I504" s="224">
        <v>0</v>
      </c>
      <c r="J504" s="224">
        <v>0</v>
      </c>
      <c r="K504" s="224">
        <v>0</v>
      </c>
      <c r="L504" s="224">
        <v>0</v>
      </c>
      <c r="M504" s="476"/>
      <c r="N504" s="320"/>
    </row>
    <row r="505" spans="1:14" s="321" customFormat="1" x14ac:dyDescent="0.2">
      <c r="A505" s="319"/>
      <c r="B505" s="212"/>
      <c r="C505" s="213">
        <v>6370055</v>
      </c>
      <c r="D505" s="214" t="s">
        <v>98</v>
      </c>
      <c r="E505" s="360"/>
      <c r="F505" s="223">
        <v>0.8</v>
      </c>
      <c r="G505" s="223">
        <v>0.7</v>
      </c>
      <c r="H505" s="224">
        <v>0.6</v>
      </c>
      <c r="I505" s="224">
        <v>0.6</v>
      </c>
      <c r="J505" s="224">
        <v>0.6</v>
      </c>
      <c r="K505" s="224">
        <v>0.6</v>
      </c>
      <c r="L505" s="224">
        <v>0.6</v>
      </c>
      <c r="M505" s="476"/>
      <c r="N505" s="320"/>
    </row>
    <row r="506" spans="1:14" s="448" customFormat="1" x14ac:dyDescent="0.2">
      <c r="A506" s="446"/>
      <c r="B506" s="212"/>
      <c r="C506" s="213">
        <v>637006</v>
      </c>
      <c r="D506" s="214" t="s">
        <v>1150</v>
      </c>
      <c r="E506" s="360"/>
      <c r="F506" s="223">
        <v>0</v>
      </c>
      <c r="G506" s="223">
        <v>0</v>
      </c>
      <c r="H506" s="224">
        <v>0</v>
      </c>
      <c r="I506" s="224">
        <v>1.5</v>
      </c>
      <c r="J506" s="224">
        <v>0</v>
      </c>
      <c r="K506" s="224">
        <v>0</v>
      </c>
      <c r="L506" s="224">
        <v>0</v>
      </c>
      <c r="M506" s="490"/>
      <c r="N506" s="447"/>
    </row>
    <row r="507" spans="1:14" s="321" customFormat="1" x14ac:dyDescent="0.2">
      <c r="A507" s="319"/>
      <c r="B507" s="212"/>
      <c r="C507" s="213">
        <v>637012</v>
      </c>
      <c r="D507" s="214" t="s">
        <v>614</v>
      </c>
      <c r="E507" s="360"/>
      <c r="F507" s="223">
        <v>0.3</v>
      </c>
      <c r="G507" s="223">
        <v>0.2</v>
      </c>
      <c r="H507" s="224">
        <v>0.6</v>
      </c>
      <c r="I507" s="224">
        <v>0.6</v>
      </c>
      <c r="J507" s="578">
        <v>1</v>
      </c>
      <c r="K507" s="224">
        <v>3</v>
      </c>
      <c r="L507" s="224">
        <v>3</v>
      </c>
      <c r="M507" s="478"/>
      <c r="N507" s="320"/>
    </row>
    <row r="508" spans="1:14" s="321" customFormat="1" x14ac:dyDescent="0.2">
      <c r="A508" s="319"/>
      <c r="B508" s="212"/>
      <c r="C508" s="213">
        <v>637014</v>
      </c>
      <c r="D508" s="214" t="s">
        <v>551</v>
      </c>
      <c r="E508" s="360"/>
      <c r="F508" s="223">
        <v>3.8</v>
      </c>
      <c r="G508" s="223">
        <v>4.0999999999999996</v>
      </c>
      <c r="H508" s="224">
        <v>4</v>
      </c>
      <c r="I508" s="224">
        <v>4</v>
      </c>
      <c r="J508" s="224">
        <v>4.5</v>
      </c>
      <c r="K508" s="224">
        <v>4.5</v>
      </c>
      <c r="L508" s="224">
        <v>4.5</v>
      </c>
      <c r="M508" s="476"/>
      <c r="N508" s="320"/>
    </row>
    <row r="509" spans="1:14" s="321" customFormat="1" x14ac:dyDescent="0.2">
      <c r="A509" s="319"/>
      <c r="B509" s="212"/>
      <c r="C509" s="213">
        <v>637015</v>
      </c>
      <c r="D509" s="214" t="s">
        <v>102</v>
      </c>
      <c r="E509" s="360"/>
      <c r="F509" s="223">
        <v>1.5</v>
      </c>
      <c r="G509" s="223">
        <v>1.3</v>
      </c>
      <c r="H509" s="224">
        <v>1.5</v>
      </c>
      <c r="I509" s="224">
        <v>1.5</v>
      </c>
      <c r="J509" s="224">
        <v>1.8</v>
      </c>
      <c r="K509" s="224">
        <v>1.8</v>
      </c>
      <c r="L509" s="224">
        <v>1.8</v>
      </c>
      <c r="M509" s="478"/>
      <c r="N509" s="320"/>
    </row>
    <row r="510" spans="1:14" s="321" customFormat="1" x14ac:dyDescent="0.2">
      <c r="A510" s="319"/>
      <c r="B510" s="212"/>
      <c r="C510" s="213">
        <v>637016</v>
      </c>
      <c r="D510" s="214" t="s">
        <v>552</v>
      </c>
      <c r="E510" s="360"/>
      <c r="F510" s="223">
        <v>0.7</v>
      </c>
      <c r="G510" s="223">
        <v>0.7</v>
      </c>
      <c r="H510" s="224">
        <v>0.7</v>
      </c>
      <c r="I510" s="224">
        <v>0.7</v>
      </c>
      <c r="J510" s="224">
        <v>1</v>
      </c>
      <c r="K510" s="224">
        <v>1</v>
      </c>
      <c r="L510" s="224">
        <v>1</v>
      </c>
      <c r="M510" s="476"/>
      <c r="N510" s="320"/>
    </row>
    <row r="511" spans="1:14" s="321" customFormat="1" x14ac:dyDescent="0.2">
      <c r="A511" s="319"/>
      <c r="B511" s="212"/>
      <c r="C511" s="213">
        <v>637018</v>
      </c>
      <c r="D511" s="214" t="s">
        <v>428</v>
      </c>
      <c r="E511" s="253"/>
      <c r="F511" s="223">
        <v>44.4</v>
      </c>
      <c r="G511" s="223">
        <v>6.7</v>
      </c>
      <c r="H511" s="224">
        <v>7</v>
      </c>
      <c r="I511" s="224">
        <v>7</v>
      </c>
      <c r="J511" s="224">
        <v>8.4</v>
      </c>
      <c r="K511" s="224">
        <v>8.4</v>
      </c>
      <c r="L511" s="224">
        <v>8.4</v>
      </c>
      <c r="M511" s="476"/>
      <c r="N511" s="320"/>
    </row>
    <row r="512" spans="1:14" s="321" customFormat="1" x14ac:dyDescent="0.2">
      <c r="A512" s="319"/>
      <c r="B512" s="212"/>
      <c r="C512" s="213">
        <v>637023</v>
      </c>
      <c r="D512" s="214" t="s">
        <v>553</v>
      </c>
      <c r="E512" s="360"/>
      <c r="F512" s="223">
        <v>0</v>
      </c>
      <c r="G512" s="223">
        <v>0</v>
      </c>
      <c r="H512" s="224">
        <v>0</v>
      </c>
      <c r="I512" s="224">
        <v>0</v>
      </c>
      <c r="J512" s="224">
        <v>0</v>
      </c>
      <c r="K512" s="224">
        <v>0</v>
      </c>
      <c r="L512" s="224">
        <v>0</v>
      </c>
      <c r="M512" s="476"/>
      <c r="N512" s="320"/>
    </row>
    <row r="513" spans="1:14" s="321" customFormat="1" x14ac:dyDescent="0.2">
      <c r="A513" s="319"/>
      <c r="B513" s="212"/>
      <c r="C513" s="213">
        <v>637026</v>
      </c>
      <c r="D513" s="214" t="s">
        <v>554</v>
      </c>
      <c r="E513" s="360"/>
      <c r="F513" s="223">
        <v>0</v>
      </c>
      <c r="G513" s="223">
        <v>0</v>
      </c>
      <c r="H513" s="224">
        <v>0</v>
      </c>
      <c r="I513" s="224">
        <v>0</v>
      </c>
      <c r="J513" s="224">
        <v>0</v>
      </c>
      <c r="K513" s="224">
        <v>0</v>
      </c>
      <c r="L513" s="224">
        <v>0</v>
      </c>
      <c r="M513" s="476"/>
      <c r="N513" s="320"/>
    </row>
    <row r="514" spans="1:14" x14ac:dyDescent="0.2">
      <c r="A514" s="205"/>
      <c r="B514" s="212"/>
      <c r="C514" s="213">
        <v>637027</v>
      </c>
      <c r="D514" s="214" t="s">
        <v>171</v>
      </c>
      <c r="E514" s="360"/>
      <c r="F514" s="223">
        <v>0</v>
      </c>
      <c r="G514" s="223">
        <v>0.2</v>
      </c>
      <c r="H514" s="224">
        <v>0</v>
      </c>
      <c r="I514" s="224">
        <v>0</v>
      </c>
      <c r="J514" s="224">
        <v>0</v>
      </c>
      <c r="K514" s="224">
        <v>0</v>
      </c>
      <c r="L514" s="224">
        <v>0</v>
      </c>
      <c r="M514" s="207"/>
    </row>
    <row r="515" spans="1:14" s="321" customFormat="1" x14ac:dyDescent="0.2">
      <c r="A515" s="319"/>
      <c r="B515" s="212"/>
      <c r="C515" s="213">
        <v>637035</v>
      </c>
      <c r="D515" s="214" t="s">
        <v>627</v>
      </c>
      <c r="E515" s="360"/>
      <c r="F515" s="223">
        <v>0.2</v>
      </c>
      <c r="G515" s="223">
        <v>0.3</v>
      </c>
      <c r="H515" s="224">
        <v>0.2</v>
      </c>
      <c r="I515" s="224">
        <v>0.2</v>
      </c>
      <c r="J515" s="224">
        <v>0.2</v>
      </c>
      <c r="K515" s="224">
        <v>0.2</v>
      </c>
      <c r="L515" s="224">
        <v>0.2</v>
      </c>
      <c r="M515" s="476"/>
      <c r="N515" s="320"/>
    </row>
    <row r="516" spans="1:14" s="323" customFormat="1" x14ac:dyDescent="0.2">
      <c r="A516" s="446"/>
      <c r="B516" s="212">
        <v>640</v>
      </c>
      <c r="C516" s="221"/>
      <c r="D516" s="222" t="s">
        <v>1245</v>
      </c>
      <c r="E516" s="253"/>
      <c r="F516" s="225">
        <v>0</v>
      </c>
      <c r="G516" s="225">
        <v>0</v>
      </c>
      <c r="H516" s="225">
        <f>SUM(H517:H518)</f>
        <v>4.5999999999999996</v>
      </c>
      <c r="I516" s="225">
        <f t="shared" ref="I516:J516" si="198">SUM(I517:I518)</f>
        <v>4.5999999999999996</v>
      </c>
      <c r="J516" s="225">
        <f t="shared" si="198"/>
        <v>2</v>
      </c>
      <c r="K516" s="225">
        <f t="shared" ref="K516" si="199">SUM(K517:K518)</f>
        <v>2</v>
      </c>
      <c r="L516" s="225">
        <f t="shared" ref="L516" si="200">SUM(L517:L518)</f>
        <v>2</v>
      </c>
      <c r="M516" s="175"/>
      <c r="N516" s="324"/>
    </row>
    <row r="517" spans="1:14" x14ac:dyDescent="0.2">
      <c r="A517" s="205"/>
      <c r="B517" s="212"/>
      <c r="C517" s="213">
        <v>642013</v>
      </c>
      <c r="D517" s="214" t="s">
        <v>628</v>
      </c>
      <c r="E517" s="360"/>
      <c r="F517" s="223">
        <v>0</v>
      </c>
      <c r="G517" s="223">
        <v>0</v>
      </c>
      <c r="H517" s="224">
        <v>3.6</v>
      </c>
      <c r="I517" s="224">
        <v>3.6</v>
      </c>
      <c r="J517" s="550">
        <v>1</v>
      </c>
      <c r="K517" s="550">
        <v>1</v>
      </c>
      <c r="L517" s="550">
        <v>1</v>
      </c>
      <c r="M517" s="207"/>
    </row>
    <row r="518" spans="1:14" s="321" customFormat="1" x14ac:dyDescent="0.2">
      <c r="A518" s="319"/>
      <c r="B518" s="212"/>
      <c r="C518" s="213">
        <v>642015</v>
      </c>
      <c r="D518" s="214" t="s">
        <v>111</v>
      </c>
      <c r="E518" s="360"/>
      <c r="F518" s="223">
        <v>0.3</v>
      </c>
      <c r="G518" s="223">
        <v>0.3</v>
      </c>
      <c r="H518" s="224">
        <v>1</v>
      </c>
      <c r="I518" s="224">
        <v>1</v>
      </c>
      <c r="J518" s="224">
        <v>1</v>
      </c>
      <c r="K518" s="224">
        <v>1</v>
      </c>
      <c r="L518" s="224">
        <v>1</v>
      </c>
      <c r="M518" s="476"/>
      <c r="N518" s="320"/>
    </row>
    <row r="519" spans="1:14" x14ac:dyDescent="0.2">
      <c r="A519" s="205"/>
      <c r="B519" s="298"/>
      <c r="C519" s="295"/>
      <c r="D519" s="282" t="s">
        <v>733</v>
      </c>
      <c r="E519" s="298" t="s">
        <v>690</v>
      </c>
      <c r="F519" s="283">
        <f>SUM(F520)</f>
        <v>3</v>
      </c>
      <c r="G519" s="283">
        <f>SUM(G520)</f>
        <v>2.8</v>
      </c>
      <c r="H519" s="283">
        <f t="shared" ref="H519" si="201">SUM(H520)</f>
        <v>8</v>
      </c>
      <c r="I519" s="283">
        <f t="shared" ref="I519" si="202">SUM(I520)</f>
        <v>8</v>
      </c>
      <c r="J519" s="283">
        <f t="shared" ref="J519:L519" si="203">SUM(J520)</f>
        <v>0</v>
      </c>
      <c r="K519" s="283">
        <f t="shared" si="203"/>
        <v>1</v>
      </c>
      <c r="L519" s="283">
        <f t="shared" si="203"/>
        <v>2</v>
      </c>
      <c r="M519" s="207"/>
    </row>
    <row r="520" spans="1:14" x14ac:dyDescent="0.2">
      <c r="A520" s="205"/>
      <c r="B520" s="212">
        <v>630</v>
      </c>
      <c r="C520" s="213"/>
      <c r="D520" s="214" t="s">
        <v>162</v>
      </c>
      <c r="E520" s="362"/>
      <c r="F520" s="223">
        <v>3</v>
      </c>
      <c r="G520" s="223">
        <v>2.8</v>
      </c>
      <c r="H520" s="223">
        <v>8</v>
      </c>
      <c r="I520" s="223">
        <v>8</v>
      </c>
      <c r="J520" s="223">
        <v>0</v>
      </c>
      <c r="K520" s="223">
        <v>1</v>
      </c>
      <c r="L520" s="223">
        <v>2</v>
      </c>
      <c r="M520" s="476"/>
    </row>
    <row r="521" spans="1:14" x14ac:dyDescent="0.2">
      <c r="A521" s="205"/>
      <c r="B521" s="298"/>
      <c r="C521" s="297"/>
      <c r="D521" s="282" t="s">
        <v>720</v>
      </c>
      <c r="E521" s="294" t="s">
        <v>686</v>
      </c>
      <c r="F521" s="283">
        <f t="shared" ref="F521:G521" si="204">SUM(F522)</f>
        <v>0</v>
      </c>
      <c r="G521" s="283">
        <f t="shared" si="204"/>
        <v>0</v>
      </c>
      <c r="H521" s="283">
        <f t="shared" ref="H521" si="205">SUM(H522)</f>
        <v>0.6</v>
      </c>
      <c r="I521" s="283">
        <f t="shared" ref="I521" si="206">SUM(I522)</f>
        <v>0.6</v>
      </c>
      <c r="J521" s="283">
        <f t="shared" ref="J521:L521" si="207">SUM(J522)</f>
        <v>0.4</v>
      </c>
      <c r="K521" s="283">
        <f t="shared" si="207"/>
        <v>1.4</v>
      </c>
      <c r="L521" s="283">
        <f t="shared" si="207"/>
        <v>2.4</v>
      </c>
      <c r="M521" s="476"/>
    </row>
    <row r="522" spans="1:14" s="321" customFormat="1" x14ac:dyDescent="0.2">
      <c r="A522" s="319"/>
      <c r="B522" s="212"/>
      <c r="C522" s="213">
        <v>637005</v>
      </c>
      <c r="D522" s="214" t="s">
        <v>776</v>
      </c>
      <c r="E522" s="361"/>
      <c r="F522" s="223">
        <v>0</v>
      </c>
      <c r="G522" s="223">
        <v>0</v>
      </c>
      <c r="H522" s="224">
        <v>0.6</v>
      </c>
      <c r="I522" s="224">
        <v>0.6</v>
      </c>
      <c r="J522" s="224">
        <v>0.4</v>
      </c>
      <c r="K522" s="224">
        <v>1.4</v>
      </c>
      <c r="L522" s="224">
        <v>2.4</v>
      </c>
      <c r="M522" s="476"/>
      <c r="N522" s="320"/>
    </row>
    <row r="523" spans="1:14" s="321" customFormat="1" x14ac:dyDescent="0.2">
      <c r="A523" s="322"/>
      <c r="B523" s="294"/>
      <c r="C523" s="295"/>
      <c r="D523" s="282" t="s">
        <v>691</v>
      </c>
      <c r="E523" s="298" t="s">
        <v>692</v>
      </c>
      <c r="F523" s="283">
        <f t="shared" ref="F523" si="208">SUM(F525+F540+F549)</f>
        <v>248.59999999999997</v>
      </c>
      <c r="G523" s="283">
        <f t="shared" ref="G523" si="209">SUM(G525+G540+G549)</f>
        <v>247</v>
      </c>
      <c r="H523" s="283">
        <f t="shared" ref="H523" si="210">SUM(H525+H540+H549)</f>
        <v>239.70000000000002</v>
      </c>
      <c r="I523" s="283">
        <f t="shared" ref="I523" si="211">SUM(I525+I540+I549)</f>
        <v>293.3</v>
      </c>
      <c r="J523" s="283">
        <f t="shared" ref="J523:L523" si="212">SUM(J525+J540+J549)</f>
        <v>214.5</v>
      </c>
      <c r="K523" s="283">
        <f t="shared" si="212"/>
        <v>237</v>
      </c>
      <c r="L523" s="283">
        <f t="shared" si="212"/>
        <v>233.5</v>
      </c>
      <c r="M523" s="476"/>
      <c r="N523" s="320"/>
    </row>
    <row r="524" spans="1:14" s="321" customFormat="1" x14ac:dyDescent="0.2">
      <c r="A524" s="322"/>
      <c r="B524" s="212"/>
      <c r="C524" s="221"/>
      <c r="D524" s="222" t="s">
        <v>237</v>
      </c>
      <c r="E524" s="207"/>
      <c r="F524" s="225"/>
      <c r="G524" s="225"/>
      <c r="H524" s="225"/>
      <c r="I524" s="225"/>
      <c r="J524" s="225"/>
      <c r="K524" s="225"/>
      <c r="L524" s="225"/>
      <c r="M524" s="476"/>
      <c r="N524" s="320"/>
    </row>
    <row r="525" spans="1:14" s="448" customFormat="1" x14ac:dyDescent="0.2">
      <c r="A525" s="439"/>
      <c r="B525" s="212">
        <v>630</v>
      </c>
      <c r="C525" s="221"/>
      <c r="D525" s="222" t="s">
        <v>162</v>
      </c>
      <c r="E525" s="254"/>
      <c r="F525" s="225">
        <f>SUM(F526:F538)</f>
        <v>58.6</v>
      </c>
      <c r="G525" s="225">
        <f>SUM(G526:G538)</f>
        <v>29.2</v>
      </c>
      <c r="H525" s="225">
        <f t="shared" ref="H525" si="213">SUM(H526:H538)</f>
        <v>61.5</v>
      </c>
      <c r="I525" s="225">
        <f t="shared" ref="I525" si="214">SUM(I526:I538)</f>
        <v>84</v>
      </c>
      <c r="J525" s="225">
        <f t="shared" ref="J525" si="215">SUM(J526:J538)</f>
        <v>59.5</v>
      </c>
      <c r="K525" s="225">
        <f t="shared" ref="K525:L525" si="216">SUM(K526:K538)</f>
        <v>59.5</v>
      </c>
      <c r="L525" s="225">
        <f t="shared" si="216"/>
        <v>59.5</v>
      </c>
      <c r="M525" s="490"/>
      <c r="N525" s="447"/>
    </row>
    <row r="526" spans="1:14" s="321" customFormat="1" x14ac:dyDescent="0.2">
      <c r="A526" s="322"/>
      <c r="B526" s="212"/>
      <c r="C526" s="213">
        <v>6320011</v>
      </c>
      <c r="D526" s="214" t="s">
        <v>310</v>
      </c>
      <c r="E526" s="360"/>
      <c r="F526" s="223">
        <v>1.5</v>
      </c>
      <c r="G526" s="223">
        <v>1.3</v>
      </c>
      <c r="H526" s="224">
        <v>2</v>
      </c>
      <c r="I526" s="224">
        <v>2</v>
      </c>
      <c r="J526" s="224">
        <v>2</v>
      </c>
      <c r="K526" s="224">
        <v>2</v>
      </c>
      <c r="L526" s="224">
        <v>2</v>
      </c>
      <c r="M526" s="476"/>
      <c r="N526" s="320"/>
    </row>
    <row r="527" spans="1:14" s="321" customFormat="1" x14ac:dyDescent="0.2">
      <c r="A527" s="322"/>
      <c r="B527" s="212"/>
      <c r="C527" s="213">
        <v>6320013</v>
      </c>
      <c r="D527" s="214" t="s">
        <v>312</v>
      </c>
      <c r="E527" s="360"/>
      <c r="F527" s="223">
        <v>4.5999999999999996</v>
      </c>
      <c r="G527" s="223">
        <v>3.7</v>
      </c>
      <c r="H527" s="224">
        <v>4</v>
      </c>
      <c r="I527" s="224">
        <v>4</v>
      </c>
      <c r="J527" s="224">
        <v>4</v>
      </c>
      <c r="K527" s="224">
        <v>4</v>
      </c>
      <c r="L527" s="224">
        <v>4</v>
      </c>
      <c r="M527" s="476"/>
      <c r="N527" s="320"/>
    </row>
    <row r="528" spans="1:14" s="321" customFormat="1" x14ac:dyDescent="0.2">
      <c r="A528" s="322"/>
      <c r="B528" s="212"/>
      <c r="C528" s="213">
        <v>632002</v>
      </c>
      <c r="D528" s="214" t="s">
        <v>311</v>
      </c>
      <c r="E528" s="360"/>
      <c r="F528" s="223">
        <v>0.7</v>
      </c>
      <c r="G528" s="223">
        <v>0.3</v>
      </c>
      <c r="H528" s="224">
        <v>1</v>
      </c>
      <c r="I528" s="224">
        <v>1</v>
      </c>
      <c r="J528" s="224">
        <v>0.5</v>
      </c>
      <c r="K528" s="224">
        <v>0.5</v>
      </c>
      <c r="L528" s="224">
        <v>0.5</v>
      </c>
      <c r="M528" s="476"/>
      <c r="N528" s="320"/>
    </row>
    <row r="529" spans="1:14" s="321" customFormat="1" x14ac:dyDescent="0.2">
      <c r="A529" s="322"/>
      <c r="B529" s="212"/>
      <c r="C529" s="213">
        <v>633004</v>
      </c>
      <c r="D529" s="214" t="s">
        <v>588</v>
      </c>
      <c r="E529" s="360"/>
      <c r="F529" s="223">
        <v>0</v>
      </c>
      <c r="G529" s="223">
        <v>0</v>
      </c>
      <c r="H529" s="224">
        <v>0</v>
      </c>
      <c r="I529" s="224">
        <v>0</v>
      </c>
      <c r="J529" s="224">
        <v>0</v>
      </c>
      <c r="K529" s="224">
        <v>0</v>
      </c>
      <c r="L529" s="224">
        <v>0</v>
      </c>
      <c r="M529" s="476"/>
      <c r="N529" s="320"/>
    </row>
    <row r="530" spans="1:14" s="321" customFormat="1" x14ac:dyDescent="0.2">
      <c r="A530" s="322"/>
      <c r="B530" s="212"/>
      <c r="C530" s="213">
        <v>6330065</v>
      </c>
      <c r="D530" s="214" t="s">
        <v>134</v>
      </c>
      <c r="E530" s="360"/>
      <c r="F530" s="223">
        <v>0.3</v>
      </c>
      <c r="G530" s="223">
        <v>0.1</v>
      </c>
      <c r="H530" s="224">
        <v>1</v>
      </c>
      <c r="I530" s="224">
        <v>9.5</v>
      </c>
      <c r="J530" s="224">
        <v>1</v>
      </c>
      <c r="K530" s="224">
        <v>1</v>
      </c>
      <c r="L530" s="224">
        <v>1</v>
      </c>
      <c r="M530" s="490"/>
      <c r="N530" s="320"/>
    </row>
    <row r="531" spans="1:14" s="321" customFormat="1" x14ac:dyDescent="0.2">
      <c r="A531" s="322"/>
      <c r="B531" s="212"/>
      <c r="C531" s="213">
        <v>6330066</v>
      </c>
      <c r="D531" s="214" t="s">
        <v>777</v>
      </c>
      <c r="E531" s="360"/>
      <c r="F531" s="223">
        <v>0.2</v>
      </c>
      <c r="G531" s="223">
        <v>0.1</v>
      </c>
      <c r="H531" s="224">
        <v>0.5</v>
      </c>
      <c r="I531" s="224">
        <v>0.5</v>
      </c>
      <c r="J531" s="224">
        <v>0.5</v>
      </c>
      <c r="K531" s="224">
        <v>0.5</v>
      </c>
      <c r="L531" s="224">
        <v>0.5</v>
      </c>
      <c r="M531" s="373"/>
      <c r="N531" s="320"/>
    </row>
    <row r="532" spans="1:14" s="321" customFormat="1" x14ac:dyDescent="0.2">
      <c r="A532" s="322"/>
      <c r="B532" s="212"/>
      <c r="C532" s="213">
        <v>634001</v>
      </c>
      <c r="D532" s="214" t="s">
        <v>532</v>
      </c>
      <c r="E532" s="360"/>
      <c r="F532" s="223">
        <v>0</v>
      </c>
      <c r="G532" s="223">
        <v>0</v>
      </c>
      <c r="H532" s="224">
        <v>0</v>
      </c>
      <c r="I532" s="224">
        <v>0</v>
      </c>
      <c r="J532" s="224">
        <v>0</v>
      </c>
      <c r="K532" s="224">
        <v>0</v>
      </c>
      <c r="L532" s="224">
        <v>0</v>
      </c>
      <c r="M532" s="476"/>
      <c r="N532" s="320"/>
    </row>
    <row r="533" spans="1:14" s="321" customFormat="1" x14ac:dyDescent="0.2">
      <c r="A533" s="322"/>
      <c r="B533" s="212"/>
      <c r="C533" s="213">
        <v>635004</v>
      </c>
      <c r="D533" s="214" t="s">
        <v>636</v>
      </c>
      <c r="E533" s="360"/>
      <c r="F533" s="223">
        <v>2.8</v>
      </c>
      <c r="G533" s="223">
        <v>0.6</v>
      </c>
      <c r="H533" s="224">
        <v>1</v>
      </c>
      <c r="I533" s="224">
        <v>1</v>
      </c>
      <c r="J533" s="224">
        <v>0.5</v>
      </c>
      <c r="K533" s="224">
        <v>0.5</v>
      </c>
      <c r="L533" s="224">
        <v>0.5</v>
      </c>
      <c r="M533" s="476"/>
      <c r="N533" s="320"/>
    </row>
    <row r="534" spans="1:14" s="321" customFormat="1" x14ac:dyDescent="0.2">
      <c r="A534" s="322"/>
      <c r="B534" s="212"/>
      <c r="C534" s="213">
        <v>63500616</v>
      </c>
      <c r="D534" s="214" t="s">
        <v>722</v>
      </c>
      <c r="E534" s="360"/>
      <c r="F534" s="223">
        <v>0</v>
      </c>
      <c r="G534" s="223">
        <v>0</v>
      </c>
      <c r="H534" s="224">
        <v>0.2</v>
      </c>
      <c r="I534" s="224">
        <v>0.2</v>
      </c>
      <c r="J534" s="224">
        <v>0.2</v>
      </c>
      <c r="K534" s="224">
        <v>0.2</v>
      </c>
      <c r="L534" s="224">
        <v>0.2</v>
      </c>
      <c r="M534" s="490"/>
      <c r="N534" s="320"/>
    </row>
    <row r="535" spans="1:14" x14ac:dyDescent="0.2">
      <c r="A535" s="208"/>
      <c r="B535" s="212"/>
      <c r="C535" s="213">
        <v>635006</v>
      </c>
      <c r="D535" s="214" t="s">
        <v>1003</v>
      </c>
      <c r="E535" s="360"/>
      <c r="F535" s="223">
        <v>5</v>
      </c>
      <c r="G535" s="223">
        <v>0.6</v>
      </c>
      <c r="H535" s="224">
        <v>1</v>
      </c>
      <c r="I535" s="224">
        <v>15</v>
      </c>
      <c r="J535" s="224">
        <v>0</v>
      </c>
      <c r="K535" s="224">
        <v>0</v>
      </c>
      <c r="L535" s="224">
        <v>0</v>
      </c>
      <c r="M535" s="476"/>
      <c r="N535" s="255" t="s">
        <v>442</v>
      </c>
    </row>
    <row r="536" spans="1:14" x14ac:dyDescent="0.2">
      <c r="A536" s="208"/>
      <c r="B536" s="212"/>
      <c r="C536" s="213">
        <v>637004</v>
      </c>
      <c r="D536" s="214" t="s">
        <v>94</v>
      </c>
      <c r="E536" s="360"/>
      <c r="F536" s="223">
        <v>0.1</v>
      </c>
      <c r="G536" s="223">
        <v>0.1</v>
      </c>
      <c r="H536" s="224">
        <v>0.3</v>
      </c>
      <c r="I536" s="224">
        <v>0.3</v>
      </c>
      <c r="J536" s="224">
        <v>0.3</v>
      </c>
      <c r="K536" s="224">
        <v>0.3</v>
      </c>
      <c r="L536" s="224">
        <v>0.3</v>
      </c>
      <c r="M536" s="476"/>
    </row>
    <row r="537" spans="1:14" x14ac:dyDescent="0.2">
      <c r="A537" s="208"/>
      <c r="B537" s="212"/>
      <c r="C537" s="213">
        <v>637005</v>
      </c>
      <c r="D537" s="214" t="s">
        <v>98</v>
      </c>
      <c r="E537" s="360"/>
      <c r="F537" s="223">
        <v>0.4</v>
      </c>
      <c r="G537" s="223">
        <v>0.4</v>
      </c>
      <c r="H537" s="224">
        <v>0.5</v>
      </c>
      <c r="I537" s="224">
        <v>0.5</v>
      </c>
      <c r="J537" s="224">
        <v>0.5</v>
      </c>
      <c r="K537" s="224">
        <v>0.5</v>
      </c>
      <c r="L537" s="224">
        <v>0.5</v>
      </c>
      <c r="M537" s="476"/>
    </row>
    <row r="538" spans="1:14" s="321" customFormat="1" x14ac:dyDescent="0.2">
      <c r="A538" s="322"/>
      <c r="B538" s="212"/>
      <c r="C538" s="213">
        <v>642001</v>
      </c>
      <c r="D538" s="214" t="s">
        <v>313</v>
      </c>
      <c r="E538" s="360"/>
      <c r="F538" s="223">
        <v>43</v>
      </c>
      <c r="G538" s="223">
        <v>22</v>
      </c>
      <c r="H538" s="224">
        <v>50</v>
      </c>
      <c r="I538" s="224">
        <v>50</v>
      </c>
      <c r="J538" s="578">
        <v>50</v>
      </c>
      <c r="K538" s="224">
        <v>50</v>
      </c>
      <c r="L538" s="224">
        <v>50</v>
      </c>
      <c r="M538" s="476"/>
      <c r="N538" s="320"/>
    </row>
    <row r="539" spans="1:14" s="321" customFormat="1" x14ac:dyDescent="0.2">
      <c r="A539" s="322"/>
      <c r="B539" s="212"/>
      <c r="C539" s="213"/>
      <c r="D539" s="257" t="s">
        <v>694</v>
      </c>
      <c r="E539" s="252" t="s">
        <v>724</v>
      </c>
      <c r="F539" s="223"/>
      <c r="G539" s="223"/>
      <c r="H539" s="223"/>
      <c r="I539" s="223"/>
      <c r="J539" s="223"/>
      <c r="K539" s="223"/>
      <c r="L539" s="223"/>
      <c r="M539" s="476"/>
      <c r="N539" s="320"/>
    </row>
    <row r="540" spans="1:14" s="321" customFormat="1" x14ac:dyDescent="0.2">
      <c r="A540" s="322"/>
      <c r="B540" s="212"/>
      <c r="C540" s="221"/>
      <c r="D540" s="222" t="s">
        <v>723</v>
      </c>
      <c r="E540" s="252" t="s">
        <v>693</v>
      </c>
      <c r="F540" s="225">
        <f>SUM(F541:F541)</f>
        <v>3.6</v>
      </c>
      <c r="G540" s="225">
        <f>SUM(G541:G541)</f>
        <v>2.8000000000000003</v>
      </c>
      <c r="H540" s="225">
        <f t="shared" ref="H540" si="217">SUM(H541:H541)</f>
        <v>4.4999999999999991</v>
      </c>
      <c r="I540" s="225">
        <f t="shared" ref="I540" si="218">SUM(I541:I541)</f>
        <v>5.1999999999999993</v>
      </c>
      <c r="J540" s="225">
        <f t="shared" ref="J540:L540" si="219">SUM(J541:J541)</f>
        <v>4.0999999999999996</v>
      </c>
      <c r="K540" s="225">
        <f t="shared" si="219"/>
        <v>4.0999999999999996</v>
      </c>
      <c r="L540" s="225">
        <f t="shared" si="219"/>
        <v>4.0999999999999996</v>
      </c>
      <c r="M540" s="476"/>
      <c r="N540" s="320"/>
    </row>
    <row r="541" spans="1:14" s="321" customFormat="1" x14ac:dyDescent="0.2">
      <c r="A541" s="322"/>
      <c r="B541" s="212">
        <v>630</v>
      </c>
      <c r="C541" s="221"/>
      <c r="D541" s="222" t="s">
        <v>162</v>
      </c>
      <c r="E541" s="254"/>
      <c r="F541" s="225">
        <f>SUM(F542:F548)</f>
        <v>3.6</v>
      </c>
      <c r="G541" s="225">
        <f>SUM(G542:G548)</f>
        <v>2.8000000000000003</v>
      </c>
      <c r="H541" s="225">
        <f t="shared" ref="H541" si="220">SUM(H542:H548)</f>
        <v>4.4999999999999991</v>
      </c>
      <c r="I541" s="225">
        <f t="shared" ref="I541" si="221">SUM(I542:I548)</f>
        <v>5.1999999999999993</v>
      </c>
      <c r="J541" s="225">
        <f t="shared" ref="J541" si="222">SUM(J542:J548)</f>
        <v>4.0999999999999996</v>
      </c>
      <c r="K541" s="225">
        <f t="shared" ref="K541:L541" si="223">SUM(K542:K548)</f>
        <v>4.0999999999999996</v>
      </c>
      <c r="L541" s="225">
        <f t="shared" si="223"/>
        <v>4.0999999999999996</v>
      </c>
      <c r="M541" s="476"/>
      <c r="N541" s="320"/>
    </row>
    <row r="542" spans="1:14" s="321" customFormat="1" x14ac:dyDescent="0.2">
      <c r="A542" s="322"/>
      <c r="B542" s="212"/>
      <c r="C542" s="213">
        <v>6320015</v>
      </c>
      <c r="D542" s="214" t="s">
        <v>56</v>
      </c>
      <c r="E542" s="360"/>
      <c r="F542" s="223">
        <v>-0.5</v>
      </c>
      <c r="G542" s="223">
        <v>1</v>
      </c>
      <c r="H542" s="224">
        <v>1</v>
      </c>
      <c r="I542" s="224">
        <v>1</v>
      </c>
      <c r="J542" s="224">
        <v>1</v>
      </c>
      <c r="K542" s="224">
        <v>1</v>
      </c>
      <c r="L542" s="224">
        <v>1</v>
      </c>
      <c r="M542" s="476"/>
      <c r="N542" s="320"/>
    </row>
    <row r="543" spans="1:14" s="321" customFormat="1" x14ac:dyDescent="0.2">
      <c r="A543" s="322"/>
      <c r="B543" s="216"/>
      <c r="C543" s="213">
        <v>6320015</v>
      </c>
      <c r="D543" s="214" t="s">
        <v>163</v>
      </c>
      <c r="E543" s="360"/>
      <c r="F543" s="223">
        <v>3.9</v>
      </c>
      <c r="G543" s="223">
        <v>1.7</v>
      </c>
      <c r="H543" s="224">
        <v>3</v>
      </c>
      <c r="I543" s="224">
        <v>3</v>
      </c>
      <c r="J543" s="224">
        <v>2</v>
      </c>
      <c r="K543" s="224">
        <v>2</v>
      </c>
      <c r="L543" s="224">
        <v>2</v>
      </c>
      <c r="M543" s="476"/>
      <c r="N543" s="320"/>
    </row>
    <row r="544" spans="1:14" s="321" customFormat="1" x14ac:dyDescent="0.2">
      <c r="A544" s="322"/>
      <c r="B544" s="216"/>
      <c r="C544" s="213">
        <v>6320025</v>
      </c>
      <c r="D544" s="214" t="s">
        <v>185</v>
      </c>
      <c r="E544" s="360"/>
      <c r="F544" s="223">
        <v>0.1</v>
      </c>
      <c r="G544" s="223">
        <v>0</v>
      </c>
      <c r="H544" s="224">
        <v>0.1</v>
      </c>
      <c r="I544" s="224">
        <v>0.1</v>
      </c>
      <c r="J544" s="224">
        <v>0.1</v>
      </c>
      <c r="K544" s="224">
        <v>0.1</v>
      </c>
      <c r="L544" s="224">
        <v>0.1</v>
      </c>
      <c r="M544" s="476"/>
      <c r="N544" s="320"/>
    </row>
    <row r="545" spans="1:14" x14ac:dyDescent="0.2">
      <c r="A545" s="208"/>
      <c r="B545" s="216"/>
      <c r="C545" s="213">
        <v>632005</v>
      </c>
      <c r="D545" s="214" t="s">
        <v>130</v>
      </c>
      <c r="E545" s="360"/>
      <c r="F545" s="223">
        <v>0</v>
      </c>
      <c r="G545" s="223">
        <v>0</v>
      </c>
      <c r="H545" s="224">
        <v>0</v>
      </c>
      <c r="I545" s="224">
        <v>0</v>
      </c>
      <c r="J545" s="224">
        <v>0</v>
      </c>
      <c r="K545" s="224">
        <v>0</v>
      </c>
      <c r="L545" s="224">
        <v>0</v>
      </c>
      <c r="M545" s="476"/>
    </row>
    <row r="546" spans="1:14" s="321" customFormat="1" x14ac:dyDescent="0.2">
      <c r="A546" s="319"/>
      <c r="B546" s="212"/>
      <c r="C546" s="213">
        <v>6370045</v>
      </c>
      <c r="D546" s="214" t="s">
        <v>481</v>
      </c>
      <c r="E546" s="360"/>
      <c r="F546" s="223">
        <v>0</v>
      </c>
      <c r="G546" s="223">
        <v>0</v>
      </c>
      <c r="H546" s="224">
        <v>0.3</v>
      </c>
      <c r="I546" s="224">
        <v>1</v>
      </c>
      <c r="J546" s="224">
        <v>1</v>
      </c>
      <c r="K546" s="224">
        <v>1</v>
      </c>
      <c r="L546" s="224">
        <v>1</v>
      </c>
      <c r="M546" s="490"/>
      <c r="N546" s="320"/>
    </row>
    <row r="547" spans="1:14" s="321" customFormat="1" x14ac:dyDescent="0.2">
      <c r="A547" s="319"/>
      <c r="B547" s="212"/>
      <c r="C547" s="213">
        <v>6370055</v>
      </c>
      <c r="D547" s="214" t="s">
        <v>98</v>
      </c>
      <c r="E547" s="360"/>
      <c r="F547" s="223">
        <v>0.1</v>
      </c>
      <c r="G547" s="223">
        <v>0.1</v>
      </c>
      <c r="H547" s="224">
        <v>0.1</v>
      </c>
      <c r="I547" s="224">
        <v>0.1</v>
      </c>
      <c r="J547" s="224">
        <v>0</v>
      </c>
      <c r="K547" s="224">
        <v>0</v>
      </c>
      <c r="L547" s="224">
        <v>0</v>
      </c>
      <c r="M547" s="476"/>
      <c r="N547" s="320"/>
    </row>
    <row r="548" spans="1:14" x14ac:dyDescent="0.2">
      <c r="A548" s="208"/>
      <c r="B548" s="212"/>
      <c r="C548" s="213">
        <v>642013</v>
      </c>
      <c r="D548" s="214" t="s">
        <v>287</v>
      </c>
      <c r="E548" s="361"/>
      <c r="F548" s="223">
        <v>0</v>
      </c>
      <c r="G548" s="223">
        <v>0</v>
      </c>
      <c r="H548" s="223">
        <v>0</v>
      </c>
      <c r="I548" s="223">
        <v>0</v>
      </c>
      <c r="J548" s="223">
        <v>0</v>
      </c>
      <c r="K548" s="223">
        <v>0</v>
      </c>
      <c r="L548" s="223">
        <v>0</v>
      </c>
      <c r="M548" s="476"/>
    </row>
    <row r="549" spans="1:14" s="321" customFormat="1" x14ac:dyDescent="0.2">
      <c r="A549" s="322"/>
      <c r="B549" s="212"/>
      <c r="C549" s="221"/>
      <c r="D549" s="222" t="s">
        <v>516</v>
      </c>
      <c r="E549" s="212" t="s">
        <v>693</v>
      </c>
      <c r="F549" s="225">
        <f>SUM(F550:F552)</f>
        <v>186.39999999999998</v>
      </c>
      <c r="G549" s="225">
        <f>SUM(G550:G552)</f>
        <v>215</v>
      </c>
      <c r="H549" s="225">
        <f t="shared" ref="H549" si="224">SUM(H550:H552)</f>
        <v>173.70000000000002</v>
      </c>
      <c r="I549" s="225">
        <f t="shared" ref="I549" si="225">SUM(I550:I552)</f>
        <v>204.10000000000002</v>
      </c>
      <c r="J549" s="225">
        <f t="shared" ref="J549" si="226">SUM(J550:J552)</f>
        <v>150.9</v>
      </c>
      <c r="K549" s="225">
        <f t="shared" ref="K549:L549" si="227">SUM(K550:K552)</f>
        <v>173.4</v>
      </c>
      <c r="L549" s="225">
        <f t="shared" si="227"/>
        <v>169.9</v>
      </c>
      <c r="M549" s="476"/>
      <c r="N549" s="320"/>
    </row>
    <row r="550" spans="1:14" s="321" customFormat="1" x14ac:dyDescent="0.2">
      <c r="A550" s="319"/>
      <c r="B550" s="212">
        <v>610</v>
      </c>
      <c r="C550" s="213"/>
      <c r="D550" s="214" t="s">
        <v>115</v>
      </c>
      <c r="E550" s="360"/>
      <c r="F550" s="223">
        <v>49</v>
      </c>
      <c r="G550" s="223">
        <v>54.9</v>
      </c>
      <c r="H550" s="224">
        <v>60</v>
      </c>
      <c r="I550" s="224">
        <v>60</v>
      </c>
      <c r="J550" s="578">
        <v>57</v>
      </c>
      <c r="K550" s="224">
        <v>65</v>
      </c>
      <c r="L550" s="224">
        <v>65</v>
      </c>
      <c r="M550" s="490"/>
      <c r="N550" s="320"/>
    </row>
    <row r="551" spans="1:14" s="321" customFormat="1" x14ac:dyDescent="0.2">
      <c r="A551" s="322"/>
      <c r="B551" s="212">
        <v>620</v>
      </c>
      <c r="C551" s="213"/>
      <c r="D551" s="214" t="s">
        <v>116</v>
      </c>
      <c r="E551" s="360"/>
      <c r="F551" s="223">
        <v>19.5</v>
      </c>
      <c r="G551" s="223">
        <v>24.3</v>
      </c>
      <c r="H551" s="224">
        <v>21</v>
      </c>
      <c r="I551" s="224">
        <v>26</v>
      </c>
      <c r="J551" s="578">
        <v>20</v>
      </c>
      <c r="K551" s="224">
        <v>23</v>
      </c>
      <c r="L551" s="224">
        <v>23</v>
      </c>
      <c r="M551" s="476"/>
      <c r="N551" s="320"/>
    </row>
    <row r="552" spans="1:14" s="321" customFormat="1" x14ac:dyDescent="0.2">
      <c r="A552" s="322"/>
      <c r="B552" s="212">
        <v>630</v>
      </c>
      <c r="C552" s="221"/>
      <c r="D552" s="222" t="s">
        <v>162</v>
      </c>
      <c r="E552" s="254"/>
      <c r="F552" s="225">
        <f>SUM(F553:F597)</f>
        <v>117.89999999999999</v>
      </c>
      <c r="G552" s="225">
        <f>SUM(G553:G597)</f>
        <v>135.79999999999998</v>
      </c>
      <c r="H552" s="225">
        <f>SUM(H553:H597)</f>
        <v>92.700000000000017</v>
      </c>
      <c r="I552" s="225">
        <f>SUM(I553:I597)</f>
        <v>118.10000000000002</v>
      </c>
      <c r="J552" s="225">
        <f t="shared" ref="J552" si="228">SUM(J553:J597)</f>
        <v>73.900000000000006</v>
      </c>
      <c r="K552" s="225">
        <f t="shared" ref="K552:L552" si="229">SUM(K553:K597)</f>
        <v>85.4</v>
      </c>
      <c r="L552" s="225">
        <f t="shared" si="229"/>
        <v>81.900000000000006</v>
      </c>
      <c r="M552" s="476"/>
      <c r="N552" s="320"/>
    </row>
    <row r="553" spans="1:14" s="321" customFormat="1" x14ac:dyDescent="0.2">
      <c r="A553" s="322"/>
      <c r="B553" s="212"/>
      <c r="C553" s="213">
        <v>631001</v>
      </c>
      <c r="D553" s="214" t="s">
        <v>129</v>
      </c>
      <c r="E553" s="360"/>
      <c r="F553" s="223">
        <v>0</v>
      </c>
      <c r="G553" s="223">
        <v>0</v>
      </c>
      <c r="H553" s="224">
        <v>0.2</v>
      </c>
      <c r="I553" s="224">
        <v>0.2</v>
      </c>
      <c r="J553" s="224">
        <v>0.2</v>
      </c>
      <c r="K553" s="224">
        <v>0.2</v>
      </c>
      <c r="L553" s="224">
        <v>0.2</v>
      </c>
      <c r="M553" s="476"/>
      <c r="N553" s="320"/>
    </row>
    <row r="554" spans="1:14" s="321" customFormat="1" x14ac:dyDescent="0.2">
      <c r="A554" s="322"/>
      <c r="B554" s="212"/>
      <c r="C554" s="213">
        <v>6320011</v>
      </c>
      <c r="D554" s="214" t="s">
        <v>56</v>
      </c>
      <c r="E554" s="360"/>
      <c r="F554" s="223">
        <v>4.3</v>
      </c>
      <c r="G554" s="223">
        <v>4.3</v>
      </c>
      <c r="H554" s="224">
        <v>1</v>
      </c>
      <c r="I554" s="224">
        <v>2</v>
      </c>
      <c r="J554" s="224">
        <v>2</v>
      </c>
      <c r="K554" s="224">
        <v>2</v>
      </c>
      <c r="L554" s="224">
        <v>2</v>
      </c>
      <c r="M554" s="476"/>
      <c r="N554" s="320"/>
    </row>
    <row r="555" spans="1:14" s="321" customFormat="1" x14ac:dyDescent="0.2">
      <c r="A555" s="322"/>
      <c r="B555" s="212"/>
      <c r="C555" s="213">
        <v>6320013</v>
      </c>
      <c r="D555" s="214" t="s">
        <v>163</v>
      </c>
      <c r="E555" s="360"/>
      <c r="F555" s="223">
        <v>16.7</v>
      </c>
      <c r="G555" s="223">
        <v>11</v>
      </c>
      <c r="H555" s="224">
        <v>2</v>
      </c>
      <c r="I555" s="224">
        <v>6</v>
      </c>
      <c r="J555" s="224">
        <v>2</v>
      </c>
      <c r="K555" s="224">
        <v>2</v>
      </c>
      <c r="L555" s="224">
        <v>2</v>
      </c>
      <c r="M555" s="521"/>
      <c r="N555" s="320"/>
    </row>
    <row r="556" spans="1:14" s="321" customFormat="1" x14ac:dyDescent="0.2">
      <c r="A556" s="322"/>
      <c r="B556" s="212"/>
      <c r="C556" s="213">
        <v>632002</v>
      </c>
      <c r="D556" s="214" t="s">
        <v>164</v>
      </c>
      <c r="E556" s="360"/>
      <c r="F556" s="223">
        <v>0.4</v>
      </c>
      <c r="G556" s="223">
        <v>0.2</v>
      </c>
      <c r="H556" s="224">
        <v>0.6</v>
      </c>
      <c r="I556" s="224">
        <v>0.6</v>
      </c>
      <c r="J556" s="224">
        <v>0.5</v>
      </c>
      <c r="K556" s="224">
        <v>0.5</v>
      </c>
      <c r="L556" s="224">
        <v>0.5</v>
      </c>
      <c r="M556" s="521"/>
      <c r="N556" s="320"/>
    </row>
    <row r="557" spans="1:14" s="448" customFormat="1" x14ac:dyDescent="0.2">
      <c r="A557" s="439"/>
      <c r="B557" s="212"/>
      <c r="C557" s="213">
        <v>632005</v>
      </c>
      <c r="D557" s="214" t="s">
        <v>130</v>
      </c>
      <c r="E557" s="360"/>
      <c r="F557" s="223">
        <v>0.5</v>
      </c>
      <c r="G557" s="223">
        <v>0.5</v>
      </c>
      <c r="H557" s="224">
        <v>0.7</v>
      </c>
      <c r="I557" s="224">
        <v>0.7</v>
      </c>
      <c r="J557" s="224">
        <v>0</v>
      </c>
      <c r="K557" s="224">
        <v>0</v>
      </c>
      <c r="L557" s="224">
        <v>0</v>
      </c>
      <c r="M557" s="373"/>
      <c r="N557" s="447"/>
    </row>
    <row r="558" spans="1:14" s="321" customFormat="1" x14ac:dyDescent="0.2">
      <c r="A558" s="322"/>
      <c r="B558" s="212"/>
      <c r="C558" s="213">
        <v>632004</v>
      </c>
      <c r="D558" s="214" t="s">
        <v>62</v>
      </c>
      <c r="E558" s="360"/>
      <c r="F558" s="223">
        <v>0</v>
      </c>
      <c r="G558" s="223">
        <v>0</v>
      </c>
      <c r="H558" s="224">
        <v>0</v>
      </c>
      <c r="I558" s="224">
        <v>0</v>
      </c>
      <c r="J558" s="224">
        <v>0</v>
      </c>
      <c r="K558" s="224">
        <v>0</v>
      </c>
      <c r="L558" s="224">
        <v>0</v>
      </c>
      <c r="M558" s="476"/>
      <c r="N558" s="320"/>
    </row>
    <row r="559" spans="1:14" s="321" customFormat="1" x14ac:dyDescent="0.2">
      <c r="A559" s="322"/>
      <c r="B559" s="212"/>
      <c r="C559" s="213">
        <v>633001</v>
      </c>
      <c r="D559" s="214" t="s">
        <v>567</v>
      </c>
      <c r="E559" s="360"/>
      <c r="F559" s="223">
        <v>0</v>
      </c>
      <c r="G559" s="223">
        <v>0.3</v>
      </c>
      <c r="H559" s="224">
        <v>0.5</v>
      </c>
      <c r="I559" s="224">
        <v>0.5</v>
      </c>
      <c r="J559" s="578">
        <v>1</v>
      </c>
      <c r="K559" s="224">
        <v>4</v>
      </c>
      <c r="L559" s="224">
        <v>4</v>
      </c>
      <c r="M559" s="490"/>
      <c r="N559" s="320"/>
    </row>
    <row r="560" spans="1:14" s="321" customFormat="1" x14ac:dyDescent="0.2">
      <c r="A560" s="322"/>
      <c r="B560" s="212"/>
      <c r="C560" s="213">
        <v>633002</v>
      </c>
      <c r="D560" s="214" t="s">
        <v>132</v>
      </c>
      <c r="E560" s="360"/>
      <c r="F560" s="223">
        <v>0</v>
      </c>
      <c r="G560" s="223">
        <v>0</v>
      </c>
      <c r="H560" s="224">
        <v>1</v>
      </c>
      <c r="I560" s="224">
        <v>0</v>
      </c>
      <c r="J560" s="578">
        <v>0</v>
      </c>
      <c r="K560" s="224">
        <v>1</v>
      </c>
      <c r="L560" s="224">
        <v>1</v>
      </c>
      <c r="M560" s="476"/>
      <c r="N560" s="320"/>
    </row>
    <row r="561" spans="1:14" s="448" customFormat="1" x14ac:dyDescent="0.2">
      <c r="A561" s="439"/>
      <c r="B561" s="212"/>
      <c r="C561" s="213">
        <v>6330028</v>
      </c>
      <c r="D561" s="214" t="s">
        <v>997</v>
      </c>
      <c r="E561" s="360"/>
      <c r="F561" s="223">
        <v>0</v>
      </c>
      <c r="G561" s="223">
        <v>0.2</v>
      </c>
      <c r="H561" s="224">
        <v>0</v>
      </c>
      <c r="I561" s="224">
        <v>0</v>
      </c>
      <c r="J561" s="224">
        <v>0</v>
      </c>
      <c r="K561" s="224">
        <v>0</v>
      </c>
      <c r="L561" s="224">
        <v>0</v>
      </c>
      <c r="M561" s="373"/>
      <c r="N561" s="447"/>
    </row>
    <row r="562" spans="1:14" s="321" customFormat="1" x14ac:dyDescent="0.2">
      <c r="A562" s="322"/>
      <c r="B562" s="212"/>
      <c r="C562" s="213">
        <v>633004</v>
      </c>
      <c r="D562" s="214" t="s">
        <v>189</v>
      </c>
      <c r="E562" s="360"/>
      <c r="F562" s="223">
        <v>1.6</v>
      </c>
      <c r="G562" s="223">
        <v>0.7</v>
      </c>
      <c r="H562" s="224">
        <v>1.7</v>
      </c>
      <c r="I562" s="224">
        <v>1.7</v>
      </c>
      <c r="J562" s="224">
        <v>1.7</v>
      </c>
      <c r="K562" s="224">
        <v>1.7</v>
      </c>
      <c r="L562" s="224">
        <v>1.7</v>
      </c>
      <c r="M562" s="476"/>
      <c r="N562" s="320"/>
    </row>
    <row r="563" spans="1:14" s="321" customFormat="1" x14ac:dyDescent="0.2">
      <c r="A563" s="322"/>
      <c r="B563" s="212"/>
      <c r="C563" s="213">
        <v>6330062</v>
      </c>
      <c r="D563" s="214" t="s">
        <v>181</v>
      </c>
      <c r="E563" s="253"/>
      <c r="F563" s="223">
        <v>53.5</v>
      </c>
      <c r="G563" s="223">
        <v>49.8</v>
      </c>
      <c r="H563" s="224">
        <v>30</v>
      </c>
      <c r="I563" s="224">
        <v>43</v>
      </c>
      <c r="J563" s="578">
        <v>30</v>
      </c>
      <c r="K563" s="224">
        <v>30</v>
      </c>
      <c r="L563" s="224">
        <v>30</v>
      </c>
      <c r="M563" s="490"/>
      <c r="N563" s="320"/>
    </row>
    <row r="564" spans="1:14" s="321" customFormat="1" x14ac:dyDescent="0.2">
      <c r="A564" s="322"/>
      <c r="B564" s="212"/>
      <c r="C564" s="213">
        <v>6330061</v>
      </c>
      <c r="D564" s="214" t="s">
        <v>190</v>
      </c>
      <c r="E564" s="360"/>
      <c r="F564" s="223">
        <v>0.5</v>
      </c>
      <c r="G564" s="223">
        <v>0.4</v>
      </c>
      <c r="H564" s="224">
        <v>0.7</v>
      </c>
      <c r="I564" s="224">
        <v>0.7</v>
      </c>
      <c r="J564" s="224">
        <v>0.7</v>
      </c>
      <c r="K564" s="224">
        <v>0.7</v>
      </c>
      <c r="L564" s="224">
        <v>0.7</v>
      </c>
      <c r="M564" s="476"/>
      <c r="N564" s="320"/>
    </row>
    <row r="565" spans="1:14" s="321" customFormat="1" x14ac:dyDescent="0.2">
      <c r="A565" s="322"/>
      <c r="B565" s="212"/>
      <c r="C565" s="213">
        <v>6330068</v>
      </c>
      <c r="D565" s="214" t="s">
        <v>999</v>
      </c>
      <c r="E565" s="360"/>
      <c r="F565" s="223">
        <v>0</v>
      </c>
      <c r="G565" s="223">
        <v>0.2</v>
      </c>
      <c r="H565" s="224">
        <v>0</v>
      </c>
      <c r="I565" s="224">
        <v>0</v>
      </c>
      <c r="J565" s="224">
        <v>0</v>
      </c>
      <c r="K565" s="224">
        <v>0</v>
      </c>
      <c r="L565" s="224">
        <v>0</v>
      </c>
      <c r="M565" s="476"/>
      <c r="N565" s="320"/>
    </row>
    <row r="566" spans="1:14" s="321" customFormat="1" x14ac:dyDescent="0.2">
      <c r="A566" s="322"/>
      <c r="B566" s="212"/>
      <c r="C566" s="213">
        <v>6330063</v>
      </c>
      <c r="D566" s="214" t="s">
        <v>191</v>
      </c>
      <c r="E566" s="360"/>
      <c r="F566" s="223">
        <v>0.7</v>
      </c>
      <c r="G566" s="223">
        <v>0</v>
      </c>
      <c r="H566" s="224">
        <v>0.2</v>
      </c>
      <c r="I566" s="224">
        <v>0.2</v>
      </c>
      <c r="J566" s="224">
        <v>0.2</v>
      </c>
      <c r="K566" s="224">
        <v>0.2</v>
      </c>
      <c r="L566" s="224">
        <v>0.2</v>
      </c>
      <c r="M566" s="476"/>
      <c r="N566" s="320"/>
    </row>
    <row r="567" spans="1:14" s="321" customFormat="1" x14ac:dyDescent="0.2">
      <c r="A567" s="322"/>
      <c r="B567" s="212"/>
      <c r="C567" s="213">
        <v>6330065</v>
      </c>
      <c r="D567" s="214" t="s">
        <v>1091</v>
      </c>
      <c r="E567" s="360"/>
      <c r="F567" s="223">
        <v>3.7</v>
      </c>
      <c r="G567" s="223">
        <v>1.6</v>
      </c>
      <c r="H567" s="224">
        <v>3</v>
      </c>
      <c r="I567" s="224">
        <v>1.5</v>
      </c>
      <c r="J567" s="578">
        <v>1</v>
      </c>
      <c r="K567" s="224">
        <v>3</v>
      </c>
      <c r="L567" s="224">
        <v>3</v>
      </c>
      <c r="M567" s="490"/>
      <c r="N567" s="320"/>
    </row>
    <row r="568" spans="1:14" s="448" customFormat="1" x14ac:dyDescent="0.2">
      <c r="A568" s="439"/>
      <c r="B568" s="212"/>
      <c r="C568" s="213">
        <v>63300610</v>
      </c>
      <c r="D568" s="214" t="s">
        <v>301</v>
      </c>
      <c r="E568" s="360"/>
      <c r="F568" s="223">
        <v>0</v>
      </c>
      <c r="G568" s="223">
        <v>0</v>
      </c>
      <c r="H568" s="224">
        <v>0.5</v>
      </c>
      <c r="I568" s="224">
        <v>0.5</v>
      </c>
      <c r="J568" s="224">
        <v>0.5</v>
      </c>
      <c r="K568" s="224">
        <v>0.5</v>
      </c>
      <c r="L568" s="224">
        <v>0.5</v>
      </c>
      <c r="M568" s="476"/>
      <c r="N568" s="447"/>
    </row>
    <row r="569" spans="1:14" s="448" customFormat="1" x14ac:dyDescent="0.2">
      <c r="A569" s="439"/>
      <c r="B569" s="212"/>
      <c r="C569" s="213">
        <v>633009</v>
      </c>
      <c r="D569" s="214" t="s">
        <v>73</v>
      </c>
      <c r="E569" s="360"/>
      <c r="F569" s="223">
        <v>0.1</v>
      </c>
      <c r="G569" s="223">
        <v>0.1</v>
      </c>
      <c r="H569" s="224">
        <v>0.1</v>
      </c>
      <c r="I569" s="224">
        <v>0.1</v>
      </c>
      <c r="J569" s="224">
        <v>0.1</v>
      </c>
      <c r="K569" s="224">
        <v>0.1</v>
      </c>
      <c r="L569" s="224">
        <v>0.1</v>
      </c>
      <c r="M569" s="476"/>
      <c r="N569" s="447"/>
    </row>
    <row r="570" spans="1:14" s="321" customFormat="1" x14ac:dyDescent="0.2">
      <c r="A570" s="322"/>
      <c r="B570" s="212"/>
      <c r="C570" s="213">
        <v>633016</v>
      </c>
      <c r="D570" s="214" t="s">
        <v>192</v>
      </c>
      <c r="E570" s="360"/>
      <c r="F570" s="223">
        <v>0.1</v>
      </c>
      <c r="G570" s="223">
        <v>0.3</v>
      </c>
      <c r="H570" s="224">
        <v>2</v>
      </c>
      <c r="I570" s="224">
        <v>0</v>
      </c>
      <c r="J570" s="578">
        <v>0</v>
      </c>
      <c r="K570" s="224">
        <v>2</v>
      </c>
      <c r="L570" s="224">
        <v>2</v>
      </c>
      <c r="M570" s="490"/>
      <c r="N570" s="320"/>
    </row>
    <row r="571" spans="1:14" s="321" customFormat="1" x14ac:dyDescent="0.2">
      <c r="A571" s="322"/>
      <c r="B571" s="212"/>
      <c r="C571" s="213">
        <v>634001</v>
      </c>
      <c r="D571" s="214" t="s">
        <v>137</v>
      </c>
      <c r="E571" s="360"/>
      <c r="F571" s="223">
        <v>0.1</v>
      </c>
      <c r="G571" s="223">
        <v>0.1</v>
      </c>
      <c r="H571" s="224">
        <v>0.5</v>
      </c>
      <c r="I571" s="224">
        <v>0.5</v>
      </c>
      <c r="J571" s="224">
        <v>0</v>
      </c>
      <c r="K571" s="224">
        <v>0</v>
      </c>
      <c r="L571" s="224">
        <v>0</v>
      </c>
      <c r="M571" s="476"/>
      <c r="N571" s="320"/>
    </row>
    <row r="572" spans="1:14" s="321" customFormat="1" x14ac:dyDescent="0.2">
      <c r="A572" s="322"/>
      <c r="B572" s="212"/>
      <c r="C572" s="213">
        <v>634002</v>
      </c>
      <c r="D572" s="214" t="s">
        <v>78</v>
      </c>
      <c r="E572" s="360"/>
      <c r="F572" s="223">
        <v>1.1000000000000001</v>
      </c>
      <c r="G572" s="223">
        <v>0.7</v>
      </c>
      <c r="H572" s="224">
        <v>1</v>
      </c>
      <c r="I572" s="224">
        <v>0.5</v>
      </c>
      <c r="J572" s="224">
        <v>0</v>
      </c>
      <c r="K572" s="224">
        <v>0</v>
      </c>
      <c r="L572" s="224">
        <v>0</v>
      </c>
      <c r="M572" s="476"/>
      <c r="N572" s="320"/>
    </row>
    <row r="573" spans="1:14" s="321" customFormat="1" x14ac:dyDescent="0.2">
      <c r="A573" s="322"/>
      <c r="B573" s="212"/>
      <c r="C573" s="213">
        <v>634002</v>
      </c>
      <c r="D573" s="214" t="s">
        <v>79</v>
      </c>
      <c r="E573" s="360"/>
      <c r="F573" s="223">
        <v>0.1</v>
      </c>
      <c r="G573" s="223">
        <v>0</v>
      </c>
      <c r="H573" s="224">
        <v>1</v>
      </c>
      <c r="I573" s="224">
        <v>0.5</v>
      </c>
      <c r="J573" s="224">
        <v>0</v>
      </c>
      <c r="K573" s="224">
        <v>0</v>
      </c>
      <c r="L573" s="224">
        <v>0</v>
      </c>
      <c r="M573" s="476"/>
      <c r="N573" s="320"/>
    </row>
    <row r="574" spans="1:14" s="321" customFormat="1" x14ac:dyDescent="0.2">
      <c r="A574" s="322"/>
      <c r="B574" s="212"/>
      <c r="C574" s="213">
        <v>635002</v>
      </c>
      <c r="D574" s="214" t="s">
        <v>138</v>
      </c>
      <c r="E574" s="360"/>
      <c r="F574" s="223">
        <v>0</v>
      </c>
      <c r="G574" s="223">
        <v>0</v>
      </c>
      <c r="H574" s="224">
        <v>0.1</v>
      </c>
      <c r="I574" s="224">
        <v>0.1</v>
      </c>
      <c r="J574" s="224">
        <v>0.1</v>
      </c>
      <c r="K574" s="224">
        <v>0.1</v>
      </c>
      <c r="L574" s="224">
        <v>0.1</v>
      </c>
      <c r="M574" s="476"/>
      <c r="N574" s="320"/>
    </row>
    <row r="575" spans="1:14" s="448" customFormat="1" x14ac:dyDescent="0.2">
      <c r="A575" s="439"/>
      <c r="B575" s="212"/>
      <c r="C575" s="213">
        <v>635004</v>
      </c>
      <c r="D575" s="214" t="s">
        <v>636</v>
      </c>
      <c r="E575" s="360"/>
      <c r="F575" s="223">
        <v>0.1</v>
      </c>
      <c r="G575" s="223">
        <v>0</v>
      </c>
      <c r="H575" s="224">
        <v>0</v>
      </c>
      <c r="I575" s="224">
        <v>0</v>
      </c>
      <c r="J575" s="224">
        <v>0</v>
      </c>
      <c r="K575" s="224">
        <v>0</v>
      </c>
      <c r="L575" s="224">
        <v>0</v>
      </c>
      <c r="M575" s="476"/>
      <c r="N575" s="447"/>
    </row>
    <row r="576" spans="1:14" s="321" customFormat="1" x14ac:dyDescent="0.2">
      <c r="A576" s="322"/>
      <c r="B576" s="212"/>
      <c r="C576" s="213">
        <v>635006</v>
      </c>
      <c r="D576" s="214" t="s">
        <v>644</v>
      </c>
      <c r="E576" s="360"/>
      <c r="F576" s="223">
        <v>0</v>
      </c>
      <c r="G576" s="223">
        <v>0</v>
      </c>
      <c r="H576" s="224">
        <v>0</v>
      </c>
      <c r="I576" s="224">
        <v>0</v>
      </c>
      <c r="J576" s="224">
        <v>0</v>
      </c>
      <c r="K576" s="224">
        <v>0</v>
      </c>
      <c r="L576" s="224">
        <v>0</v>
      </c>
      <c r="M576" s="476"/>
      <c r="N576" s="320"/>
    </row>
    <row r="577" spans="1:14" s="448" customFormat="1" x14ac:dyDescent="0.2">
      <c r="A577" s="439"/>
      <c r="B577" s="212"/>
      <c r="C577" s="213">
        <v>635009</v>
      </c>
      <c r="D577" s="214" t="s">
        <v>566</v>
      </c>
      <c r="E577" s="360"/>
      <c r="F577" s="223">
        <v>0</v>
      </c>
      <c r="G577" s="223">
        <v>0</v>
      </c>
      <c r="H577" s="224">
        <v>0</v>
      </c>
      <c r="I577" s="224">
        <v>0</v>
      </c>
      <c r="J577" s="224">
        <v>0</v>
      </c>
      <c r="K577" s="224">
        <v>0</v>
      </c>
      <c r="L577" s="224">
        <v>0</v>
      </c>
      <c r="M577" s="373"/>
      <c r="N577" s="447"/>
    </row>
    <row r="578" spans="1:14" s="321" customFormat="1" x14ac:dyDescent="0.2">
      <c r="A578" s="322"/>
      <c r="B578" s="212"/>
      <c r="C578" s="213">
        <v>637002</v>
      </c>
      <c r="D578" s="214" t="s">
        <v>1008</v>
      </c>
      <c r="E578" s="360"/>
      <c r="F578" s="223">
        <v>25.2</v>
      </c>
      <c r="G578" s="223">
        <v>20.100000000000001</v>
      </c>
      <c r="H578" s="223">
        <v>20</v>
      </c>
      <c r="I578" s="223">
        <v>15</v>
      </c>
      <c r="J578" s="579">
        <v>10</v>
      </c>
      <c r="K578" s="223">
        <v>10</v>
      </c>
      <c r="L578" s="223">
        <v>10</v>
      </c>
      <c r="M578" s="490"/>
      <c r="N578" s="320"/>
    </row>
    <row r="579" spans="1:14" s="321" customFormat="1" x14ac:dyDescent="0.2">
      <c r="A579" s="322"/>
      <c r="B579" s="212"/>
      <c r="C579" s="213">
        <v>637002</v>
      </c>
      <c r="D579" s="214" t="s">
        <v>1007</v>
      </c>
      <c r="E579" s="360"/>
      <c r="F579" s="223">
        <v>0</v>
      </c>
      <c r="G579" s="223">
        <v>13.5</v>
      </c>
      <c r="H579" s="223">
        <v>0</v>
      </c>
      <c r="I579" s="223">
        <v>4</v>
      </c>
      <c r="J579" s="579">
        <v>5</v>
      </c>
      <c r="K579" s="223">
        <v>5</v>
      </c>
      <c r="L579" s="223">
        <v>5</v>
      </c>
      <c r="M579" s="490"/>
      <c r="N579" s="320"/>
    </row>
    <row r="580" spans="1:14" s="321" customFormat="1" x14ac:dyDescent="0.2">
      <c r="A580" s="322"/>
      <c r="B580" s="212"/>
      <c r="C580" s="213">
        <v>637003</v>
      </c>
      <c r="D580" s="214" t="s">
        <v>653</v>
      </c>
      <c r="E580" s="360"/>
      <c r="F580" s="223">
        <v>0</v>
      </c>
      <c r="G580" s="223">
        <v>0</v>
      </c>
      <c r="H580" s="224">
        <v>0.5</v>
      </c>
      <c r="I580" s="224">
        <v>0.5</v>
      </c>
      <c r="J580" s="224">
        <v>0.5</v>
      </c>
      <c r="K580" s="224">
        <v>0.5</v>
      </c>
      <c r="L580" s="224">
        <v>0.5</v>
      </c>
      <c r="M580" s="476"/>
      <c r="N580" s="320"/>
    </row>
    <row r="581" spans="1:14" s="321" customFormat="1" x14ac:dyDescent="0.2">
      <c r="A581" s="322"/>
      <c r="B581" s="212"/>
      <c r="C581" s="213">
        <v>6370038</v>
      </c>
      <c r="D581" s="214" t="s">
        <v>998</v>
      </c>
      <c r="E581" s="360"/>
      <c r="F581" s="223">
        <v>0.4</v>
      </c>
      <c r="G581" s="223">
        <v>2.4</v>
      </c>
      <c r="H581" s="224">
        <v>0</v>
      </c>
      <c r="I581" s="224">
        <v>0</v>
      </c>
      <c r="J581" s="224">
        <v>0</v>
      </c>
      <c r="K581" s="224">
        <v>0</v>
      </c>
      <c r="L581" s="224">
        <v>0</v>
      </c>
      <c r="M581" s="476"/>
      <c r="N581" s="320"/>
    </row>
    <row r="582" spans="1:14" s="321" customFormat="1" x14ac:dyDescent="0.2">
      <c r="A582" s="322"/>
      <c r="B582" s="212"/>
      <c r="C582" s="213">
        <v>637004</v>
      </c>
      <c r="D582" s="214" t="s">
        <v>1009</v>
      </c>
      <c r="E582" s="360"/>
      <c r="F582" s="223">
        <v>0.8</v>
      </c>
      <c r="G582" s="223">
        <v>6</v>
      </c>
      <c r="H582" s="224">
        <v>13.5</v>
      </c>
      <c r="I582" s="224">
        <v>15</v>
      </c>
      <c r="J582" s="578">
        <v>10</v>
      </c>
      <c r="K582" s="224">
        <v>10</v>
      </c>
      <c r="L582" s="224">
        <v>10</v>
      </c>
      <c r="M582" s="476"/>
      <c r="N582" s="320"/>
    </row>
    <row r="583" spans="1:14" s="448" customFormat="1" x14ac:dyDescent="0.2">
      <c r="A583" s="439"/>
      <c r="B583" s="212"/>
      <c r="C583" s="213">
        <v>637004</v>
      </c>
      <c r="D583" s="214" t="s">
        <v>91</v>
      </c>
      <c r="E583" s="360"/>
      <c r="F583" s="223">
        <v>0</v>
      </c>
      <c r="G583" s="223">
        <v>2</v>
      </c>
      <c r="H583" s="224">
        <v>2</v>
      </c>
      <c r="I583" s="224">
        <v>0.5</v>
      </c>
      <c r="J583" s="578">
        <v>0.5</v>
      </c>
      <c r="K583" s="224">
        <v>2</v>
      </c>
      <c r="L583" s="224">
        <v>0.5</v>
      </c>
      <c r="M583" s="414"/>
      <c r="N583" s="447"/>
    </row>
    <row r="584" spans="1:14" s="321" customFormat="1" x14ac:dyDescent="0.2">
      <c r="A584" s="322"/>
      <c r="B584" s="212"/>
      <c r="C584" s="213">
        <v>6370044</v>
      </c>
      <c r="D584" s="214" t="s">
        <v>194</v>
      </c>
      <c r="E584" s="360"/>
      <c r="F584" s="223">
        <v>0.2</v>
      </c>
      <c r="G584" s="223">
        <v>0</v>
      </c>
      <c r="H584" s="224">
        <v>1</v>
      </c>
      <c r="I584" s="224">
        <v>0</v>
      </c>
      <c r="J584" s="224">
        <v>1</v>
      </c>
      <c r="K584" s="224">
        <v>1</v>
      </c>
      <c r="L584" s="224">
        <v>1</v>
      </c>
      <c r="M584" s="476"/>
      <c r="N584" s="320"/>
    </row>
    <row r="585" spans="1:14" s="321" customFormat="1" x14ac:dyDescent="0.2">
      <c r="A585" s="322"/>
      <c r="B585" s="212"/>
      <c r="C585" s="213">
        <v>6370046</v>
      </c>
      <c r="D585" s="214" t="s">
        <v>94</v>
      </c>
      <c r="E585" s="360"/>
      <c r="F585" s="223">
        <v>0.4</v>
      </c>
      <c r="G585" s="223">
        <v>0.3</v>
      </c>
      <c r="H585" s="224">
        <v>0.5</v>
      </c>
      <c r="I585" s="224">
        <v>0.5</v>
      </c>
      <c r="J585" s="224">
        <v>0.5</v>
      </c>
      <c r="K585" s="224">
        <v>0.5</v>
      </c>
      <c r="L585" s="224">
        <v>0.5</v>
      </c>
      <c r="M585" s="476"/>
      <c r="N585" s="320"/>
    </row>
    <row r="586" spans="1:14" s="321" customFormat="1" x14ac:dyDescent="0.2">
      <c r="A586" s="322"/>
      <c r="B586" s="212"/>
      <c r="C586" s="213">
        <v>637005</v>
      </c>
      <c r="D586" s="214" t="s">
        <v>197</v>
      </c>
      <c r="E586" s="360"/>
      <c r="F586" s="223">
        <v>0</v>
      </c>
      <c r="G586" s="223">
        <v>1.6</v>
      </c>
      <c r="H586" s="224">
        <v>0.5</v>
      </c>
      <c r="I586" s="224">
        <v>0.5</v>
      </c>
      <c r="J586" s="224">
        <v>0.5</v>
      </c>
      <c r="K586" s="224">
        <v>0.5</v>
      </c>
      <c r="L586" s="224">
        <v>0.5</v>
      </c>
      <c r="M586" s="476"/>
      <c r="N586" s="320"/>
    </row>
    <row r="587" spans="1:14" s="321" customFormat="1" x14ac:dyDescent="0.2">
      <c r="A587" s="322"/>
      <c r="B587" s="212"/>
      <c r="C587" s="213">
        <v>6370058</v>
      </c>
      <c r="D587" s="214" t="s">
        <v>1090</v>
      </c>
      <c r="E587" s="360"/>
      <c r="F587" s="223">
        <v>0</v>
      </c>
      <c r="G587" s="223">
        <v>0</v>
      </c>
      <c r="H587" s="224">
        <v>0</v>
      </c>
      <c r="I587" s="224">
        <v>0</v>
      </c>
      <c r="J587" s="224">
        <v>0</v>
      </c>
      <c r="K587" s="224">
        <v>0</v>
      </c>
      <c r="L587" s="224">
        <v>0</v>
      </c>
      <c r="M587" s="476"/>
      <c r="N587" s="320"/>
    </row>
    <row r="588" spans="1:14" s="448" customFormat="1" x14ac:dyDescent="0.2">
      <c r="A588" s="439"/>
      <c r="B588" s="212"/>
      <c r="C588" s="213">
        <v>637006</v>
      </c>
      <c r="D588" s="214" t="s">
        <v>1150</v>
      </c>
      <c r="E588" s="360"/>
      <c r="F588" s="223">
        <v>0</v>
      </c>
      <c r="G588" s="223">
        <v>0</v>
      </c>
      <c r="H588" s="224">
        <v>0</v>
      </c>
      <c r="I588" s="224">
        <v>0.9</v>
      </c>
      <c r="J588" s="224">
        <v>0.5</v>
      </c>
      <c r="K588" s="224">
        <v>0.5</v>
      </c>
      <c r="L588" s="224">
        <v>0.5</v>
      </c>
      <c r="M588" s="490"/>
      <c r="N588" s="447"/>
    </row>
    <row r="589" spans="1:14" s="448" customFormat="1" x14ac:dyDescent="0.2">
      <c r="A589" s="439"/>
      <c r="B589" s="212"/>
      <c r="C589" s="213">
        <v>637012</v>
      </c>
      <c r="D589" s="214" t="s">
        <v>615</v>
      </c>
      <c r="E589" s="360"/>
      <c r="F589" s="223">
        <v>2.4</v>
      </c>
      <c r="G589" s="223">
        <v>0</v>
      </c>
      <c r="H589" s="224">
        <v>0.2</v>
      </c>
      <c r="I589" s="224">
        <v>0.2</v>
      </c>
      <c r="J589" s="224">
        <v>0.2</v>
      </c>
      <c r="K589" s="224">
        <v>0.2</v>
      </c>
      <c r="L589" s="224">
        <v>0.2</v>
      </c>
      <c r="M589" s="373"/>
      <c r="N589" s="447"/>
    </row>
    <row r="590" spans="1:14" s="321" customFormat="1" x14ac:dyDescent="0.2">
      <c r="A590" s="322"/>
      <c r="B590" s="212"/>
      <c r="C590" s="213">
        <v>637014</v>
      </c>
      <c r="D590" s="214" t="s">
        <v>101</v>
      </c>
      <c r="E590" s="360"/>
      <c r="F590" s="223">
        <v>0.5</v>
      </c>
      <c r="G590" s="223">
        <v>2.5</v>
      </c>
      <c r="H590" s="224">
        <v>2.2000000000000002</v>
      </c>
      <c r="I590" s="224">
        <v>2.2000000000000002</v>
      </c>
      <c r="J590" s="224">
        <v>2.2000000000000002</v>
      </c>
      <c r="K590" s="224">
        <v>2.2000000000000002</v>
      </c>
      <c r="L590" s="224">
        <v>2.2000000000000002</v>
      </c>
      <c r="M590" s="476"/>
      <c r="N590" s="320"/>
    </row>
    <row r="591" spans="1:14" s="321" customFormat="1" x14ac:dyDescent="0.2">
      <c r="A591" s="322"/>
      <c r="B591" s="212"/>
      <c r="C591" s="213">
        <v>637016</v>
      </c>
      <c r="D591" s="214" t="s">
        <v>103</v>
      </c>
      <c r="E591" s="360"/>
      <c r="F591" s="223">
        <v>2</v>
      </c>
      <c r="G591" s="223">
        <v>0.6</v>
      </c>
      <c r="H591" s="224">
        <v>0.5</v>
      </c>
      <c r="I591" s="224">
        <v>0.5</v>
      </c>
      <c r="J591" s="224">
        <v>0.5</v>
      </c>
      <c r="K591" s="224">
        <v>0.5</v>
      </c>
      <c r="L591" s="224">
        <v>0.5</v>
      </c>
      <c r="M591" s="476"/>
      <c r="N591" s="320"/>
    </row>
    <row r="592" spans="1:14" s="321" customFormat="1" x14ac:dyDescent="0.2">
      <c r="A592" s="322"/>
      <c r="B592" s="212"/>
      <c r="C592" s="213">
        <v>637027</v>
      </c>
      <c r="D592" s="214" t="s">
        <v>198</v>
      </c>
      <c r="E592" s="360"/>
      <c r="F592" s="223">
        <v>0</v>
      </c>
      <c r="G592" s="223">
        <v>3.3</v>
      </c>
      <c r="H592" s="224">
        <v>2</v>
      </c>
      <c r="I592" s="224">
        <v>2</v>
      </c>
      <c r="J592" s="578">
        <v>0</v>
      </c>
      <c r="K592" s="224">
        <v>2</v>
      </c>
      <c r="L592" s="224">
        <v>0</v>
      </c>
      <c r="M592" s="476"/>
      <c r="N592" s="320"/>
    </row>
    <row r="593" spans="1:14" x14ac:dyDescent="0.2">
      <c r="A593" s="208"/>
      <c r="B593" s="212"/>
      <c r="C593" s="213">
        <v>6370278</v>
      </c>
      <c r="D593" s="214" t="s">
        <v>1000</v>
      </c>
      <c r="E593" s="360"/>
      <c r="F593" s="223">
        <v>0.3</v>
      </c>
      <c r="G593" s="223">
        <v>10.7</v>
      </c>
      <c r="H593" s="224">
        <v>0</v>
      </c>
      <c r="I593" s="224">
        <v>14</v>
      </c>
      <c r="J593" s="224">
        <v>0</v>
      </c>
      <c r="K593" s="224">
        <v>0</v>
      </c>
      <c r="L593" s="224">
        <v>0</v>
      </c>
      <c r="M593" s="207"/>
    </row>
    <row r="594" spans="1:14" x14ac:dyDescent="0.2">
      <c r="A594" s="208"/>
      <c r="B594" s="212"/>
      <c r="C594" s="213">
        <v>637035</v>
      </c>
      <c r="D594" s="214" t="s">
        <v>1201</v>
      </c>
      <c r="E594" s="360"/>
      <c r="F594" s="223">
        <v>0</v>
      </c>
      <c r="G594" s="223">
        <v>0</v>
      </c>
      <c r="H594" s="224">
        <v>0</v>
      </c>
      <c r="I594" s="224">
        <v>0</v>
      </c>
      <c r="J594" s="224">
        <v>0</v>
      </c>
      <c r="K594" s="224">
        <v>0</v>
      </c>
      <c r="L594" s="224">
        <v>0</v>
      </c>
      <c r="M594" s="207"/>
    </row>
    <row r="595" spans="1:14" s="321" customFormat="1" x14ac:dyDescent="0.2">
      <c r="A595" s="322"/>
      <c r="B595" s="212"/>
      <c r="C595" s="213">
        <v>642001</v>
      </c>
      <c r="D595" s="214" t="s">
        <v>199</v>
      </c>
      <c r="E595" s="360"/>
      <c r="F595" s="223">
        <v>2</v>
      </c>
      <c r="G595" s="223">
        <v>2.2999999999999998</v>
      </c>
      <c r="H595" s="224">
        <v>2.5</v>
      </c>
      <c r="I595" s="224">
        <v>2.5</v>
      </c>
      <c r="J595" s="224">
        <v>2.5</v>
      </c>
      <c r="K595" s="224">
        <v>2.5</v>
      </c>
      <c r="L595" s="224">
        <v>2.5</v>
      </c>
      <c r="M595" s="476"/>
      <c r="N595" s="320"/>
    </row>
    <row r="596" spans="1:14" s="321" customFormat="1" x14ac:dyDescent="0.2">
      <c r="A596" s="319"/>
      <c r="B596" s="212"/>
      <c r="C596" s="213">
        <v>642001</v>
      </c>
      <c r="D596" s="214" t="s">
        <v>778</v>
      </c>
      <c r="E596" s="360"/>
      <c r="F596" s="223">
        <v>0</v>
      </c>
      <c r="G596" s="223">
        <v>0</v>
      </c>
      <c r="H596" s="224">
        <v>0</v>
      </c>
      <c r="I596" s="224">
        <v>0</v>
      </c>
      <c r="J596" s="224">
        <v>0</v>
      </c>
      <c r="K596" s="224">
        <v>0</v>
      </c>
      <c r="L596" s="224">
        <v>0</v>
      </c>
      <c r="M596" s="476"/>
      <c r="N596" s="320"/>
    </row>
    <row r="597" spans="1:14" s="321" customFormat="1" x14ac:dyDescent="0.2">
      <c r="A597" s="322"/>
      <c r="B597" s="212"/>
      <c r="C597" s="213">
        <v>642015</v>
      </c>
      <c r="D597" s="214" t="s">
        <v>593</v>
      </c>
      <c r="E597" s="360"/>
      <c r="F597" s="223">
        <v>0.2</v>
      </c>
      <c r="G597" s="223">
        <v>0.1</v>
      </c>
      <c r="H597" s="223">
        <v>0.5</v>
      </c>
      <c r="I597" s="223">
        <v>0.5</v>
      </c>
      <c r="J597" s="223">
        <v>0</v>
      </c>
      <c r="K597" s="223">
        <v>0</v>
      </c>
      <c r="L597" s="223">
        <v>0</v>
      </c>
      <c r="M597" s="476"/>
      <c r="N597" s="320"/>
    </row>
    <row r="598" spans="1:14" s="321" customFormat="1" x14ac:dyDescent="0.2">
      <c r="A598" s="322"/>
      <c r="B598" s="299"/>
      <c r="C598" s="301"/>
      <c r="D598" s="282" t="s">
        <v>594</v>
      </c>
      <c r="E598" s="299" t="s">
        <v>696</v>
      </c>
      <c r="F598" s="283">
        <f t="shared" ref="F598" si="230">SUM(F599:F609)</f>
        <v>7.8000000000000007</v>
      </c>
      <c r="G598" s="283">
        <f t="shared" ref="G598" si="231">SUM(G599:G609)</f>
        <v>14.9</v>
      </c>
      <c r="H598" s="283">
        <f t="shared" ref="H598" si="232">SUM(H599:H609)</f>
        <v>8.8000000000000007</v>
      </c>
      <c r="I598" s="283">
        <f t="shared" ref="I598" si="233">SUM(I599:I609)</f>
        <v>10.3</v>
      </c>
      <c r="J598" s="283">
        <f t="shared" ref="J598" si="234">SUM(J599:J609)</f>
        <v>8.8000000000000007</v>
      </c>
      <c r="K598" s="283">
        <f t="shared" ref="K598:L598" si="235">SUM(K599:K609)</f>
        <v>10.8</v>
      </c>
      <c r="L598" s="283">
        <f t="shared" si="235"/>
        <v>10.8</v>
      </c>
      <c r="M598" s="505"/>
      <c r="N598" s="320"/>
    </row>
    <row r="599" spans="1:14" s="321" customFormat="1" x14ac:dyDescent="0.2">
      <c r="A599" s="322"/>
      <c r="B599" s="212"/>
      <c r="C599" s="213">
        <v>632001</v>
      </c>
      <c r="D599" s="214" t="s">
        <v>779</v>
      </c>
      <c r="E599" s="360"/>
      <c r="F599" s="223">
        <v>1</v>
      </c>
      <c r="G599" s="223">
        <v>1</v>
      </c>
      <c r="H599" s="224">
        <v>1</v>
      </c>
      <c r="I599" s="224">
        <v>1.5</v>
      </c>
      <c r="J599" s="224">
        <v>1</v>
      </c>
      <c r="K599" s="224">
        <v>1</v>
      </c>
      <c r="L599" s="224">
        <v>1</v>
      </c>
      <c r="M599" s="476"/>
      <c r="N599" s="320"/>
    </row>
    <row r="600" spans="1:14" s="321" customFormat="1" x14ac:dyDescent="0.2">
      <c r="A600" s="322"/>
      <c r="B600" s="212"/>
      <c r="C600" s="213">
        <v>632002</v>
      </c>
      <c r="D600" s="214" t="s">
        <v>164</v>
      </c>
      <c r="E600" s="360"/>
      <c r="F600" s="223">
        <v>0.5</v>
      </c>
      <c r="G600" s="223">
        <v>0.4</v>
      </c>
      <c r="H600" s="224">
        <v>0.7</v>
      </c>
      <c r="I600" s="224">
        <v>0.7</v>
      </c>
      <c r="J600" s="224">
        <v>0.7</v>
      </c>
      <c r="K600" s="224">
        <v>0.7</v>
      </c>
      <c r="L600" s="224">
        <v>0.7</v>
      </c>
      <c r="M600" s="476"/>
      <c r="N600" s="320"/>
    </row>
    <row r="601" spans="1:14" s="321" customFormat="1" x14ac:dyDescent="0.2">
      <c r="A601" s="322"/>
      <c r="B601" s="212"/>
      <c r="C601" s="213">
        <v>633004</v>
      </c>
      <c r="D601" s="214" t="s">
        <v>622</v>
      </c>
      <c r="E601" s="360"/>
      <c r="F601" s="223">
        <v>1.3</v>
      </c>
      <c r="G601" s="223">
        <v>2.4</v>
      </c>
      <c r="H601" s="224">
        <v>0</v>
      </c>
      <c r="I601" s="224">
        <v>0</v>
      </c>
      <c r="J601" s="224">
        <v>0</v>
      </c>
      <c r="K601" s="224">
        <v>0</v>
      </c>
      <c r="L601" s="224">
        <v>0</v>
      </c>
      <c r="M601" s="476"/>
      <c r="N601" s="320"/>
    </row>
    <row r="602" spans="1:14" s="321" customFormat="1" x14ac:dyDescent="0.2">
      <c r="A602" s="322"/>
      <c r="B602" s="212"/>
      <c r="C602" s="213">
        <v>633006</v>
      </c>
      <c r="D602" s="214" t="s">
        <v>134</v>
      </c>
      <c r="E602" s="360"/>
      <c r="F602" s="223">
        <v>0.6</v>
      </c>
      <c r="G602" s="223">
        <v>3.3</v>
      </c>
      <c r="H602" s="224">
        <v>2</v>
      </c>
      <c r="I602" s="224">
        <v>2</v>
      </c>
      <c r="J602" s="578">
        <v>2</v>
      </c>
      <c r="K602" s="224">
        <v>4</v>
      </c>
      <c r="L602" s="224">
        <v>4</v>
      </c>
      <c r="M602" s="476"/>
      <c r="N602" s="320"/>
    </row>
    <row r="603" spans="1:14" s="321" customFormat="1" x14ac:dyDescent="0.2">
      <c r="A603" s="322"/>
      <c r="B603" s="212"/>
      <c r="C603" s="213">
        <v>634001</v>
      </c>
      <c r="D603" s="214" t="s">
        <v>533</v>
      </c>
      <c r="E603" s="360"/>
      <c r="F603" s="223">
        <v>0</v>
      </c>
      <c r="G603" s="223">
        <v>0</v>
      </c>
      <c r="H603" s="224">
        <v>0</v>
      </c>
      <c r="I603" s="224">
        <v>0</v>
      </c>
      <c r="J603" s="224">
        <v>0</v>
      </c>
      <c r="K603" s="224">
        <v>0</v>
      </c>
      <c r="L603" s="224">
        <v>0</v>
      </c>
      <c r="M603" s="476"/>
      <c r="N603" s="320"/>
    </row>
    <row r="604" spans="1:14" s="321" customFormat="1" x14ac:dyDescent="0.2">
      <c r="A604" s="322"/>
      <c r="B604" s="212"/>
      <c r="C604" s="213">
        <v>635004</v>
      </c>
      <c r="D604" s="214" t="s">
        <v>568</v>
      </c>
      <c r="E604" s="360"/>
      <c r="F604" s="223">
        <v>0</v>
      </c>
      <c r="G604" s="223">
        <v>0</v>
      </c>
      <c r="H604" s="224">
        <v>0.5</v>
      </c>
      <c r="I604" s="224">
        <v>0.5</v>
      </c>
      <c r="J604" s="224">
        <v>0.5</v>
      </c>
      <c r="K604" s="224">
        <v>0.5</v>
      </c>
      <c r="L604" s="224">
        <v>0.5</v>
      </c>
      <c r="M604" s="476"/>
      <c r="N604" s="320"/>
    </row>
    <row r="605" spans="1:14" s="321" customFormat="1" x14ac:dyDescent="0.2">
      <c r="A605" s="322"/>
      <c r="B605" s="212"/>
      <c r="C605" s="213">
        <v>636001</v>
      </c>
      <c r="D605" s="214" t="s">
        <v>617</v>
      </c>
      <c r="E605" s="360"/>
      <c r="F605" s="223">
        <v>0</v>
      </c>
      <c r="G605" s="223">
        <v>1.1000000000000001</v>
      </c>
      <c r="H605" s="224">
        <v>1.2</v>
      </c>
      <c r="I605" s="224">
        <v>1.2</v>
      </c>
      <c r="J605" s="224">
        <v>1.2</v>
      </c>
      <c r="K605" s="224">
        <v>1.2</v>
      </c>
      <c r="L605" s="224">
        <v>1.2</v>
      </c>
      <c r="M605" s="476"/>
      <c r="N605" s="320"/>
    </row>
    <row r="606" spans="1:14" x14ac:dyDescent="0.2">
      <c r="A606" s="208"/>
      <c r="B606" s="212"/>
      <c r="C606" s="213">
        <v>637001</v>
      </c>
      <c r="D606" s="214" t="s">
        <v>89</v>
      </c>
      <c r="E606" s="360"/>
      <c r="F606" s="223">
        <v>1.1000000000000001</v>
      </c>
      <c r="G606" s="223">
        <v>0</v>
      </c>
      <c r="H606" s="224">
        <v>0.2</v>
      </c>
      <c r="I606" s="224">
        <v>0.2</v>
      </c>
      <c r="J606" s="224">
        <v>0.2</v>
      </c>
      <c r="K606" s="224">
        <v>0.2</v>
      </c>
      <c r="L606" s="224">
        <v>0.2</v>
      </c>
      <c r="M606" s="207"/>
    </row>
    <row r="607" spans="1:14" x14ac:dyDescent="0.2">
      <c r="A607" s="205"/>
      <c r="B607" s="212"/>
      <c r="C607" s="213">
        <v>637004</v>
      </c>
      <c r="D607" s="214" t="s">
        <v>91</v>
      </c>
      <c r="E607" s="360"/>
      <c r="F607" s="223">
        <v>2.9</v>
      </c>
      <c r="G607" s="223">
        <v>2.9</v>
      </c>
      <c r="H607" s="224">
        <v>3</v>
      </c>
      <c r="I607" s="224">
        <v>4</v>
      </c>
      <c r="J607" s="224">
        <v>3</v>
      </c>
      <c r="K607" s="224">
        <v>3</v>
      </c>
      <c r="L607" s="224">
        <v>3</v>
      </c>
      <c r="M607" s="476"/>
    </row>
    <row r="608" spans="1:14" s="321" customFormat="1" x14ac:dyDescent="0.2">
      <c r="A608" s="322"/>
      <c r="B608" s="212"/>
      <c r="C608" s="213">
        <v>637005</v>
      </c>
      <c r="D608" s="214" t="s">
        <v>141</v>
      </c>
      <c r="E608" s="360"/>
      <c r="F608" s="223">
        <v>0.4</v>
      </c>
      <c r="G608" s="223">
        <v>0.4</v>
      </c>
      <c r="H608" s="224">
        <v>0.2</v>
      </c>
      <c r="I608" s="224">
        <v>0.2</v>
      </c>
      <c r="J608" s="224">
        <v>0.2</v>
      </c>
      <c r="K608" s="224">
        <v>0.2</v>
      </c>
      <c r="L608" s="224">
        <v>0.2</v>
      </c>
      <c r="M608" s="476"/>
      <c r="N608" s="320"/>
    </row>
    <row r="609" spans="1:14" x14ac:dyDescent="0.2">
      <c r="A609" s="244"/>
      <c r="B609" s="216"/>
      <c r="C609" s="213">
        <v>642001</v>
      </c>
      <c r="D609" s="214" t="s">
        <v>725</v>
      </c>
      <c r="E609" s="361"/>
      <c r="F609" s="223">
        <v>0</v>
      </c>
      <c r="G609" s="223">
        <v>3.4</v>
      </c>
      <c r="H609" s="223">
        <v>0</v>
      </c>
      <c r="I609" s="223">
        <v>0</v>
      </c>
      <c r="J609" s="223">
        <v>0</v>
      </c>
      <c r="K609" s="223">
        <v>0</v>
      </c>
      <c r="L609" s="223">
        <v>0</v>
      </c>
      <c r="M609" s="476"/>
    </row>
    <row r="610" spans="1:14" s="321" customFormat="1" x14ac:dyDescent="0.2">
      <c r="A610" s="322"/>
      <c r="B610" s="294"/>
      <c r="C610" s="295"/>
      <c r="D610" s="282" t="s">
        <v>201</v>
      </c>
      <c r="E610" s="294" t="s">
        <v>200</v>
      </c>
      <c r="F610" s="284">
        <f t="shared" ref="F610" si="236">SUM(F611+F622+F628+F632+F636+F640)</f>
        <v>146.9</v>
      </c>
      <c r="G610" s="284">
        <f t="shared" ref="G610:L610" si="237">SUM(G611+G622+G628+G632+G636+G640)</f>
        <v>195.3</v>
      </c>
      <c r="H610" s="284">
        <f t="shared" si="237"/>
        <v>216.89999999999998</v>
      </c>
      <c r="I610" s="284">
        <f>SUM(I611+I622+I628+I632+I636+I640)</f>
        <v>312.5</v>
      </c>
      <c r="J610" s="284">
        <f t="shared" si="237"/>
        <v>380.3</v>
      </c>
      <c r="K610" s="284">
        <f t="shared" si="237"/>
        <v>346.09999999999997</v>
      </c>
      <c r="L610" s="284">
        <f t="shared" si="237"/>
        <v>300.39999999999998</v>
      </c>
      <c r="M610" s="476"/>
      <c r="N610" s="320"/>
    </row>
    <row r="611" spans="1:14" s="321" customFormat="1" x14ac:dyDescent="0.2">
      <c r="A611" s="322"/>
      <c r="B611" s="209">
        <v>600</v>
      </c>
      <c r="C611" s="221"/>
      <c r="D611" s="222" t="s">
        <v>995</v>
      </c>
      <c r="E611" s="252" t="s">
        <v>890</v>
      </c>
      <c r="F611" s="225">
        <f>SUM(F613+F619+F620+F621)</f>
        <v>30</v>
      </c>
      <c r="G611" s="225">
        <f>SUM(G612+G613+G619+G620+G621)</f>
        <v>7.7</v>
      </c>
      <c r="H611" s="225">
        <f>SUM(H619:H619)</f>
        <v>0</v>
      </c>
      <c r="I611" s="225">
        <f>SUM(I613+I617+I619+I620+I621)</f>
        <v>27.9</v>
      </c>
      <c r="J611" s="225">
        <f>SUM(J612+J613+J617+J619+J620+J621)</f>
        <v>45.7</v>
      </c>
      <c r="K611" s="225">
        <f>SUM(K612+K613+K617+K619+K620+K621)</f>
        <v>45.7</v>
      </c>
      <c r="L611" s="225">
        <f>SUM(L612+L613+L617+L619+L620+L621)</f>
        <v>0</v>
      </c>
      <c r="M611" s="476"/>
      <c r="N611" s="320"/>
    </row>
    <row r="612" spans="1:14" s="448" customFormat="1" x14ac:dyDescent="0.2">
      <c r="A612" s="439"/>
      <c r="B612" s="209"/>
      <c r="C612" s="213">
        <v>630</v>
      </c>
      <c r="D612" s="214" t="s">
        <v>1202</v>
      </c>
      <c r="E612" s="252"/>
      <c r="F612" s="223">
        <v>0</v>
      </c>
      <c r="G612" s="223">
        <v>7.7</v>
      </c>
      <c r="H612" s="223">
        <v>0</v>
      </c>
      <c r="I612" s="223">
        <v>0</v>
      </c>
      <c r="J612" s="223">
        <v>0</v>
      </c>
      <c r="K612" s="223">
        <v>0</v>
      </c>
      <c r="L612" s="223">
        <v>0</v>
      </c>
      <c r="M612" s="476"/>
      <c r="N612" s="447"/>
    </row>
    <row r="613" spans="1:14" s="448" customFormat="1" x14ac:dyDescent="0.2">
      <c r="A613" s="439"/>
      <c r="B613" s="209"/>
      <c r="C613" s="221"/>
      <c r="D613" s="222" t="s">
        <v>1130</v>
      </c>
      <c r="E613" s="547" t="s">
        <v>1129</v>
      </c>
      <c r="F613" s="225">
        <f t="shared" ref="F613" si="238">SUM(F614:F616)</f>
        <v>0</v>
      </c>
      <c r="G613" s="225">
        <f t="shared" ref="G613:J613" si="239">SUM(G614:G616)</f>
        <v>0</v>
      </c>
      <c r="H613" s="225">
        <v>0</v>
      </c>
      <c r="I613" s="225">
        <f t="shared" ref="I613" si="240">SUM(I614:I616)</f>
        <v>27.9</v>
      </c>
      <c r="J613" s="225">
        <f t="shared" si="239"/>
        <v>45.7</v>
      </c>
      <c r="K613" s="225">
        <f t="shared" ref="K613:L613" si="241">SUM(K614:K616)</f>
        <v>45.7</v>
      </c>
      <c r="L613" s="225">
        <f t="shared" si="241"/>
        <v>0</v>
      </c>
      <c r="M613" s="476"/>
      <c r="N613" s="447"/>
    </row>
    <row r="614" spans="1:14" s="448" customFormat="1" x14ac:dyDescent="0.2">
      <c r="A614" s="439"/>
      <c r="B614" s="209"/>
      <c r="C614" s="213">
        <v>610</v>
      </c>
      <c r="D614" s="214" t="s">
        <v>115</v>
      </c>
      <c r="E614" s="252"/>
      <c r="F614" s="223">
        <v>0</v>
      </c>
      <c r="G614" s="223">
        <v>0</v>
      </c>
      <c r="H614" s="223">
        <v>0</v>
      </c>
      <c r="I614" s="223">
        <v>19</v>
      </c>
      <c r="J614" s="223">
        <v>33.6</v>
      </c>
      <c r="K614" s="223">
        <v>33.6</v>
      </c>
      <c r="L614" s="223">
        <v>0</v>
      </c>
      <c r="M614" s="490"/>
      <c r="N614" s="447"/>
    </row>
    <row r="615" spans="1:14" s="448" customFormat="1" x14ac:dyDescent="0.2">
      <c r="A615" s="439"/>
      <c r="B615" s="209"/>
      <c r="C615" s="213">
        <v>620</v>
      </c>
      <c r="D615" s="214" t="s">
        <v>116</v>
      </c>
      <c r="E615" s="252"/>
      <c r="F615" s="223">
        <v>0</v>
      </c>
      <c r="G615" s="223">
        <v>0</v>
      </c>
      <c r="H615" s="223">
        <v>0</v>
      </c>
      <c r="I615" s="223">
        <v>7</v>
      </c>
      <c r="J615" s="223">
        <v>12.1</v>
      </c>
      <c r="K615" s="223">
        <v>12.1</v>
      </c>
      <c r="L615" s="223">
        <v>0</v>
      </c>
      <c r="M615" s="490"/>
      <c r="N615" s="447"/>
    </row>
    <row r="616" spans="1:14" s="448" customFormat="1" x14ac:dyDescent="0.2">
      <c r="A616" s="439"/>
      <c r="B616" s="209"/>
      <c r="C616" s="213">
        <v>630</v>
      </c>
      <c r="D616" s="214" t="s">
        <v>117</v>
      </c>
      <c r="E616" s="252"/>
      <c r="F616" s="223">
        <v>0</v>
      </c>
      <c r="G616" s="223">
        <v>0</v>
      </c>
      <c r="H616" s="223">
        <v>0</v>
      </c>
      <c r="I616" s="223">
        <v>1.9</v>
      </c>
      <c r="J616" s="223">
        <v>0</v>
      </c>
      <c r="K616" s="223">
        <v>0</v>
      </c>
      <c r="L616" s="223">
        <v>0</v>
      </c>
      <c r="M616" s="490"/>
      <c r="N616" s="447"/>
    </row>
    <row r="617" spans="1:14" s="323" customFormat="1" x14ac:dyDescent="0.2">
      <c r="A617" s="446"/>
      <c r="B617" s="209"/>
      <c r="C617" s="221"/>
      <c r="D617" s="222" t="s">
        <v>1135</v>
      </c>
      <c r="E617" s="252"/>
      <c r="F617" s="225">
        <f t="shared" ref="F617:L617" si="242">SUM(F618)</f>
        <v>0</v>
      </c>
      <c r="G617" s="225">
        <f t="shared" si="242"/>
        <v>0</v>
      </c>
      <c r="H617" s="225">
        <v>0</v>
      </c>
      <c r="I617" s="225">
        <f t="shared" ref="I617" si="243">SUM(I618)</f>
        <v>0</v>
      </c>
      <c r="J617" s="225">
        <f t="shared" si="242"/>
        <v>0</v>
      </c>
      <c r="K617" s="225">
        <f t="shared" si="242"/>
        <v>0</v>
      </c>
      <c r="L617" s="225">
        <f t="shared" si="242"/>
        <v>0</v>
      </c>
      <c r="M617" s="539"/>
      <c r="N617" s="324"/>
    </row>
    <row r="618" spans="1:14" s="448" customFormat="1" x14ac:dyDescent="0.2">
      <c r="A618" s="439"/>
      <c r="B618" s="209"/>
      <c r="C618" s="213">
        <v>630</v>
      </c>
      <c r="D618" s="214" t="s">
        <v>1134</v>
      </c>
      <c r="E618" s="252"/>
      <c r="F618" s="223">
        <v>0</v>
      </c>
      <c r="G618" s="223">
        <v>0</v>
      </c>
      <c r="H618" s="223">
        <v>0</v>
      </c>
      <c r="I618" s="223">
        <v>0</v>
      </c>
      <c r="J618" s="223">
        <v>0</v>
      </c>
      <c r="K618" s="223">
        <v>0</v>
      </c>
      <c r="L618" s="223">
        <v>0</v>
      </c>
      <c r="M618" s="490"/>
      <c r="N618" s="447"/>
    </row>
    <row r="619" spans="1:14" s="321" customFormat="1" x14ac:dyDescent="0.2">
      <c r="A619" s="322"/>
      <c r="B619" s="212"/>
      <c r="C619" s="213">
        <v>630</v>
      </c>
      <c r="D619" s="214" t="s">
        <v>618</v>
      </c>
      <c r="E619" s="360"/>
      <c r="F619" s="223">
        <v>30</v>
      </c>
      <c r="G619" s="223">
        <v>0</v>
      </c>
      <c r="H619" s="224">
        <v>0</v>
      </c>
      <c r="I619" s="224">
        <v>0</v>
      </c>
      <c r="J619" s="224">
        <v>0</v>
      </c>
      <c r="K619" s="224">
        <v>0</v>
      </c>
      <c r="L619" s="224">
        <v>0</v>
      </c>
      <c r="M619" s="490"/>
      <c r="N619" s="320"/>
    </row>
    <row r="620" spans="1:14" s="448" customFormat="1" x14ac:dyDescent="0.2">
      <c r="A620" s="439"/>
      <c r="B620" s="209"/>
      <c r="C620" s="213">
        <v>637001</v>
      </c>
      <c r="D620" s="214" t="s">
        <v>89</v>
      </c>
      <c r="E620" s="360"/>
      <c r="F620" s="223">
        <v>0</v>
      </c>
      <c r="G620" s="223">
        <v>0</v>
      </c>
      <c r="H620" s="223">
        <v>0</v>
      </c>
      <c r="I620" s="223">
        <v>0</v>
      </c>
      <c r="J620" s="223">
        <v>0</v>
      </c>
      <c r="K620" s="223">
        <v>0</v>
      </c>
      <c r="L620" s="223">
        <v>0</v>
      </c>
      <c r="M620" s="476"/>
      <c r="N620" s="447"/>
    </row>
    <row r="621" spans="1:14" s="448" customFormat="1" x14ac:dyDescent="0.2">
      <c r="A621" s="439"/>
      <c r="B621" s="209"/>
      <c r="C621" s="213">
        <v>637012</v>
      </c>
      <c r="D621" s="214" t="s">
        <v>1108</v>
      </c>
      <c r="E621" s="360"/>
      <c r="F621" s="223">
        <v>0</v>
      </c>
      <c r="G621" s="223">
        <v>0</v>
      </c>
      <c r="H621" s="223">
        <v>0</v>
      </c>
      <c r="I621" s="223">
        <v>0</v>
      </c>
      <c r="J621" s="223">
        <v>0</v>
      </c>
      <c r="K621" s="223">
        <v>0</v>
      </c>
      <c r="L621" s="223">
        <v>0</v>
      </c>
      <c r="M621" s="476"/>
      <c r="N621" s="447"/>
    </row>
    <row r="622" spans="1:14" s="321" customFormat="1" x14ac:dyDescent="0.2">
      <c r="A622" s="322"/>
      <c r="B622" s="234"/>
      <c r="C622" s="213"/>
      <c r="D622" s="222" t="s">
        <v>304</v>
      </c>
      <c r="E622" s="252" t="s">
        <v>889</v>
      </c>
      <c r="F622" s="225">
        <f t="shared" ref="F622" si="244">SUM(F623:F626)</f>
        <v>64.8</v>
      </c>
      <c r="G622" s="225">
        <f t="shared" ref="G622" si="245">SUM(G623:G626)</f>
        <v>46.29999999999999</v>
      </c>
      <c r="H622" s="225">
        <f t="shared" ref="H622" si="246">SUM(H623:H627)</f>
        <v>44.5</v>
      </c>
      <c r="I622" s="225">
        <f t="shared" ref="I622" si="247">SUM(I623:I627)</f>
        <v>49.5</v>
      </c>
      <c r="J622" s="225">
        <f t="shared" ref="J622:L622" si="248">SUM(J623:J627)</f>
        <v>21.4</v>
      </c>
      <c r="K622" s="225">
        <f t="shared" si="248"/>
        <v>0</v>
      </c>
      <c r="L622" s="225">
        <f t="shared" si="248"/>
        <v>0</v>
      </c>
      <c r="M622" s="477"/>
    </row>
    <row r="623" spans="1:14" s="448" customFormat="1" x14ac:dyDescent="0.2">
      <c r="A623" s="439"/>
      <c r="B623" s="262"/>
      <c r="C623" s="213">
        <v>610</v>
      </c>
      <c r="D623" s="264" t="s">
        <v>184</v>
      </c>
      <c r="E623" s="266"/>
      <c r="F623" s="265">
        <v>36.799999999999997</v>
      </c>
      <c r="G623" s="265">
        <v>24.9</v>
      </c>
      <c r="H623" s="266">
        <v>25.8</v>
      </c>
      <c r="I623" s="266">
        <v>25.8</v>
      </c>
      <c r="J623" s="266">
        <v>14</v>
      </c>
      <c r="K623" s="266">
        <v>0</v>
      </c>
      <c r="L623" s="266">
        <v>0</v>
      </c>
      <c r="M623" s="477"/>
    </row>
    <row r="624" spans="1:14" s="448" customFormat="1" x14ac:dyDescent="0.2">
      <c r="A624" s="446"/>
      <c r="B624" s="212"/>
      <c r="C624" s="213">
        <v>620</v>
      </c>
      <c r="D624" s="214" t="s">
        <v>116</v>
      </c>
      <c r="E624" s="224"/>
      <c r="F624" s="223">
        <v>13.3</v>
      </c>
      <c r="G624" s="223">
        <v>8.6999999999999993</v>
      </c>
      <c r="H624" s="224">
        <v>9.6999999999999993</v>
      </c>
      <c r="I624" s="224">
        <v>9.6999999999999993</v>
      </c>
      <c r="J624" s="224">
        <v>4.9000000000000004</v>
      </c>
      <c r="K624" s="224">
        <v>0</v>
      </c>
      <c r="L624" s="224">
        <v>0</v>
      </c>
      <c r="M624" s="373"/>
      <c r="N624" s="447"/>
    </row>
    <row r="625" spans="1:14" s="448" customFormat="1" x14ac:dyDescent="0.2">
      <c r="A625" s="446"/>
      <c r="B625" s="267"/>
      <c r="C625" s="213">
        <v>630</v>
      </c>
      <c r="D625" s="274" t="s">
        <v>850</v>
      </c>
      <c r="E625" s="269"/>
      <c r="F625" s="275">
        <v>13.9</v>
      </c>
      <c r="G625" s="275">
        <v>9.9</v>
      </c>
      <c r="H625" s="269">
        <v>5</v>
      </c>
      <c r="I625" s="269">
        <v>10</v>
      </c>
      <c r="J625" s="269">
        <v>0</v>
      </c>
      <c r="K625" s="269">
        <v>0</v>
      </c>
      <c r="L625" s="269">
        <v>0</v>
      </c>
      <c r="M625" s="490"/>
      <c r="N625" s="447"/>
    </row>
    <row r="626" spans="1:14" s="448" customFormat="1" x14ac:dyDescent="0.2">
      <c r="A626" s="446"/>
      <c r="B626" s="212"/>
      <c r="C626" s="213"/>
      <c r="D626" s="214" t="s">
        <v>742</v>
      </c>
      <c r="E626" s="223"/>
      <c r="F626" s="223">
        <v>0.8</v>
      </c>
      <c r="G626" s="223">
        <v>2.8</v>
      </c>
      <c r="H626" s="223">
        <v>2</v>
      </c>
      <c r="I626" s="223">
        <v>2</v>
      </c>
      <c r="J626" s="223">
        <v>0</v>
      </c>
      <c r="K626" s="223">
        <v>0</v>
      </c>
      <c r="L626" s="223">
        <v>0</v>
      </c>
      <c r="M626" s="490"/>
      <c r="N626" s="447"/>
    </row>
    <row r="627" spans="1:14" s="448" customFormat="1" x14ac:dyDescent="0.2">
      <c r="A627" s="446"/>
      <c r="B627" s="212"/>
      <c r="C627" s="213">
        <v>642</v>
      </c>
      <c r="D627" s="214" t="s">
        <v>287</v>
      </c>
      <c r="E627" s="223"/>
      <c r="F627" s="223">
        <v>0</v>
      </c>
      <c r="G627" s="223">
        <v>0</v>
      </c>
      <c r="H627" s="223">
        <v>2</v>
      </c>
      <c r="I627" s="223">
        <v>2</v>
      </c>
      <c r="J627" s="223">
        <v>2.5</v>
      </c>
      <c r="K627" s="223">
        <v>0</v>
      </c>
      <c r="L627" s="223">
        <v>0</v>
      </c>
      <c r="M627" s="490"/>
      <c r="N627" s="447"/>
    </row>
    <row r="628" spans="1:14" s="323" customFormat="1" x14ac:dyDescent="0.2">
      <c r="A628" s="446"/>
      <c r="B628" s="461"/>
      <c r="C628" s="213"/>
      <c r="D628" s="222" t="s">
        <v>964</v>
      </c>
      <c r="E628" s="252" t="s">
        <v>889</v>
      </c>
      <c r="F628" s="204">
        <f t="shared" ref="F628" si="249">SUM(F629:F631)</f>
        <v>22.900000000000002</v>
      </c>
      <c r="G628" s="204">
        <f t="shared" ref="G628" si="250">SUM(G629:G631)</f>
        <v>17.5</v>
      </c>
      <c r="H628" s="204">
        <f t="shared" ref="H628" si="251">SUM(H629:H631)</f>
        <v>41.5</v>
      </c>
      <c r="I628" s="204">
        <f t="shared" ref="I628" si="252">SUM(I629:I631)</f>
        <v>51.2</v>
      </c>
      <c r="J628" s="204">
        <f t="shared" ref="J628:L628" si="253">SUM(J629:J631)</f>
        <v>73.800000000000011</v>
      </c>
      <c r="K628" s="204">
        <f t="shared" si="253"/>
        <v>64.400000000000006</v>
      </c>
      <c r="L628" s="204">
        <f t="shared" si="253"/>
        <v>64.400000000000006</v>
      </c>
      <c r="M628" s="483"/>
      <c r="N628" s="324"/>
    </row>
    <row r="629" spans="1:14" s="448" customFormat="1" x14ac:dyDescent="0.2">
      <c r="A629" s="446"/>
      <c r="B629" s="212"/>
      <c r="C629" s="213">
        <v>610</v>
      </c>
      <c r="D629" s="214" t="s">
        <v>115</v>
      </c>
      <c r="E629" s="360"/>
      <c r="F629" s="223">
        <v>15.4</v>
      </c>
      <c r="G629" s="223">
        <v>11.1</v>
      </c>
      <c r="H629" s="224">
        <v>30</v>
      </c>
      <c r="I629" s="224">
        <v>34</v>
      </c>
      <c r="J629" s="578">
        <v>53.2</v>
      </c>
      <c r="K629" s="224">
        <v>46.2</v>
      </c>
      <c r="L629" s="224">
        <v>46.2</v>
      </c>
      <c r="M629" s="373"/>
      <c r="N629" s="447"/>
    </row>
    <row r="630" spans="1:14" s="448" customFormat="1" x14ac:dyDescent="0.2">
      <c r="A630" s="446"/>
      <c r="B630" s="212"/>
      <c r="C630" s="213">
        <v>620</v>
      </c>
      <c r="D630" s="214" t="s">
        <v>116</v>
      </c>
      <c r="E630" s="360"/>
      <c r="F630" s="223">
        <v>5.4</v>
      </c>
      <c r="G630" s="223">
        <v>3.8</v>
      </c>
      <c r="H630" s="224">
        <v>10.5</v>
      </c>
      <c r="I630" s="224">
        <v>12.2</v>
      </c>
      <c r="J630" s="578">
        <v>18.600000000000001</v>
      </c>
      <c r="K630" s="224">
        <v>16.2</v>
      </c>
      <c r="L630" s="224">
        <v>16.2</v>
      </c>
      <c r="M630" s="373"/>
      <c r="N630" s="447"/>
    </row>
    <row r="631" spans="1:14" s="448" customFormat="1" x14ac:dyDescent="0.2">
      <c r="A631" s="446"/>
      <c r="B631" s="212"/>
      <c r="C631" s="213">
        <v>630</v>
      </c>
      <c r="D631" s="214" t="s">
        <v>117</v>
      </c>
      <c r="E631" s="360"/>
      <c r="F631" s="223">
        <v>2.1</v>
      </c>
      <c r="G631" s="223">
        <v>2.6</v>
      </c>
      <c r="H631" s="224">
        <v>1</v>
      </c>
      <c r="I631" s="224">
        <v>5</v>
      </c>
      <c r="J631" s="224">
        <v>2</v>
      </c>
      <c r="K631" s="224">
        <v>2</v>
      </c>
      <c r="L631" s="224">
        <v>2</v>
      </c>
      <c r="M631" s="505"/>
      <c r="N631" s="447"/>
    </row>
    <row r="632" spans="1:14" s="323" customFormat="1" x14ac:dyDescent="0.2">
      <c r="A632" s="446"/>
      <c r="B632" s="212"/>
      <c r="C632" s="221"/>
      <c r="D632" s="222" t="s">
        <v>905</v>
      </c>
      <c r="E632" s="252" t="s">
        <v>889</v>
      </c>
      <c r="F632" s="204">
        <f t="shared" ref="F632" si="254">SUM(F633:F635)</f>
        <v>10.200000000000001</v>
      </c>
      <c r="G632" s="204">
        <f t="shared" ref="G632" si="255">SUM(G633:G635)</f>
        <v>42.5</v>
      </c>
      <c r="H632" s="204">
        <f t="shared" ref="H632" si="256">SUM(H633:H635)</f>
        <v>46.6</v>
      </c>
      <c r="I632" s="204">
        <f t="shared" ref="I632" si="257">SUM(I633:I635)</f>
        <v>57.6</v>
      </c>
      <c r="J632" s="204">
        <f t="shared" ref="J632:L632" si="258">SUM(J633:J635)</f>
        <v>48.6</v>
      </c>
      <c r="K632" s="204">
        <f t="shared" si="258"/>
        <v>45.2</v>
      </c>
      <c r="L632" s="204">
        <f t="shared" si="258"/>
        <v>45.2</v>
      </c>
      <c r="M632" s="373"/>
      <c r="N632" s="324"/>
    </row>
    <row r="633" spans="1:14" s="448" customFormat="1" x14ac:dyDescent="0.2">
      <c r="A633" s="446"/>
      <c r="B633" s="212"/>
      <c r="C633" s="213">
        <v>610</v>
      </c>
      <c r="D633" s="214" t="s">
        <v>115</v>
      </c>
      <c r="E633" s="360"/>
      <c r="F633" s="223">
        <v>6.5</v>
      </c>
      <c r="G633" s="223">
        <v>28.7</v>
      </c>
      <c r="H633" s="224">
        <v>31.6</v>
      </c>
      <c r="I633" s="224">
        <v>31.6</v>
      </c>
      <c r="J633" s="578">
        <v>34.6</v>
      </c>
      <c r="K633" s="224">
        <v>32</v>
      </c>
      <c r="L633" s="224">
        <v>32</v>
      </c>
      <c r="M633" s="373"/>
      <c r="N633" s="447"/>
    </row>
    <row r="634" spans="1:14" s="448" customFormat="1" x14ac:dyDescent="0.2">
      <c r="A634" s="446"/>
      <c r="B634" s="212"/>
      <c r="C634" s="213">
        <v>620</v>
      </c>
      <c r="D634" s="214" t="s">
        <v>116</v>
      </c>
      <c r="E634" s="360"/>
      <c r="F634" s="223">
        <v>2.2999999999999998</v>
      </c>
      <c r="G634" s="223">
        <v>9</v>
      </c>
      <c r="H634" s="224">
        <v>11</v>
      </c>
      <c r="I634" s="224">
        <v>11</v>
      </c>
      <c r="J634" s="578">
        <v>12</v>
      </c>
      <c r="K634" s="224">
        <v>11.2</v>
      </c>
      <c r="L634" s="224">
        <v>11.2</v>
      </c>
      <c r="M634" s="373"/>
      <c r="N634" s="447"/>
    </row>
    <row r="635" spans="1:14" s="448" customFormat="1" x14ac:dyDescent="0.2">
      <c r="A635" s="446"/>
      <c r="B635" s="212"/>
      <c r="C635" s="213">
        <v>630</v>
      </c>
      <c r="D635" s="214" t="s">
        <v>117</v>
      </c>
      <c r="E635" s="360"/>
      <c r="F635" s="223">
        <v>1.4</v>
      </c>
      <c r="G635" s="223">
        <v>4.8</v>
      </c>
      <c r="H635" s="224">
        <v>4</v>
      </c>
      <c r="I635" s="224">
        <v>15</v>
      </c>
      <c r="J635" s="224">
        <v>2</v>
      </c>
      <c r="K635" s="224">
        <v>2</v>
      </c>
      <c r="L635" s="224">
        <v>2</v>
      </c>
      <c r="M635" s="490"/>
      <c r="N635" s="447"/>
    </row>
    <row r="636" spans="1:14" s="448" customFormat="1" x14ac:dyDescent="0.2">
      <c r="A636" s="439"/>
      <c r="B636" s="212"/>
      <c r="C636" s="221"/>
      <c r="D636" s="222" t="s">
        <v>996</v>
      </c>
      <c r="E636" s="252" t="s">
        <v>889</v>
      </c>
      <c r="F636" s="204">
        <f t="shared" ref="F636" si="259">SUM(F637:F639)</f>
        <v>0.4</v>
      </c>
      <c r="G636" s="204">
        <f t="shared" ref="G636" si="260">SUM(G637:G639)</f>
        <v>50.9</v>
      </c>
      <c r="H636" s="204">
        <f t="shared" ref="H636" si="261">SUM(H637:H639)</f>
        <v>53.3</v>
      </c>
      <c r="I636" s="204">
        <f t="shared" ref="I636" si="262">SUM(I637:I639)</f>
        <v>94.3</v>
      </c>
      <c r="J636" s="204">
        <f t="shared" ref="J636:L636" si="263">SUM(J637:J639)</f>
        <v>158.6</v>
      </c>
      <c r="K636" s="204">
        <f t="shared" si="263"/>
        <v>158.6</v>
      </c>
      <c r="L636" s="204">
        <f t="shared" si="263"/>
        <v>158.6</v>
      </c>
      <c r="M636" s="479"/>
      <c r="N636" s="447"/>
    </row>
    <row r="637" spans="1:14" s="448" customFormat="1" x14ac:dyDescent="0.2">
      <c r="A637" s="439"/>
      <c r="B637" s="212"/>
      <c r="C637" s="213">
        <v>610</v>
      </c>
      <c r="D637" s="214" t="s">
        <v>115</v>
      </c>
      <c r="E637" s="360"/>
      <c r="F637" s="223">
        <v>0</v>
      </c>
      <c r="G637" s="223">
        <v>34.4</v>
      </c>
      <c r="H637" s="224">
        <v>38</v>
      </c>
      <c r="I637" s="224">
        <v>52.8</v>
      </c>
      <c r="J637" s="224">
        <v>84</v>
      </c>
      <c r="K637" s="224">
        <v>84</v>
      </c>
      <c r="L637" s="224">
        <v>84</v>
      </c>
      <c r="M637" s="490"/>
      <c r="N637" s="447"/>
    </row>
    <row r="638" spans="1:14" s="448" customFormat="1" x14ac:dyDescent="0.2">
      <c r="A638" s="439"/>
      <c r="B638" s="212"/>
      <c r="C638" s="213">
        <v>620</v>
      </c>
      <c r="D638" s="214" t="s">
        <v>116</v>
      </c>
      <c r="E638" s="360"/>
      <c r="F638" s="223">
        <v>0</v>
      </c>
      <c r="G638" s="223">
        <v>11.6</v>
      </c>
      <c r="H638" s="224">
        <v>13.3</v>
      </c>
      <c r="I638" s="224">
        <v>18.5</v>
      </c>
      <c r="J638" s="224">
        <v>29.5</v>
      </c>
      <c r="K638" s="224">
        <v>29.5</v>
      </c>
      <c r="L638" s="224">
        <v>29.5</v>
      </c>
      <c r="M638" s="490"/>
      <c r="N638" s="447"/>
    </row>
    <row r="639" spans="1:14" s="448" customFormat="1" x14ac:dyDescent="0.2">
      <c r="A639" s="439"/>
      <c r="B639" s="212"/>
      <c r="C639" s="213">
        <v>630</v>
      </c>
      <c r="D639" s="214" t="s">
        <v>117</v>
      </c>
      <c r="E639" s="360"/>
      <c r="F639" s="223">
        <v>0.4</v>
      </c>
      <c r="G639" s="223">
        <v>4.9000000000000004</v>
      </c>
      <c r="H639" s="224">
        <v>2</v>
      </c>
      <c r="I639" s="224">
        <v>23</v>
      </c>
      <c r="J639" s="224">
        <v>45.1</v>
      </c>
      <c r="K639" s="224">
        <v>45.1</v>
      </c>
      <c r="L639" s="224">
        <v>45.1</v>
      </c>
      <c r="M639" s="490"/>
      <c r="N639" s="447"/>
    </row>
    <row r="640" spans="1:14" x14ac:dyDescent="0.2">
      <c r="A640" s="208"/>
      <c r="B640" s="212"/>
      <c r="C640" s="221"/>
      <c r="D640" s="222" t="s">
        <v>926</v>
      </c>
      <c r="E640" s="252" t="s">
        <v>925</v>
      </c>
      <c r="F640" s="204">
        <f t="shared" ref="F640" si="264">SUM(F641:F643)</f>
        <v>18.600000000000001</v>
      </c>
      <c r="G640" s="204">
        <f t="shared" ref="G640" si="265">SUM(G641:G643)</f>
        <v>30.4</v>
      </c>
      <c r="H640" s="204">
        <f t="shared" ref="H640" si="266">SUM(H641:H643)</f>
        <v>31</v>
      </c>
      <c r="I640" s="204">
        <f t="shared" ref="I640" si="267">SUM(I641:I643)</f>
        <v>32</v>
      </c>
      <c r="J640" s="204">
        <f t="shared" ref="J640:L640" si="268">SUM(J641:J643)</f>
        <v>32.200000000000003</v>
      </c>
      <c r="K640" s="204">
        <f t="shared" si="268"/>
        <v>32.200000000000003</v>
      </c>
      <c r="L640" s="204">
        <f t="shared" si="268"/>
        <v>32.200000000000003</v>
      </c>
      <c r="M640" s="207"/>
    </row>
    <row r="641" spans="1:14" x14ac:dyDescent="0.2">
      <c r="A641" s="208"/>
      <c r="B641" s="212"/>
      <c r="C641" s="213">
        <v>610</v>
      </c>
      <c r="D641" s="264" t="s">
        <v>184</v>
      </c>
      <c r="E641" s="360"/>
      <c r="F641" s="223">
        <v>13</v>
      </c>
      <c r="G641" s="223">
        <v>14.3</v>
      </c>
      <c r="H641" s="223">
        <v>16</v>
      </c>
      <c r="I641" s="223">
        <v>16</v>
      </c>
      <c r="J641" s="223">
        <v>17</v>
      </c>
      <c r="K641" s="223">
        <v>17</v>
      </c>
      <c r="L641" s="223">
        <v>17</v>
      </c>
      <c r="M641" s="476"/>
    </row>
    <row r="642" spans="1:14" s="321" customFormat="1" x14ac:dyDescent="0.2">
      <c r="A642" s="319"/>
      <c r="B642" s="212"/>
      <c r="C642" s="213">
        <v>620</v>
      </c>
      <c r="D642" s="214" t="s">
        <v>116</v>
      </c>
      <c r="E642" s="360"/>
      <c r="F642" s="223">
        <v>4.5</v>
      </c>
      <c r="G642" s="223">
        <v>5</v>
      </c>
      <c r="H642" s="223">
        <v>6</v>
      </c>
      <c r="I642" s="223">
        <v>6</v>
      </c>
      <c r="J642" s="223">
        <v>6.5</v>
      </c>
      <c r="K642" s="223">
        <v>6.5</v>
      </c>
      <c r="L642" s="223">
        <v>6.5</v>
      </c>
      <c r="M642" s="373"/>
      <c r="N642" s="320"/>
    </row>
    <row r="643" spans="1:14" s="321" customFormat="1" x14ac:dyDescent="0.2">
      <c r="A643" s="322"/>
      <c r="B643" s="212"/>
      <c r="C643" s="213">
        <v>630</v>
      </c>
      <c r="D643" s="274" t="s">
        <v>117</v>
      </c>
      <c r="E643" s="360"/>
      <c r="F643" s="223">
        <v>1.1000000000000001</v>
      </c>
      <c r="G643" s="223">
        <v>11.1</v>
      </c>
      <c r="H643" s="223">
        <v>9</v>
      </c>
      <c r="I643" s="223">
        <v>10</v>
      </c>
      <c r="J643" s="223">
        <v>8.6999999999999993</v>
      </c>
      <c r="K643" s="223">
        <v>8.6999999999999993</v>
      </c>
      <c r="L643" s="223">
        <v>8.6999999999999993</v>
      </c>
      <c r="M643" s="373"/>
      <c r="N643" s="320"/>
    </row>
    <row r="644" spans="1:14" s="321" customFormat="1" x14ac:dyDescent="0.2">
      <c r="A644" s="322"/>
      <c r="B644" s="294"/>
      <c r="C644" s="295"/>
      <c r="D644" s="282" t="s">
        <v>698</v>
      </c>
      <c r="E644" s="298">
        <v>10</v>
      </c>
      <c r="F644" s="283">
        <f t="shared" ref="F644" si="269">SUM(F646:F649)</f>
        <v>74</v>
      </c>
      <c r="G644" s="283">
        <f t="shared" ref="G644" si="270">SUM(G646:G649)</f>
        <v>61.800000000000004</v>
      </c>
      <c r="H644" s="283">
        <f t="shared" ref="H644" si="271">SUM(H646:H649)</f>
        <v>37.700000000000003</v>
      </c>
      <c r="I644" s="283">
        <f t="shared" ref="I644" si="272">SUM(I646:I649)</f>
        <v>40.9</v>
      </c>
      <c r="J644" s="283">
        <f t="shared" ref="J644" si="273">SUM(J646:J649)</f>
        <v>40</v>
      </c>
      <c r="K644" s="283">
        <f t="shared" ref="K644:L644" si="274">SUM(K646:K649)</f>
        <v>65.8</v>
      </c>
      <c r="L644" s="283">
        <f t="shared" si="274"/>
        <v>65.8</v>
      </c>
      <c r="M644" s="373"/>
      <c r="N644" s="320"/>
    </row>
    <row r="645" spans="1:14" s="321" customFormat="1" x14ac:dyDescent="0.2">
      <c r="A645" s="322"/>
      <c r="B645" s="212"/>
      <c r="C645" s="221"/>
      <c r="D645" s="222" t="s">
        <v>699</v>
      </c>
      <c r="E645" s="252" t="s">
        <v>780</v>
      </c>
      <c r="F645" s="225"/>
      <c r="G645" s="225"/>
      <c r="H645" s="225"/>
      <c r="I645" s="225"/>
      <c r="J645" s="225"/>
      <c r="K645" s="225"/>
      <c r="L645" s="225"/>
      <c r="M645" s="476"/>
      <c r="N645" s="320"/>
    </row>
    <row r="646" spans="1:14" x14ac:dyDescent="0.2">
      <c r="A646" s="205"/>
      <c r="B646" s="212">
        <v>610</v>
      </c>
      <c r="C646" s="213"/>
      <c r="D646" s="214" t="s">
        <v>115</v>
      </c>
      <c r="E646" s="360"/>
      <c r="F646" s="223">
        <v>51.3</v>
      </c>
      <c r="G646" s="223">
        <v>42.2</v>
      </c>
      <c r="H646" s="224">
        <v>26</v>
      </c>
      <c r="I646" s="224">
        <v>28.4</v>
      </c>
      <c r="J646" s="578">
        <v>30</v>
      </c>
      <c r="K646" s="224">
        <v>48.8</v>
      </c>
      <c r="L646" s="224">
        <v>48.8</v>
      </c>
      <c r="M646" s="490" t="s">
        <v>1259</v>
      </c>
    </row>
    <row r="647" spans="1:14" x14ac:dyDescent="0.2">
      <c r="A647" s="205"/>
      <c r="B647" s="212">
        <v>620</v>
      </c>
      <c r="C647" s="213"/>
      <c r="D647" s="214" t="s">
        <v>116</v>
      </c>
      <c r="E647" s="360"/>
      <c r="F647" s="223">
        <v>17.2</v>
      </c>
      <c r="G647" s="223">
        <v>15.4</v>
      </c>
      <c r="H647" s="224">
        <v>9.1</v>
      </c>
      <c r="I647" s="224">
        <v>9.9</v>
      </c>
      <c r="J647" s="578">
        <v>10</v>
      </c>
      <c r="K647" s="224">
        <v>17</v>
      </c>
      <c r="L647" s="224">
        <v>17</v>
      </c>
      <c r="M647" s="490" t="s">
        <v>1259</v>
      </c>
    </row>
    <row r="648" spans="1:14" s="321" customFormat="1" x14ac:dyDescent="0.2">
      <c r="A648" s="319"/>
      <c r="B648" s="212">
        <v>630</v>
      </c>
      <c r="C648" s="213"/>
      <c r="D648" s="214" t="s">
        <v>117</v>
      </c>
      <c r="E648" s="360"/>
      <c r="F648" s="223">
        <v>5.5</v>
      </c>
      <c r="G648" s="223">
        <v>4</v>
      </c>
      <c r="H648" s="224">
        <v>2.5</v>
      </c>
      <c r="I648" s="224">
        <v>2.5</v>
      </c>
      <c r="J648" s="224">
        <v>0</v>
      </c>
      <c r="K648" s="224">
        <v>0</v>
      </c>
      <c r="L648" s="224">
        <v>0</v>
      </c>
      <c r="M648" s="490"/>
      <c r="N648" s="320"/>
    </row>
    <row r="649" spans="1:14" s="321" customFormat="1" x14ac:dyDescent="0.2">
      <c r="A649" s="319"/>
      <c r="B649" s="212">
        <v>642</v>
      </c>
      <c r="C649" s="213"/>
      <c r="D649" s="214" t="s">
        <v>111</v>
      </c>
      <c r="E649" s="360"/>
      <c r="F649" s="223">
        <v>0</v>
      </c>
      <c r="G649" s="223">
        <v>0.2</v>
      </c>
      <c r="H649" s="223">
        <v>0.1</v>
      </c>
      <c r="I649" s="223">
        <v>0.1</v>
      </c>
      <c r="J649" s="223">
        <v>0</v>
      </c>
      <c r="K649" s="223">
        <v>0</v>
      </c>
      <c r="L649" s="223">
        <v>0</v>
      </c>
      <c r="M649" s="490"/>
      <c r="N649" s="320"/>
    </row>
    <row r="650" spans="1:14" s="321" customFormat="1" x14ac:dyDescent="0.2">
      <c r="A650" s="319"/>
      <c r="B650" s="294"/>
      <c r="C650" s="295"/>
      <c r="D650" s="282" t="s">
        <v>212</v>
      </c>
      <c r="E650" s="294" t="s">
        <v>697</v>
      </c>
      <c r="F650" s="284">
        <f>SUM(F651+F656+F657+F658+F659)</f>
        <v>191.1</v>
      </c>
      <c r="G650" s="284">
        <f>SUM(G651+G656+G657+G658+G659)</f>
        <v>170.8</v>
      </c>
      <c r="H650" s="284">
        <f t="shared" ref="H650" si="275">SUM(H651+H656+H657+H658+H659)</f>
        <v>204.5</v>
      </c>
      <c r="I650" s="284">
        <f t="shared" ref="I650" si="276">SUM(I651+I656+I657+I658+I659)</f>
        <v>204.5</v>
      </c>
      <c r="J650" s="284">
        <f t="shared" ref="J650" si="277">SUM(J651+J656+J657+J658+J659)</f>
        <v>79.099999999999994</v>
      </c>
      <c r="K650" s="284">
        <f t="shared" ref="K650:L650" si="278">SUM(K651+K656+K657+K658+K659)</f>
        <v>81.3</v>
      </c>
      <c r="L650" s="284">
        <f t="shared" si="278"/>
        <v>84.300000000000011</v>
      </c>
      <c r="M650" s="505"/>
      <c r="N650" s="320"/>
    </row>
    <row r="651" spans="1:14" s="321" customFormat="1" x14ac:dyDescent="0.2">
      <c r="A651" s="322"/>
      <c r="B651" s="212"/>
      <c r="C651" s="213"/>
      <c r="D651" s="222" t="s">
        <v>145</v>
      </c>
      <c r="E651" s="212"/>
      <c r="F651" s="225">
        <f t="shared" ref="F651" si="279">SUM(F652:F654)</f>
        <v>6.8</v>
      </c>
      <c r="G651" s="225">
        <f t="shared" ref="G651" si="280">SUM(G652:G654)</f>
        <v>10</v>
      </c>
      <c r="H651" s="204">
        <f>SUM(H652:H655)</f>
        <v>20.7</v>
      </c>
      <c r="I651" s="204">
        <f>SUM(I652:I655)</f>
        <v>20.7</v>
      </c>
      <c r="J651" s="204">
        <f>SUM(J652:J655)</f>
        <v>16.5</v>
      </c>
      <c r="K651" s="204">
        <f t="shared" ref="K651:L651" si="281">SUM(K652:K655)</f>
        <v>18.7</v>
      </c>
      <c r="L651" s="204">
        <f t="shared" si="281"/>
        <v>21.7</v>
      </c>
      <c r="M651" s="476"/>
      <c r="N651" s="320"/>
    </row>
    <row r="652" spans="1:14" s="321" customFormat="1" x14ac:dyDescent="0.2">
      <c r="A652" s="322"/>
      <c r="B652" s="212"/>
      <c r="C652" s="213">
        <v>610</v>
      </c>
      <c r="D652" s="214" t="s">
        <v>115</v>
      </c>
      <c r="E652" s="360"/>
      <c r="F652" s="223">
        <v>4.7</v>
      </c>
      <c r="G652" s="223">
        <v>5.8</v>
      </c>
      <c r="H652" s="224">
        <v>12</v>
      </c>
      <c r="I652" s="224">
        <v>12</v>
      </c>
      <c r="J652" s="224">
        <v>10.5</v>
      </c>
      <c r="K652" s="224">
        <v>12</v>
      </c>
      <c r="L652" s="224">
        <v>14</v>
      </c>
      <c r="M652" s="476"/>
      <c r="N652" s="320"/>
    </row>
    <row r="653" spans="1:14" s="321" customFormat="1" x14ac:dyDescent="0.2">
      <c r="A653" s="322"/>
      <c r="B653" s="212"/>
      <c r="C653" s="213">
        <v>620</v>
      </c>
      <c r="D653" s="214" t="s">
        <v>116</v>
      </c>
      <c r="E653" s="360"/>
      <c r="F653" s="223">
        <v>1.8</v>
      </c>
      <c r="G653" s="223">
        <v>2.2000000000000002</v>
      </c>
      <c r="H653" s="224">
        <v>5</v>
      </c>
      <c r="I653" s="224">
        <v>5</v>
      </c>
      <c r="J653" s="224">
        <v>4.3</v>
      </c>
      <c r="K653" s="224">
        <v>5</v>
      </c>
      <c r="L653" s="224">
        <v>6</v>
      </c>
      <c r="M653" s="476"/>
      <c r="N653" s="320"/>
    </row>
    <row r="654" spans="1:14" s="321" customFormat="1" ht="10.5" customHeight="1" x14ac:dyDescent="0.2">
      <c r="A654" s="319"/>
      <c r="B654" s="212"/>
      <c r="C654" s="213">
        <v>630</v>
      </c>
      <c r="D654" s="214" t="s">
        <v>1043</v>
      </c>
      <c r="E654" s="360"/>
      <c r="F654" s="223">
        <v>0.3</v>
      </c>
      <c r="G654" s="223">
        <v>2</v>
      </c>
      <c r="H654" s="224">
        <v>2</v>
      </c>
      <c r="I654" s="224">
        <v>2</v>
      </c>
      <c r="J654" s="224">
        <v>0</v>
      </c>
      <c r="K654" s="224">
        <v>0</v>
      </c>
      <c r="L654" s="224">
        <v>0</v>
      </c>
      <c r="M654" s="476"/>
      <c r="N654" s="320"/>
    </row>
    <row r="655" spans="1:14" s="448" customFormat="1" ht="10.5" customHeight="1" x14ac:dyDescent="0.2">
      <c r="A655" s="446"/>
      <c r="B655" s="212"/>
      <c r="C655" s="213">
        <v>642013</v>
      </c>
      <c r="D655" s="214" t="s">
        <v>628</v>
      </c>
      <c r="E655" s="360"/>
      <c r="F655" s="223">
        <v>0</v>
      </c>
      <c r="G655" s="223">
        <v>0</v>
      </c>
      <c r="H655" s="224">
        <v>1.7</v>
      </c>
      <c r="I655" s="224">
        <v>1.7</v>
      </c>
      <c r="J655" s="224">
        <v>1.7</v>
      </c>
      <c r="K655" s="224">
        <v>1.7</v>
      </c>
      <c r="L655" s="224">
        <v>1.7</v>
      </c>
      <c r="M655" s="476"/>
      <c r="N655" s="447"/>
    </row>
    <row r="656" spans="1:14" x14ac:dyDescent="0.2">
      <c r="A656" s="208"/>
      <c r="B656" s="461" t="s">
        <v>595</v>
      </c>
      <c r="C656" s="213">
        <v>642002</v>
      </c>
      <c r="D656" s="214" t="s">
        <v>1237</v>
      </c>
      <c r="E656" s="360"/>
      <c r="F656" s="223">
        <v>0</v>
      </c>
      <c r="G656" s="223">
        <v>0</v>
      </c>
      <c r="H656" s="224">
        <v>5.8</v>
      </c>
      <c r="I656" s="224">
        <v>5.8</v>
      </c>
      <c r="J656" s="224">
        <v>6</v>
      </c>
      <c r="K656" s="224">
        <v>6</v>
      </c>
      <c r="L656" s="224">
        <v>6</v>
      </c>
      <c r="M656" s="207"/>
    </row>
    <row r="657" spans="1:14" s="321" customFormat="1" x14ac:dyDescent="0.2">
      <c r="A657" s="319"/>
      <c r="B657" s="461" t="s">
        <v>596</v>
      </c>
      <c r="C657" s="213">
        <v>642014</v>
      </c>
      <c r="D657" s="214" t="s">
        <v>350</v>
      </c>
      <c r="E657" s="360"/>
      <c r="F657" s="223">
        <v>4.8</v>
      </c>
      <c r="G657" s="223">
        <v>4.0999999999999996</v>
      </c>
      <c r="H657" s="224">
        <v>0</v>
      </c>
      <c r="I657" s="224">
        <v>0</v>
      </c>
      <c r="J657" s="224">
        <v>5</v>
      </c>
      <c r="K657" s="224">
        <v>5</v>
      </c>
      <c r="L657" s="224">
        <v>5</v>
      </c>
      <c r="M657" s="476"/>
      <c r="N657" s="320"/>
    </row>
    <row r="658" spans="1:14" s="321" customFormat="1" x14ac:dyDescent="0.2">
      <c r="A658" s="319"/>
      <c r="B658" s="461" t="s">
        <v>595</v>
      </c>
      <c r="C658" s="213">
        <v>642024</v>
      </c>
      <c r="D658" s="214" t="s">
        <v>352</v>
      </c>
      <c r="E658" s="360"/>
      <c r="F658" s="223">
        <v>2.4</v>
      </c>
      <c r="G658" s="223">
        <v>0.3</v>
      </c>
      <c r="H658" s="224">
        <v>3</v>
      </c>
      <c r="I658" s="224">
        <v>3</v>
      </c>
      <c r="J658" s="224">
        <v>1.6</v>
      </c>
      <c r="K658" s="224">
        <v>1.6</v>
      </c>
      <c r="L658" s="224">
        <v>1.6</v>
      </c>
      <c r="M658" s="476"/>
      <c r="N658" s="320"/>
    </row>
    <row r="659" spans="1:14" s="448" customFormat="1" x14ac:dyDescent="0.2">
      <c r="A659" s="446"/>
      <c r="B659" s="461" t="s">
        <v>597</v>
      </c>
      <c r="C659" s="213">
        <v>642026</v>
      </c>
      <c r="D659" s="214" t="s">
        <v>213</v>
      </c>
      <c r="E659" s="360"/>
      <c r="F659" s="223">
        <v>177.1</v>
      </c>
      <c r="G659" s="223">
        <v>156.4</v>
      </c>
      <c r="H659" s="224">
        <v>175</v>
      </c>
      <c r="I659" s="224">
        <v>175</v>
      </c>
      <c r="J659" s="224">
        <v>50</v>
      </c>
      <c r="K659" s="224">
        <v>50</v>
      </c>
      <c r="L659" s="224">
        <v>50</v>
      </c>
      <c r="M659" s="490"/>
      <c r="N659" s="447"/>
    </row>
    <row r="660" spans="1:14" s="321" customFormat="1" x14ac:dyDescent="0.2">
      <c r="A660" s="322"/>
      <c r="B660" s="294"/>
      <c r="C660" s="295"/>
      <c r="D660" s="282" t="s">
        <v>726</v>
      </c>
      <c r="E660" s="302"/>
      <c r="F660" s="283">
        <f>SUM(F661)</f>
        <v>297.2</v>
      </c>
      <c r="G660" s="283">
        <f>SUM(G661)</f>
        <v>300.20000000000005</v>
      </c>
      <c r="H660" s="283">
        <f t="shared" ref="H660" si="282">SUM(H661)</f>
        <v>734.80000000000007</v>
      </c>
      <c r="I660" s="283">
        <f t="shared" ref="I660" si="283">SUM(I661)</f>
        <v>764.80000000000007</v>
      </c>
      <c r="J660" s="283">
        <f t="shared" ref="J660:L660" si="284">SUM(J661)</f>
        <v>1120.8</v>
      </c>
      <c r="K660" s="283">
        <f t="shared" si="284"/>
        <v>392</v>
      </c>
      <c r="L660" s="283">
        <f t="shared" si="284"/>
        <v>295.60000000000002</v>
      </c>
      <c r="M660" s="476"/>
      <c r="N660" s="320"/>
    </row>
    <row r="661" spans="1:14" s="321" customFormat="1" x14ac:dyDescent="0.2">
      <c r="A661" s="319"/>
      <c r="B661" s="234">
        <v>800</v>
      </c>
      <c r="C661" s="221"/>
      <c r="D661" s="222" t="s">
        <v>251</v>
      </c>
      <c r="E661" s="252"/>
      <c r="F661" s="204">
        <f t="shared" ref="F661" si="285">SUM(F662:F670)</f>
        <v>297.2</v>
      </c>
      <c r="G661" s="204">
        <f t="shared" ref="G661" si="286">SUM(G662:G670)</f>
        <v>300.20000000000005</v>
      </c>
      <c r="H661" s="204">
        <f t="shared" ref="H661" si="287">SUM(H662:H670)</f>
        <v>734.80000000000007</v>
      </c>
      <c r="I661" s="204">
        <f t="shared" ref="I661" si="288">SUM(I662:I670)</f>
        <v>764.80000000000007</v>
      </c>
      <c r="J661" s="204">
        <f t="shared" ref="J661:L661" si="289">SUM(J662:J670)</f>
        <v>1120.8</v>
      </c>
      <c r="K661" s="204">
        <f t="shared" si="289"/>
        <v>392</v>
      </c>
      <c r="L661" s="204">
        <f t="shared" si="289"/>
        <v>295.60000000000002</v>
      </c>
      <c r="M661" s="476"/>
      <c r="N661" s="320"/>
    </row>
    <row r="662" spans="1:14" s="321" customFormat="1" x14ac:dyDescent="0.2">
      <c r="A662" s="322"/>
      <c r="B662" s="234"/>
      <c r="C662" s="213">
        <v>819002</v>
      </c>
      <c r="D662" s="214" t="s">
        <v>981</v>
      </c>
      <c r="E662" s="252" t="s">
        <v>690</v>
      </c>
      <c r="F662" s="223">
        <v>0.1</v>
      </c>
      <c r="G662" s="223">
        <v>0</v>
      </c>
      <c r="H662" s="223">
        <v>23</v>
      </c>
      <c r="I662" s="223">
        <v>23</v>
      </c>
      <c r="J662" s="223">
        <v>23</v>
      </c>
      <c r="K662" s="223">
        <v>0</v>
      </c>
      <c r="L662" s="223">
        <v>0</v>
      </c>
      <c r="M662" s="476"/>
      <c r="N662" s="320"/>
    </row>
    <row r="663" spans="1:14" s="321" customFormat="1" x14ac:dyDescent="0.2">
      <c r="A663" s="322"/>
      <c r="B663" s="234"/>
      <c r="C663" s="213">
        <v>819002</v>
      </c>
      <c r="D663" s="214" t="s">
        <v>982</v>
      </c>
      <c r="E663" s="252" t="s">
        <v>953</v>
      </c>
      <c r="F663" s="223">
        <v>34.1</v>
      </c>
      <c r="G663" s="223">
        <v>18.399999999999999</v>
      </c>
      <c r="H663" s="223">
        <v>0</v>
      </c>
      <c r="I663" s="223">
        <v>5</v>
      </c>
      <c r="J663" s="223">
        <v>0</v>
      </c>
      <c r="K663" s="223">
        <v>0</v>
      </c>
      <c r="L663" s="223">
        <v>0</v>
      </c>
      <c r="M663" s="490"/>
      <c r="N663" s="320"/>
    </row>
    <row r="664" spans="1:14" s="321" customFormat="1" x14ac:dyDescent="0.2">
      <c r="A664" s="322"/>
      <c r="B664" s="212"/>
      <c r="C664" s="213">
        <v>821005</v>
      </c>
      <c r="D664" s="214" t="s">
        <v>430</v>
      </c>
      <c r="E664" s="252" t="s">
        <v>672</v>
      </c>
      <c r="F664" s="223">
        <v>232</v>
      </c>
      <c r="G664" s="223">
        <v>231.8</v>
      </c>
      <c r="H664" s="224">
        <v>232</v>
      </c>
      <c r="I664" s="224">
        <v>232</v>
      </c>
      <c r="J664" s="577">
        <v>242</v>
      </c>
      <c r="K664" s="224">
        <v>242</v>
      </c>
      <c r="L664" s="224">
        <v>145.6</v>
      </c>
      <c r="M664" s="476" t="s">
        <v>1247</v>
      </c>
      <c r="N664" s="320"/>
    </row>
    <row r="665" spans="1:14" s="448" customFormat="1" x14ac:dyDescent="0.2">
      <c r="A665" s="439"/>
      <c r="B665" s="212"/>
      <c r="C665" s="213">
        <v>821005</v>
      </c>
      <c r="D665" s="214" t="s">
        <v>641</v>
      </c>
      <c r="E665" s="252" t="s">
        <v>672</v>
      </c>
      <c r="F665" s="223">
        <v>0</v>
      </c>
      <c r="G665" s="223">
        <v>0</v>
      </c>
      <c r="H665" s="224">
        <v>0</v>
      </c>
      <c r="I665" s="224">
        <v>0</v>
      </c>
      <c r="J665" s="224">
        <v>0</v>
      </c>
      <c r="K665" s="224">
        <v>0</v>
      </c>
      <c r="L665" s="224">
        <v>0</v>
      </c>
      <c r="M665" s="476"/>
      <c r="N665" s="447"/>
    </row>
    <row r="666" spans="1:14" x14ac:dyDescent="0.2">
      <c r="A666" s="212"/>
      <c r="B666" s="212"/>
      <c r="C666" s="213">
        <v>821010</v>
      </c>
      <c r="D666" s="214" t="s">
        <v>714</v>
      </c>
      <c r="E666" s="252" t="s">
        <v>672</v>
      </c>
      <c r="F666" s="223">
        <v>0</v>
      </c>
      <c r="G666" s="223">
        <v>20.100000000000001</v>
      </c>
      <c r="H666" s="224">
        <v>150</v>
      </c>
      <c r="I666" s="224">
        <v>175</v>
      </c>
      <c r="J666" s="224">
        <v>150</v>
      </c>
      <c r="K666" s="224">
        <v>150</v>
      </c>
      <c r="L666" s="224">
        <v>150</v>
      </c>
      <c r="M666" s="207"/>
    </row>
    <row r="667" spans="1:14" s="321" customFormat="1" x14ac:dyDescent="0.2">
      <c r="A667" s="322"/>
      <c r="B667" s="234"/>
      <c r="C667" s="213">
        <v>8210072</v>
      </c>
      <c r="D667" s="214" t="s">
        <v>709</v>
      </c>
      <c r="E667" s="252" t="s">
        <v>687</v>
      </c>
      <c r="F667" s="223">
        <v>23.8</v>
      </c>
      <c r="G667" s="223">
        <v>24.1</v>
      </c>
      <c r="H667" s="223">
        <v>24</v>
      </c>
      <c r="I667" s="223">
        <v>24</v>
      </c>
      <c r="J667" s="223">
        <v>24</v>
      </c>
      <c r="K667" s="223">
        <v>0</v>
      </c>
      <c r="L667" s="223">
        <v>0</v>
      </c>
      <c r="M667" s="476"/>
      <c r="N667" s="320"/>
    </row>
    <row r="668" spans="1:14" s="321" customFormat="1" x14ac:dyDescent="0.2">
      <c r="A668" s="322"/>
      <c r="B668" s="212"/>
      <c r="C668" s="213">
        <v>8210071</v>
      </c>
      <c r="D668" s="214" t="s">
        <v>710</v>
      </c>
      <c r="E668" s="360"/>
      <c r="F668" s="223">
        <v>3.8</v>
      </c>
      <c r="G668" s="223">
        <v>3.8</v>
      </c>
      <c r="H668" s="223">
        <v>3.7</v>
      </c>
      <c r="I668" s="223">
        <v>3.7</v>
      </c>
      <c r="J668" s="223">
        <v>3.7</v>
      </c>
      <c r="K668" s="223">
        <v>0</v>
      </c>
      <c r="L668" s="223">
        <v>0</v>
      </c>
      <c r="M668" s="476"/>
      <c r="N668" s="320"/>
    </row>
    <row r="669" spans="1:14" s="448" customFormat="1" x14ac:dyDescent="0.2">
      <c r="A669" s="439"/>
      <c r="B669" s="212"/>
      <c r="C669" s="213">
        <v>821005</v>
      </c>
      <c r="D669" s="214" t="s">
        <v>1098</v>
      </c>
      <c r="E669" s="361"/>
      <c r="F669" s="223">
        <v>0</v>
      </c>
      <c r="G669" s="223">
        <v>0</v>
      </c>
      <c r="H669" s="223">
        <v>300</v>
      </c>
      <c r="I669" s="223">
        <v>300</v>
      </c>
      <c r="J669" s="576">
        <v>676</v>
      </c>
      <c r="K669" s="223">
        <v>0</v>
      </c>
      <c r="L669" s="223">
        <v>0</v>
      </c>
      <c r="M669" s="476"/>
      <c r="N669" s="447"/>
    </row>
    <row r="670" spans="1:14" s="321" customFormat="1" x14ac:dyDescent="0.2">
      <c r="A670" s="322"/>
      <c r="B670" s="212"/>
      <c r="C670" s="213">
        <v>824</v>
      </c>
      <c r="D670" s="214" t="s">
        <v>937</v>
      </c>
      <c r="E670" s="361"/>
      <c r="F670" s="223">
        <v>3.4</v>
      </c>
      <c r="G670" s="223">
        <v>2</v>
      </c>
      <c r="H670" s="223">
        <v>2.1</v>
      </c>
      <c r="I670" s="223">
        <v>2.1</v>
      </c>
      <c r="J670" s="223">
        <v>2.1</v>
      </c>
      <c r="K670" s="223">
        <v>0</v>
      </c>
      <c r="L670" s="223">
        <v>0</v>
      </c>
      <c r="M670" s="476"/>
      <c r="N670" s="320"/>
    </row>
    <row r="671" spans="1:14" s="321" customFormat="1" x14ac:dyDescent="0.2">
      <c r="A671" s="319"/>
      <c r="B671" s="294"/>
      <c r="C671" s="295"/>
      <c r="D671" s="282" t="s">
        <v>727</v>
      </c>
      <c r="E671" s="302"/>
      <c r="F671" s="283">
        <f>SUM(F672+F681+F683+F685+F698+F704+F708+F710+F715+F733+F735+F747+F753+F767+F769)</f>
        <v>624.70000000000005</v>
      </c>
      <c r="G671" s="283">
        <f>SUM(G672+G681+G683+G685+G698+G704+G708+G710+G715+G733+G735+G747+G753+G767+G769)</f>
        <v>1404.3999999999999</v>
      </c>
      <c r="H671" s="283">
        <f>SUM(H672+H681+H683+H685+H698+H704+H708+H710+H715+H733+H735+H747+H753+H767+H769)</f>
        <v>3994</v>
      </c>
      <c r="I671" s="283">
        <f>SUM(I672+I681+I683+I685+I698+I704+I708+I715+I733+I735+I747+I753+I767+I769)</f>
        <v>2543.6999999999998</v>
      </c>
      <c r="J671" s="283">
        <f>SUM(J672+J681+J683+J685+J698+J704+J708+J710+J715+J733+J735+J747+J753+J767+J769)</f>
        <v>2901.4</v>
      </c>
      <c r="K671" s="283">
        <f>SUM(K672+K681+K683+K685+K698+K704+K708+K710+K715+K733+K735+K747+K753+K767+K769)</f>
        <v>21</v>
      </c>
      <c r="L671" s="283">
        <f>SUM(L672+L681+L683+L685+L698+L704+L708+L710+L715+L733+L735+L747+L753+L767+L769)</f>
        <v>15</v>
      </c>
      <c r="M671" s="476"/>
      <c r="N671" s="320"/>
    </row>
    <row r="672" spans="1:14" s="321" customFormat="1" x14ac:dyDescent="0.2">
      <c r="A672" s="322"/>
      <c r="B672" s="212">
        <v>700</v>
      </c>
      <c r="C672" s="221"/>
      <c r="D672" s="222" t="s">
        <v>217</v>
      </c>
      <c r="E672" s="212" t="s">
        <v>669</v>
      </c>
      <c r="F672" s="225">
        <f t="shared" ref="F672" si="290">SUM(F673:F680)</f>
        <v>12.8</v>
      </c>
      <c r="G672" s="225">
        <f t="shared" ref="G672:J672" si="291">SUM(G673:G680)</f>
        <v>1.5</v>
      </c>
      <c r="H672" s="225">
        <f t="shared" ref="H672" si="292">SUM(H673:H680)</f>
        <v>5</v>
      </c>
      <c r="I672" s="225">
        <f t="shared" ref="I672" si="293">SUM(I673:I680)</f>
        <v>2.9</v>
      </c>
      <c r="J672" s="225">
        <f t="shared" si="291"/>
        <v>0</v>
      </c>
      <c r="K672" s="225">
        <f t="shared" ref="K672:L672" si="294">SUM(K673:K680)</f>
        <v>0</v>
      </c>
      <c r="L672" s="225">
        <f t="shared" si="294"/>
        <v>0</v>
      </c>
      <c r="M672" s="476"/>
      <c r="N672" s="320"/>
    </row>
    <row r="673" spans="1:14" s="321" customFormat="1" x14ac:dyDescent="0.2">
      <c r="A673" s="322"/>
      <c r="B673" s="212"/>
      <c r="C673" s="213">
        <v>711003</v>
      </c>
      <c r="D673" s="214" t="s">
        <v>294</v>
      </c>
      <c r="E673" s="360"/>
      <c r="F673" s="223">
        <v>2.4</v>
      </c>
      <c r="G673" s="223">
        <v>0</v>
      </c>
      <c r="H673" s="224">
        <v>0</v>
      </c>
      <c r="I673" s="224">
        <v>2.9</v>
      </c>
      <c r="J673" s="224">
        <v>0</v>
      </c>
      <c r="K673" s="224">
        <v>0</v>
      </c>
      <c r="L673" s="224">
        <v>0</v>
      </c>
      <c r="M673" s="490"/>
      <c r="N673" s="320"/>
    </row>
    <row r="674" spans="1:14" s="448" customFormat="1" x14ac:dyDescent="0.2">
      <c r="A674" s="439"/>
      <c r="B674" s="212"/>
      <c r="C674" s="213">
        <v>713002</v>
      </c>
      <c r="D674" s="214" t="s">
        <v>849</v>
      </c>
      <c r="E674" s="360"/>
      <c r="F674" s="223">
        <v>0</v>
      </c>
      <c r="G674" s="223">
        <v>0</v>
      </c>
      <c r="H674" s="224">
        <v>0</v>
      </c>
      <c r="I674" s="224">
        <v>0</v>
      </c>
      <c r="J674" s="224">
        <v>0</v>
      </c>
      <c r="K674" s="224">
        <v>0</v>
      </c>
      <c r="L674" s="224">
        <v>0</v>
      </c>
      <c r="M674" s="490"/>
      <c r="N674" s="447"/>
    </row>
    <row r="675" spans="1:14" s="321" customFormat="1" x14ac:dyDescent="0.2">
      <c r="A675" s="322"/>
      <c r="B675" s="212"/>
      <c r="C675" s="213">
        <v>716</v>
      </c>
      <c r="D675" s="214" t="s">
        <v>750</v>
      </c>
      <c r="E675" s="360"/>
      <c r="F675" s="223">
        <v>0</v>
      </c>
      <c r="G675" s="223">
        <v>0</v>
      </c>
      <c r="H675" s="224">
        <v>0</v>
      </c>
      <c r="I675" s="224">
        <v>0</v>
      </c>
      <c r="J675" s="224">
        <v>0</v>
      </c>
      <c r="K675" s="224">
        <v>0</v>
      </c>
      <c r="L675" s="224">
        <v>0</v>
      </c>
      <c r="M675" s="476"/>
      <c r="N675" s="320"/>
    </row>
    <row r="676" spans="1:14" s="323" customFormat="1" x14ac:dyDescent="0.2">
      <c r="A676" s="446"/>
      <c r="B676" s="212"/>
      <c r="C676" s="213"/>
      <c r="D676" s="214" t="s">
        <v>855</v>
      </c>
      <c r="E676" s="360"/>
      <c r="F676" s="223">
        <v>0</v>
      </c>
      <c r="G676" s="223">
        <v>0</v>
      </c>
      <c r="H676" s="224">
        <v>0</v>
      </c>
      <c r="I676" s="224">
        <v>0</v>
      </c>
      <c r="J676" s="224">
        <v>0</v>
      </c>
      <c r="K676" s="224">
        <v>0</v>
      </c>
      <c r="L676" s="224">
        <v>0</v>
      </c>
      <c r="M676" s="175"/>
      <c r="N676" s="324"/>
    </row>
    <row r="677" spans="1:14" s="448" customFormat="1" x14ac:dyDescent="0.2">
      <c r="A677" s="439"/>
      <c r="B677" s="212"/>
      <c r="C677" s="213">
        <v>7170021</v>
      </c>
      <c r="D677" s="214" t="s">
        <v>945</v>
      </c>
      <c r="E677" s="360"/>
      <c r="F677" s="223">
        <v>5</v>
      </c>
      <c r="G677" s="223">
        <v>0</v>
      </c>
      <c r="H677" s="224">
        <v>0</v>
      </c>
      <c r="I677" s="224">
        <v>0</v>
      </c>
      <c r="J677" s="224">
        <v>0</v>
      </c>
      <c r="K677" s="224">
        <v>0</v>
      </c>
      <c r="L677" s="224">
        <v>0</v>
      </c>
      <c r="M677" s="373"/>
      <c r="N677" s="447"/>
    </row>
    <row r="678" spans="1:14" s="448" customFormat="1" x14ac:dyDescent="0.2">
      <c r="A678" s="439"/>
      <c r="B678" s="212"/>
      <c r="C678" s="213">
        <v>7170023</v>
      </c>
      <c r="D678" s="214" t="s">
        <v>946</v>
      </c>
      <c r="E678" s="360"/>
      <c r="F678" s="223">
        <v>0</v>
      </c>
      <c r="G678" s="223">
        <v>0</v>
      </c>
      <c r="H678" s="224">
        <v>5</v>
      </c>
      <c r="I678" s="224">
        <v>0</v>
      </c>
      <c r="J678" s="224">
        <v>0</v>
      </c>
      <c r="K678" s="224">
        <v>0</v>
      </c>
      <c r="L678" s="224">
        <v>0</v>
      </c>
      <c r="M678" s="490"/>
      <c r="N678" s="447"/>
    </row>
    <row r="679" spans="1:14" s="448" customFormat="1" x14ac:dyDescent="0.2">
      <c r="A679" s="439"/>
      <c r="B679" s="212"/>
      <c r="C679" s="213">
        <v>7170022</v>
      </c>
      <c r="D679" s="214" t="s">
        <v>500</v>
      </c>
      <c r="E679" s="360"/>
      <c r="F679" s="223">
        <v>5.4</v>
      </c>
      <c r="G679" s="223">
        <v>0</v>
      </c>
      <c r="H679" s="224">
        <v>0</v>
      </c>
      <c r="I679" s="224">
        <v>0</v>
      </c>
      <c r="J679" s="224">
        <v>0</v>
      </c>
      <c r="K679" s="224">
        <v>0</v>
      </c>
      <c r="L679" s="224">
        <v>0</v>
      </c>
      <c r="M679" s="490"/>
      <c r="N679" s="447"/>
    </row>
    <row r="680" spans="1:14" s="448" customFormat="1" x14ac:dyDescent="0.2">
      <c r="A680" s="439"/>
      <c r="B680" s="212"/>
      <c r="C680" s="213">
        <v>719002</v>
      </c>
      <c r="D680" s="214" t="s">
        <v>1103</v>
      </c>
      <c r="E680" s="360"/>
      <c r="F680" s="223">
        <v>0</v>
      </c>
      <c r="G680" s="223">
        <v>1.5</v>
      </c>
      <c r="H680" s="223">
        <v>0</v>
      </c>
      <c r="I680" s="223">
        <v>0</v>
      </c>
      <c r="J680" s="223">
        <v>0</v>
      </c>
      <c r="K680" s="223">
        <v>0</v>
      </c>
      <c r="L680" s="223">
        <v>0</v>
      </c>
      <c r="M680" s="490"/>
      <c r="N680" s="447"/>
    </row>
    <row r="681" spans="1:14" s="321" customFormat="1" x14ac:dyDescent="0.2">
      <c r="A681" s="322"/>
      <c r="B681" s="212"/>
      <c r="C681" s="221"/>
      <c r="D681" s="222" t="s">
        <v>680</v>
      </c>
      <c r="E681" s="252" t="s">
        <v>674</v>
      </c>
      <c r="F681" s="225">
        <f t="shared" ref="F681:G681" si="295">SUM(F682)</f>
        <v>1.1000000000000001</v>
      </c>
      <c r="G681" s="225">
        <f t="shared" si="295"/>
        <v>0</v>
      </c>
      <c r="H681" s="225">
        <f t="shared" ref="H681" si="296">SUM(H682)</f>
        <v>0</v>
      </c>
      <c r="I681" s="225">
        <f t="shared" ref="I681" si="297">SUM(I682)</f>
        <v>0</v>
      </c>
      <c r="J681" s="225">
        <f t="shared" ref="J681:L681" si="298">SUM(J682)</f>
        <v>0</v>
      </c>
      <c r="K681" s="225">
        <f t="shared" si="298"/>
        <v>0</v>
      </c>
      <c r="L681" s="225">
        <f t="shared" si="298"/>
        <v>0</v>
      </c>
      <c r="M681" s="476"/>
      <c r="N681" s="320"/>
    </row>
    <row r="682" spans="1:14" s="448" customFormat="1" x14ac:dyDescent="0.2">
      <c r="A682" s="439"/>
      <c r="B682" s="212"/>
      <c r="C682" s="213">
        <v>714</v>
      </c>
      <c r="D682" s="214" t="s">
        <v>1006</v>
      </c>
      <c r="E682" s="252"/>
      <c r="F682" s="223">
        <v>1.1000000000000001</v>
      </c>
      <c r="G682" s="223">
        <v>0</v>
      </c>
      <c r="H682" s="223">
        <v>0</v>
      </c>
      <c r="I682" s="223">
        <v>0</v>
      </c>
      <c r="J682" s="223">
        <v>0</v>
      </c>
      <c r="K682" s="223">
        <v>0</v>
      </c>
      <c r="L682" s="223">
        <v>0</v>
      </c>
      <c r="M682" s="476"/>
      <c r="N682" s="447"/>
    </row>
    <row r="683" spans="1:14" s="321" customFormat="1" x14ac:dyDescent="0.2">
      <c r="A683" s="322"/>
      <c r="B683" s="212"/>
      <c r="C683" s="213"/>
      <c r="D683" s="222" t="s">
        <v>1022</v>
      </c>
      <c r="E683" s="252" t="s">
        <v>676</v>
      </c>
      <c r="F683" s="225">
        <f t="shared" ref="F683:G683" si="299">SUM(F684)</f>
        <v>0</v>
      </c>
      <c r="G683" s="225">
        <f t="shared" si="299"/>
        <v>3.8</v>
      </c>
      <c r="H683" s="225">
        <f t="shared" ref="H683" si="300">SUM(H684)</f>
        <v>0</v>
      </c>
      <c r="I683" s="225">
        <f t="shared" ref="I683" si="301">SUM(I684)</f>
        <v>0</v>
      </c>
      <c r="J683" s="225">
        <f t="shared" ref="J683:L683" si="302">SUM(J684)</f>
        <v>0</v>
      </c>
      <c r="K683" s="225">
        <f t="shared" si="302"/>
        <v>0</v>
      </c>
      <c r="L683" s="225">
        <f t="shared" si="302"/>
        <v>0</v>
      </c>
      <c r="M683" s="476"/>
      <c r="N683" s="320"/>
    </row>
    <row r="684" spans="1:14" s="321" customFormat="1" x14ac:dyDescent="0.2">
      <c r="A684" s="322"/>
      <c r="B684" s="212"/>
      <c r="C684" s="213">
        <v>716</v>
      </c>
      <c r="D684" s="214" t="s">
        <v>1089</v>
      </c>
      <c r="E684" s="252"/>
      <c r="F684" s="223">
        <v>0</v>
      </c>
      <c r="G684" s="223">
        <v>3.8</v>
      </c>
      <c r="H684" s="223">
        <v>0</v>
      </c>
      <c r="I684" s="223">
        <v>0</v>
      </c>
      <c r="J684" s="223">
        <v>0</v>
      </c>
      <c r="K684" s="223">
        <v>0</v>
      </c>
      <c r="L684" s="223">
        <v>0</v>
      </c>
      <c r="M684" s="537"/>
      <c r="N684" s="320"/>
    </row>
    <row r="685" spans="1:14" s="321" customFormat="1" x14ac:dyDescent="0.2">
      <c r="A685" s="322"/>
      <c r="B685" s="212"/>
      <c r="C685" s="221"/>
      <c r="D685" s="222" t="s">
        <v>224</v>
      </c>
      <c r="E685" s="212" t="s">
        <v>684</v>
      </c>
      <c r="F685" s="225">
        <f t="shared" ref="F685" si="303">SUM(F686:F697)</f>
        <v>62.5</v>
      </c>
      <c r="G685" s="225">
        <f t="shared" ref="G685:J685" si="304">SUM(G686:G697)</f>
        <v>94.399999999999991</v>
      </c>
      <c r="H685" s="225">
        <f>SUM(H686:H697)</f>
        <v>48.5</v>
      </c>
      <c r="I685" s="225">
        <f t="shared" ref="I685" si="305">SUM(I686:I697)</f>
        <v>108.5</v>
      </c>
      <c r="J685" s="225">
        <f t="shared" si="304"/>
        <v>262.39999999999998</v>
      </c>
      <c r="K685" s="225">
        <f t="shared" ref="K685:L685" si="306">SUM(K686:K697)</f>
        <v>0</v>
      </c>
      <c r="L685" s="225">
        <f t="shared" si="306"/>
        <v>0</v>
      </c>
      <c r="M685" s="490"/>
      <c r="N685" s="320"/>
    </row>
    <row r="686" spans="1:14" s="321" customFormat="1" x14ac:dyDescent="0.2">
      <c r="A686" s="322"/>
      <c r="B686" s="212"/>
      <c r="C686" s="213">
        <v>711001</v>
      </c>
      <c r="D686" s="214" t="s">
        <v>1005</v>
      </c>
      <c r="E686" s="212"/>
      <c r="F686" s="223">
        <v>57.6</v>
      </c>
      <c r="G686" s="223">
        <v>0</v>
      </c>
      <c r="H686" s="223">
        <v>0</v>
      </c>
      <c r="I686" s="223">
        <v>0</v>
      </c>
      <c r="J686" s="223">
        <v>0</v>
      </c>
      <c r="K686" s="223">
        <v>0</v>
      </c>
      <c r="L686" s="223">
        <v>0</v>
      </c>
      <c r="M686" s="490"/>
      <c r="N686" s="320"/>
    </row>
    <row r="687" spans="1:14" s="321" customFormat="1" x14ac:dyDescent="0.2">
      <c r="A687" s="322"/>
      <c r="B687" s="212"/>
      <c r="C687" s="213"/>
      <c r="D687" s="214" t="s">
        <v>1214</v>
      </c>
      <c r="E687" s="360"/>
      <c r="F687" s="223">
        <v>0</v>
      </c>
      <c r="G687" s="223">
        <v>0</v>
      </c>
      <c r="H687" s="224">
        <v>0</v>
      </c>
      <c r="I687" s="224">
        <v>0</v>
      </c>
      <c r="J687" s="224">
        <v>13</v>
      </c>
      <c r="K687" s="224">
        <v>0</v>
      </c>
      <c r="L687" s="224">
        <v>0</v>
      </c>
      <c r="M687" s="476"/>
      <c r="N687" s="320"/>
    </row>
    <row r="688" spans="1:14" s="426" customFormat="1" x14ac:dyDescent="0.2">
      <c r="A688" s="427"/>
      <c r="B688" s="212"/>
      <c r="C688" s="213"/>
      <c r="D688" s="214" t="s">
        <v>1213</v>
      </c>
      <c r="E688" s="360"/>
      <c r="F688" s="223">
        <v>0</v>
      </c>
      <c r="G688" s="223">
        <v>0</v>
      </c>
      <c r="H688" s="224">
        <v>0</v>
      </c>
      <c r="I688" s="224">
        <v>0</v>
      </c>
      <c r="J688" s="224">
        <v>24.9</v>
      </c>
      <c r="K688" s="224">
        <v>0</v>
      </c>
      <c r="L688" s="224">
        <v>0</v>
      </c>
      <c r="M688" s="476"/>
      <c r="N688" s="425"/>
    </row>
    <row r="689" spans="1:14" s="429" customFormat="1" x14ac:dyDescent="0.2">
      <c r="A689" s="430"/>
      <c r="B689" s="212"/>
      <c r="C689" s="213"/>
      <c r="D689" s="214" t="s">
        <v>1216</v>
      </c>
      <c r="E689" s="360"/>
      <c r="F689" s="223">
        <v>4.9000000000000004</v>
      </c>
      <c r="G689" s="223">
        <v>57.4</v>
      </c>
      <c r="H689" s="224">
        <v>2</v>
      </c>
      <c r="I689" s="224">
        <v>2</v>
      </c>
      <c r="J689" s="578">
        <v>102.2</v>
      </c>
      <c r="K689" s="224">
        <v>0</v>
      </c>
      <c r="L689" s="224">
        <v>0</v>
      </c>
      <c r="M689" s="476"/>
      <c r="N689" s="428"/>
    </row>
    <row r="690" spans="1:14" s="448" customFormat="1" x14ac:dyDescent="0.2">
      <c r="A690" s="439"/>
      <c r="B690" s="212"/>
      <c r="C690" s="213">
        <v>71700216</v>
      </c>
      <c r="D690" s="214" t="s">
        <v>1044</v>
      </c>
      <c r="E690" s="253"/>
      <c r="F690" s="223">
        <v>0</v>
      </c>
      <c r="G690" s="223">
        <v>11.7</v>
      </c>
      <c r="H690" s="224">
        <v>0</v>
      </c>
      <c r="I690" s="224">
        <v>0</v>
      </c>
      <c r="J690" s="224">
        <v>0</v>
      </c>
      <c r="K690" s="224">
        <v>0</v>
      </c>
      <c r="L690" s="224">
        <v>0</v>
      </c>
      <c r="M690" s="476"/>
      <c r="N690" s="447"/>
    </row>
    <row r="691" spans="1:14" s="448" customFormat="1" x14ac:dyDescent="0.2">
      <c r="A691" s="439"/>
      <c r="B691" s="212"/>
      <c r="C691" s="213">
        <v>714</v>
      </c>
      <c r="D691" s="214" t="s">
        <v>1139</v>
      </c>
      <c r="E691" s="253"/>
      <c r="F691" s="223">
        <v>0</v>
      </c>
      <c r="G691" s="223">
        <v>0</v>
      </c>
      <c r="H691" s="224">
        <v>35</v>
      </c>
      <c r="I691" s="224">
        <v>3</v>
      </c>
      <c r="J691" s="578">
        <v>84.8</v>
      </c>
      <c r="K691" s="224">
        <v>0</v>
      </c>
      <c r="L691" s="224">
        <v>0</v>
      </c>
      <c r="M691" s="490"/>
      <c r="N691" s="447"/>
    </row>
    <row r="692" spans="1:14" s="321" customFormat="1" x14ac:dyDescent="0.2">
      <c r="A692" s="322"/>
      <c r="B692" s="212"/>
      <c r="C692" s="213">
        <v>71700222</v>
      </c>
      <c r="D692" s="214" t="s">
        <v>1124</v>
      </c>
      <c r="E692" s="360"/>
      <c r="F692" s="223">
        <v>0</v>
      </c>
      <c r="G692" s="223">
        <v>0</v>
      </c>
      <c r="H692" s="224">
        <v>0</v>
      </c>
      <c r="I692" s="224">
        <v>0</v>
      </c>
      <c r="J692" s="224">
        <v>0</v>
      </c>
      <c r="K692" s="224">
        <v>0</v>
      </c>
      <c r="L692" s="224">
        <v>0</v>
      </c>
      <c r="M692" s="490"/>
      <c r="N692" s="320"/>
    </row>
    <row r="693" spans="1:14" s="448" customFormat="1" x14ac:dyDescent="0.2">
      <c r="A693" s="439"/>
      <c r="B693" s="212"/>
      <c r="C693" s="213">
        <v>717</v>
      </c>
      <c r="D693" s="214" t="s">
        <v>1215</v>
      </c>
      <c r="E693" s="360"/>
      <c r="F693" s="223">
        <v>0</v>
      </c>
      <c r="G693" s="223">
        <v>0</v>
      </c>
      <c r="H693" s="224">
        <v>0</v>
      </c>
      <c r="I693" s="224">
        <v>102</v>
      </c>
      <c r="J693" s="578">
        <v>37.5</v>
      </c>
      <c r="K693" s="224">
        <v>0</v>
      </c>
      <c r="L693" s="224">
        <v>0</v>
      </c>
      <c r="M693" s="490"/>
      <c r="N693" s="447"/>
    </row>
    <row r="694" spans="1:14" s="448" customFormat="1" x14ac:dyDescent="0.2">
      <c r="A694" s="439"/>
      <c r="B694" s="212"/>
      <c r="C694" s="213">
        <v>716</v>
      </c>
      <c r="D694" s="214" t="s">
        <v>1085</v>
      </c>
      <c r="E694" s="360"/>
      <c r="F694" s="223">
        <v>0</v>
      </c>
      <c r="G694" s="223">
        <v>0</v>
      </c>
      <c r="H694" s="224">
        <v>10</v>
      </c>
      <c r="I694" s="224">
        <v>0</v>
      </c>
      <c r="J694" s="224">
        <v>0</v>
      </c>
      <c r="K694" s="224">
        <v>0</v>
      </c>
      <c r="L694" s="224">
        <v>0</v>
      </c>
      <c r="M694" s="490"/>
      <c r="N694" s="447"/>
    </row>
    <row r="695" spans="1:14" s="321" customFormat="1" x14ac:dyDescent="0.2">
      <c r="A695" s="322"/>
      <c r="B695" s="212"/>
      <c r="C695" s="213"/>
      <c r="D695" s="214" t="s">
        <v>1125</v>
      </c>
      <c r="E695" s="360"/>
      <c r="F695" s="223">
        <v>0</v>
      </c>
      <c r="G695" s="223">
        <v>0</v>
      </c>
      <c r="H695" s="224">
        <v>1.5</v>
      </c>
      <c r="I695" s="224">
        <v>1.5</v>
      </c>
      <c r="J695" s="224">
        <v>0</v>
      </c>
      <c r="K695" s="224">
        <v>0</v>
      </c>
      <c r="L695" s="224">
        <v>0</v>
      </c>
      <c r="M695" s="476"/>
      <c r="N695" s="320"/>
    </row>
    <row r="696" spans="1:14" s="321" customFormat="1" x14ac:dyDescent="0.2">
      <c r="A696" s="322"/>
      <c r="B696" s="212"/>
      <c r="C696" s="213">
        <v>717002</v>
      </c>
      <c r="D696" s="214" t="s">
        <v>1041</v>
      </c>
      <c r="E696" s="253"/>
      <c r="F696" s="223">
        <v>0</v>
      </c>
      <c r="G696" s="223">
        <v>18.3</v>
      </c>
      <c r="H696" s="224">
        <v>0</v>
      </c>
      <c r="I696" s="224">
        <v>0</v>
      </c>
      <c r="J696" s="224">
        <v>0</v>
      </c>
      <c r="K696" s="224">
        <v>0</v>
      </c>
      <c r="L696" s="224">
        <v>0</v>
      </c>
      <c r="M696" s="476"/>
      <c r="N696" s="412"/>
    </row>
    <row r="697" spans="1:14" s="431" customFormat="1" x14ac:dyDescent="0.2">
      <c r="A697" s="432"/>
      <c r="B697" s="212"/>
      <c r="C697" s="213">
        <v>719014</v>
      </c>
      <c r="D697" s="214" t="s">
        <v>1061</v>
      </c>
      <c r="E697" s="253"/>
      <c r="F697" s="223">
        <v>0</v>
      </c>
      <c r="G697" s="223">
        <v>7</v>
      </c>
      <c r="H697" s="223">
        <v>0</v>
      </c>
      <c r="I697" s="223">
        <v>0</v>
      </c>
      <c r="J697" s="223">
        <v>0</v>
      </c>
      <c r="K697" s="223">
        <v>0</v>
      </c>
      <c r="L697" s="223">
        <v>0</v>
      </c>
      <c r="M697" s="476"/>
      <c r="N697" s="433"/>
    </row>
    <row r="698" spans="1:14" s="431" customFormat="1" x14ac:dyDescent="0.2">
      <c r="A698" s="432"/>
      <c r="B698" s="212"/>
      <c r="C698" s="221"/>
      <c r="D698" s="222" t="s">
        <v>226</v>
      </c>
      <c r="E698" s="252" t="s">
        <v>718</v>
      </c>
      <c r="F698" s="225">
        <f t="shared" ref="F698:J698" si="307">SUM(F699:F703)</f>
        <v>10.5</v>
      </c>
      <c r="G698" s="225">
        <f t="shared" si="307"/>
        <v>2.2999999999999998</v>
      </c>
      <c r="H698" s="225">
        <f t="shared" si="307"/>
        <v>419</v>
      </c>
      <c r="I698" s="225">
        <f t="shared" ref="I698" si="308">SUM(I699:I703)</f>
        <v>1.5</v>
      </c>
      <c r="J698" s="225">
        <f t="shared" si="307"/>
        <v>28.9</v>
      </c>
      <c r="K698" s="225">
        <f t="shared" ref="K698:L698" si="309">SUM(K699:K703)</f>
        <v>0</v>
      </c>
      <c r="L698" s="225">
        <f t="shared" si="309"/>
        <v>0</v>
      </c>
      <c r="M698" s="490"/>
      <c r="N698" s="433"/>
    </row>
    <row r="699" spans="1:14" s="431" customFormat="1" x14ac:dyDescent="0.2">
      <c r="A699" s="432"/>
      <c r="B699" s="216"/>
      <c r="C699" s="213">
        <v>713004</v>
      </c>
      <c r="D699" s="214" t="s">
        <v>858</v>
      </c>
      <c r="E699" s="361"/>
      <c r="F699" s="223">
        <v>0</v>
      </c>
      <c r="G699" s="223">
        <v>0</v>
      </c>
      <c r="H699" s="223">
        <v>0</v>
      </c>
      <c r="I699" s="223">
        <v>0</v>
      </c>
      <c r="J699" s="223">
        <v>0</v>
      </c>
      <c r="K699" s="223">
        <v>0</v>
      </c>
      <c r="L699" s="223">
        <v>0</v>
      </c>
      <c r="M699" s="476"/>
      <c r="N699" s="433"/>
    </row>
    <row r="700" spans="1:14" s="321" customFormat="1" x14ac:dyDescent="0.2">
      <c r="A700" s="322"/>
      <c r="B700" s="216"/>
      <c r="C700" s="213">
        <v>716</v>
      </c>
      <c r="D700" s="214" t="s">
        <v>860</v>
      </c>
      <c r="E700" s="361"/>
      <c r="F700" s="223">
        <v>0</v>
      </c>
      <c r="G700" s="223">
        <v>0</v>
      </c>
      <c r="H700" s="224">
        <v>0</v>
      </c>
      <c r="I700" s="224">
        <v>0</v>
      </c>
      <c r="J700" s="224">
        <v>0</v>
      </c>
      <c r="K700" s="224">
        <v>0</v>
      </c>
      <c r="L700" s="224">
        <v>0</v>
      </c>
      <c r="M700" s="476"/>
      <c r="N700" s="320"/>
    </row>
    <row r="701" spans="1:14" s="321" customFormat="1" x14ac:dyDescent="0.2">
      <c r="A701" s="322"/>
      <c r="B701" s="216"/>
      <c r="C701" s="213">
        <v>711001</v>
      </c>
      <c r="D701" s="214" t="s">
        <v>1087</v>
      </c>
      <c r="E701" s="361"/>
      <c r="F701" s="223">
        <v>0</v>
      </c>
      <c r="G701" s="223">
        <v>0</v>
      </c>
      <c r="H701" s="224">
        <v>5</v>
      </c>
      <c r="I701" s="224">
        <v>0</v>
      </c>
      <c r="J701" s="224">
        <v>0</v>
      </c>
      <c r="K701" s="224">
        <v>0</v>
      </c>
      <c r="L701" s="224">
        <v>0</v>
      </c>
      <c r="M701" s="490"/>
      <c r="N701" s="320"/>
    </row>
    <row r="702" spans="1:14" s="321" customFormat="1" x14ac:dyDescent="0.2">
      <c r="A702" s="322"/>
      <c r="B702" s="216"/>
      <c r="C702" s="213">
        <v>717</v>
      </c>
      <c r="D702" s="214" t="s">
        <v>1086</v>
      </c>
      <c r="E702" s="361"/>
      <c r="F702" s="223">
        <v>10.5</v>
      </c>
      <c r="G702" s="223">
        <v>2.2999999999999998</v>
      </c>
      <c r="H702" s="224">
        <v>414</v>
      </c>
      <c r="I702" s="224">
        <v>1.5</v>
      </c>
      <c r="J702" s="224">
        <v>18.899999999999999</v>
      </c>
      <c r="K702" s="224">
        <v>0</v>
      </c>
      <c r="L702" s="224">
        <v>0</v>
      </c>
      <c r="M702" s="476"/>
      <c r="N702" s="320"/>
    </row>
    <row r="703" spans="1:14" s="321" customFormat="1" x14ac:dyDescent="0.2">
      <c r="A703" s="322"/>
      <c r="B703" s="216"/>
      <c r="C703" s="213">
        <v>717</v>
      </c>
      <c r="D703" s="214" t="s">
        <v>1217</v>
      </c>
      <c r="E703" s="361"/>
      <c r="F703" s="223">
        <v>0</v>
      </c>
      <c r="G703" s="223">
        <v>0</v>
      </c>
      <c r="H703" s="224">
        <v>0</v>
      </c>
      <c r="I703" s="224">
        <v>0</v>
      </c>
      <c r="J703" s="224">
        <v>10</v>
      </c>
      <c r="K703" s="224">
        <v>0</v>
      </c>
      <c r="L703" s="224">
        <v>0</v>
      </c>
      <c r="M703" s="476"/>
      <c r="N703" s="320"/>
    </row>
    <row r="704" spans="1:14" s="321" customFormat="1" ht="15" customHeight="1" x14ac:dyDescent="0.2">
      <c r="A704" s="322"/>
      <c r="B704" s="212"/>
      <c r="C704" s="221"/>
      <c r="D704" s="222" t="s">
        <v>277</v>
      </c>
      <c r="E704" s="212" t="s">
        <v>685</v>
      </c>
      <c r="F704" s="225">
        <f>SUM(F706:F707)</f>
        <v>0</v>
      </c>
      <c r="G704" s="225">
        <f>SUM(G706:G707)</f>
        <v>0</v>
      </c>
      <c r="H704" s="225">
        <f t="shared" ref="G704:L708" si="310">SUM(H705)</f>
        <v>15</v>
      </c>
      <c r="I704" s="225">
        <f>SUM(I705:I707)</f>
        <v>22</v>
      </c>
      <c r="J704" s="225">
        <f>SUM(J706:J707)</f>
        <v>0</v>
      </c>
      <c r="K704" s="225">
        <f t="shared" ref="K704:L704" si="311">SUM(K706:K707)</f>
        <v>0</v>
      </c>
      <c r="L704" s="225">
        <f t="shared" si="311"/>
        <v>0</v>
      </c>
      <c r="M704" s="476"/>
      <c r="N704" s="320"/>
    </row>
    <row r="705" spans="1:14" s="448" customFormat="1" ht="15" customHeight="1" x14ac:dyDescent="0.2">
      <c r="A705" s="439"/>
      <c r="B705" s="216"/>
      <c r="C705" s="213">
        <v>716</v>
      </c>
      <c r="D705" s="214" t="s">
        <v>1246</v>
      </c>
      <c r="E705" s="216"/>
      <c r="F705" s="223">
        <v>0</v>
      </c>
      <c r="G705" s="223">
        <v>0</v>
      </c>
      <c r="H705" s="223">
        <v>15</v>
      </c>
      <c r="I705" s="224">
        <v>22</v>
      </c>
      <c r="J705" s="223">
        <v>0</v>
      </c>
      <c r="K705" s="223">
        <v>0</v>
      </c>
      <c r="L705" s="223">
        <v>0</v>
      </c>
      <c r="M705" s="476"/>
      <c r="N705" s="447"/>
    </row>
    <row r="706" spans="1:14" s="321" customFormat="1" x14ac:dyDescent="0.2">
      <c r="A706" s="322"/>
      <c r="B706" s="212"/>
      <c r="C706" s="213">
        <v>7170011</v>
      </c>
      <c r="D706" s="214" t="s">
        <v>227</v>
      </c>
      <c r="E706" s="360"/>
      <c r="F706" s="223">
        <v>0</v>
      </c>
      <c r="G706" s="223">
        <v>0</v>
      </c>
      <c r="H706" s="223">
        <v>0</v>
      </c>
      <c r="I706" s="224">
        <v>0</v>
      </c>
      <c r="J706" s="224">
        <v>0</v>
      </c>
      <c r="K706" s="224">
        <v>0</v>
      </c>
      <c r="L706" s="224">
        <v>0</v>
      </c>
      <c r="M706" s="476"/>
      <c r="N706" s="320"/>
    </row>
    <row r="707" spans="1:14" s="321" customFormat="1" x14ac:dyDescent="0.2">
      <c r="A707" s="322"/>
      <c r="B707" s="212"/>
      <c r="C707" s="213">
        <v>717002</v>
      </c>
      <c r="D707" s="214" t="s">
        <v>652</v>
      </c>
      <c r="E707" s="254"/>
      <c r="F707" s="223">
        <v>0</v>
      </c>
      <c r="G707" s="223">
        <v>0</v>
      </c>
      <c r="H707" s="223">
        <v>0</v>
      </c>
      <c r="I707" s="223">
        <v>0</v>
      </c>
      <c r="J707" s="223">
        <v>0</v>
      </c>
      <c r="K707" s="223">
        <v>0</v>
      </c>
      <c r="L707" s="223">
        <v>0</v>
      </c>
      <c r="M707" s="476"/>
      <c r="N707" s="320"/>
    </row>
    <row r="708" spans="1:14" s="323" customFormat="1" x14ac:dyDescent="0.2">
      <c r="A708" s="446"/>
      <c r="B708" s="212"/>
      <c r="C708" s="221"/>
      <c r="D708" s="222" t="s">
        <v>1230</v>
      </c>
      <c r="E708" s="572" t="s">
        <v>1231</v>
      </c>
      <c r="F708" s="225">
        <f>SUM(F709)</f>
        <v>0</v>
      </c>
      <c r="G708" s="225">
        <f t="shared" si="310"/>
        <v>0</v>
      </c>
      <c r="H708" s="225">
        <v>0</v>
      </c>
      <c r="I708" s="225">
        <f>SUM(I709:I714)</f>
        <v>0</v>
      </c>
      <c r="J708" s="225">
        <f t="shared" si="310"/>
        <v>0</v>
      </c>
      <c r="K708" s="225">
        <f t="shared" si="310"/>
        <v>0</v>
      </c>
      <c r="L708" s="225">
        <f t="shared" si="310"/>
        <v>0</v>
      </c>
      <c r="M708" s="175"/>
      <c r="N708" s="324"/>
    </row>
    <row r="709" spans="1:14" s="448" customFormat="1" x14ac:dyDescent="0.2">
      <c r="A709" s="439"/>
      <c r="B709" s="216"/>
      <c r="C709" s="213">
        <v>717</v>
      </c>
      <c r="D709" s="214" t="s">
        <v>1229</v>
      </c>
      <c r="E709" s="361"/>
      <c r="F709" s="223">
        <v>0</v>
      </c>
      <c r="G709" s="223">
        <v>0</v>
      </c>
      <c r="H709" s="223">
        <v>0</v>
      </c>
      <c r="I709" s="224">
        <v>0</v>
      </c>
      <c r="J709" s="579">
        <v>0</v>
      </c>
      <c r="K709" s="223">
        <v>0</v>
      </c>
      <c r="L709" s="223">
        <v>0</v>
      </c>
      <c r="M709" s="476"/>
      <c r="N709" s="447"/>
    </row>
    <row r="710" spans="1:14" s="321" customFormat="1" x14ac:dyDescent="0.2">
      <c r="A710" s="322"/>
      <c r="B710" s="212"/>
      <c r="C710" s="221"/>
      <c r="D710" s="222" t="s">
        <v>268</v>
      </c>
      <c r="E710" s="252" t="s">
        <v>687</v>
      </c>
      <c r="F710" s="225">
        <f t="shared" ref="F710" si="312">SUM(F711:F714)</f>
        <v>0</v>
      </c>
      <c r="G710" s="225">
        <f t="shared" ref="G710" si="313">SUM(G711:G714)</f>
        <v>0</v>
      </c>
      <c r="H710" s="225">
        <f t="shared" ref="H710" si="314">SUM(H711:H714)</f>
        <v>20</v>
      </c>
      <c r="I710" s="204">
        <v>0</v>
      </c>
      <c r="J710" s="225">
        <f t="shared" ref="J710:L710" si="315">SUM(J711:J714)</f>
        <v>0</v>
      </c>
      <c r="K710" s="225">
        <f t="shared" si="315"/>
        <v>0</v>
      </c>
      <c r="L710" s="225">
        <f t="shared" si="315"/>
        <v>0</v>
      </c>
      <c r="M710" s="476"/>
      <c r="N710" s="320"/>
    </row>
    <row r="711" spans="1:14" s="321" customFormat="1" x14ac:dyDescent="0.2">
      <c r="A711" s="322"/>
      <c r="B711" s="212"/>
      <c r="C711" s="213">
        <v>716</v>
      </c>
      <c r="D711" s="214" t="s">
        <v>1218</v>
      </c>
      <c r="E711" s="360"/>
      <c r="F711" s="223">
        <v>0</v>
      </c>
      <c r="G711" s="223">
        <v>0</v>
      </c>
      <c r="H711" s="224">
        <v>0</v>
      </c>
      <c r="I711" s="224">
        <v>0</v>
      </c>
      <c r="J711" s="578">
        <v>0</v>
      </c>
      <c r="K711" s="224">
        <v>0</v>
      </c>
      <c r="L711" s="224">
        <v>0</v>
      </c>
      <c r="M711" s="476"/>
      <c r="N711" s="320"/>
    </row>
    <row r="712" spans="1:14" s="448" customFormat="1" x14ac:dyDescent="0.2">
      <c r="A712" s="439"/>
      <c r="B712" s="212"/>
      <c r="C712" s="213">
        <v>7162</v>
      </c>
      <c r="D712" s="214" t="s">
        <v>465</v>
      </c>
      <c r="E712" s="360"/>
      <c r="F712" s="223">
        <v>0</v>
      </c>
      <c r="G712" s="223">
        <v>0</v>
      </c>
      <c r="H712" s="224">
        <v>0</v>
      </c>
      <c r="I712" s="224">
        <v>0</v>
      </c>
      <c r="J712" s="224">
        <v>0</v>
      </c>
      <c r="K712" s="224">
        <v>0</v>
      </c>
      <c r="L712" s="224">
        <v>0</v>
      </c>
      <c r="M712" s="490"/>
      <c r="N712" s="447"/>
    </row>
    <row r="713" spans="1:14" s="321" customFormat="1" x14ac:dyDescent="0.2">
      <c r="A713" s="319"/>
      <c r="B713" s="212"/>
      <c r="C713" s="213" t="s">
        <v>598</v>
      </c>
      <c r="D713" s="214" t="s">
        <v>941</v>
      </c>
      <c r="E713" s="360"/>
      <c r="F713" s="223">
        <v>0</v>
      </c>
      <c r="G713" s="223">
        <v>0</v>
      </c>
      <c r="H713" s="224">
        <v>0</v>
      </c>
      <c r="I713" s="224">
        <v>0</v>
      </c>
      <c r="J713" s="224">
        <v>0</v>
      </c>
      <c r="K713" s="224">
        <v>0</v>
      </c>
      <c r="L713" s="224">
        <v>0</v>
      </c>
      <c r="M713" s="476"/>
      <c r="N713" s="320"/>
    </row>
    <row r="714" spans="1:14" s="448" customFormat="1" x14ac:dyDescent="0.2">
      <c r="A714" s="446"/>
      <c r="B714" s="212"/>
      <c r="C714" s="213" t="s">
        <v>599</v>
      </c>
      <c r="D714" s="214" t="s">
        <v>1088</v>
      </c>
      <c r="E714" s="360"/>
      <c r="F714" s="223">
        <v>0</v>
      </c>
      <c r="G714" s="223">
        <v>0</v>
      </c>
      <c r="H714" s="224">
        <v>20</v>
      </c>
      <c r="I714" s="224">
        <v>0</v>
      </c>
      <c r="J714" s="224">
        <v>0</v>
      </c>
      <c r="K714" s="224">
        <v>0</v>
      </c>
      <c r="L714" s="224">
        <v>0</v>
      </c>
      <c r="M714" s="490"/>
      <c r="N714" s="447"/>
    </row>
    <row r="715" spans="1:14" s="321" customFormat="1" x14ac:dyDescent="0.2">
      <c r="A715" s="319"/>
      <c r="B715" s="234"/>
      <c r="C715" s="221"/>
      <c r="D715" s="222" t="s">
        <v>229</v>
      </c>
      <c r="E715" s="212" t="s">
        <v>228</v>
      </c>
      <c r="F715" s="225">
        <f t="shared" ref="F715:L715" si="316">SUM(F716:F732)</f>
        <v>201.9</v>
      </c>
      <c r="G715" s="225">
        <f t="shared" si="316"/>
        <v>81.900000000000006</v>
      </c>
      <c r="H715" s="225">
        <f t="shared" si="316"/>
        <v>178</v>
      </c>
      <c r="I715" s="225">
        <f t="shared" si="316"/>
        <v>444.8</v>
      </c>
      <c r="J715" s="225">
        <f t="shared" si="316"/>
        <v>84.6</v>
      </c>
      <c r="K715" s="225">
        <f t="shared" si="316"/>
        <v>15</v>
      </c>
      <c r="L715" s="225">
        <f t="shared" si="316"/>
        <v>15</v>
      </c>
      <c r="M715" s="373"/>
      <c r="N715" s="320"/>
    </row>
    <row r="716" spans="1:14" s="321" customFormat="1" x14ac:dyDescent="0.2">
      <c r="A716" s="319"/>
      <c r="B716" s="234"/>
      <c r="C716" s="213">
        <v>711001</v>
      </c>
      <c r="D716" s="214" t="s">
        <v>1039</v>
      </c>
      <c r="E716" s="474"/>
      <c r="F716" s="223">
        <v>16.100000000000001</v>
      </c>
      <c r="G716" s="223">
        <v>5.0999999999999996</v>
      </c>
      <c r="H716" s="223">
        <v>6</v>
      </c>
      <c r="I716" s="223">
        <v>6</v>
      </c>
      <c r="J716" s="223">
        <v>5</v>
      </c>
      <c r="K716" s="223">
        <v>5</v>
      </c>
      <c r="L716" s="223">
        <v>5</v>
      </c>
      <c r="M716" s="490"/>
      <c r="N716" s="320"/>
    </row>
    <row r="717" spans="1:14" s="321" customFormat="1" x14ac:dyDescent="0.2">
      <c r="A717" s="319"/>
      <c r="B717" s="212"/>
      <c r="C717" s="213">
        <v>711004</v>
      </c>
      <c r="D717" s="214" t="s">
        <v>655</v>
      </c>
      <c r="E717" s="254"/>
      <c r="F717" s="223">
        <v>0</v>
      </c>
      <c r="G717" s="223">
        <v>0</v>
      </c>
      <c r="H717" s="223">
        <v>0</v>
      </c>
      <c r="I717" s="223">
        <v>0</v>
      </c>
      <c r="J717" s="223">
        <v>0</v>
      </c>
      <c r="K717" s="223">
        <v>0</v>
      </c>
      <c r="L717" s="223">
        <v>0</v>
      </c>
      <c r="M717" s="476"/>
      <c r="N717" s="320"/>
    </row>
    <row r="718" spans="1:14" s="448" customFormat="1" x14ac:dyDescent="0.2">
      <c r="A718" s="446"/>
      <c r="B718" s="212"/>
      <c r="C718" s="213">
        <v>711005</v>
      </c>
      <c r="D718" s="214" t="s">
        <v>967</v>
      </c>
      <c r="E718" s="360"/>
      <c r="F718" s="223">
        <v>2.9</v>
      </c>
      <c r="G718" s="223">
        <v>0</v>
      </c>
      <c r="H718" s="224">
        <v>0</v>
      </c>
      <c r="I718" s="224">
        <v>0</v>
      </c>
      <c r="J718" s="224">
        <v>0</v>
      </c>
      <c r="K718" s="224">
        <v>0</v>
      </c>
      <c r="L718" s="224">
        <v>0</v>
      </c>
      <c r="M718" s="490"/>
      <c r="N718" s="447"/>
    </row>
    <row r="719" spans="1:14" s="448" customFormat="1" x14ac:dyDescent="0.2">
      <c r="A719" s="446"/>
      <c r="B719" s="212"/>
      <c r="C719" s="213">
        <v>7130041</v>
      </c>
      <c r="D719" s="214" t="s">
        <v>569</v>
      </c>
      <c r="E719" s="253"/>
      <c r="F719" s="223">
        <v>5.0999999999999996</v>
      </c>
      <c r="G719" s="223">
        <v>0</v>
      </c>
      <c r="H719" s="224">
        <v>0</v>
      </c>
      <c r="I719" s="224">
        <v>0</v>
      </c>
      <c r="J719" s="224">
        <v>0</v>
      </c>
      <c r="K719" s="224">
        <v>0</v>
      </c>
      <c r="L719" s="224">
        <v>0</v>
      </c>
      <c r="M719" s="490"/>
      <c r="N719" s="447"/>
    </row>
    <row r="720" spans="1:14" s="321" customFormat="1" x14ac:dyDescent="0.2">
      <c r="A720" s="322"/>
      <c r="B720" s="212"/>
      <c r="C720" s="213">
        <v>713005</v>
      </c>
      <c r="D720" s="214" t="s">
        <v>230</v>
      </c>
      <c r="E720" s="360"/>
      <c r="F720" s="223">
        <v>37.799999999999997</v>
      </c>
      <c r="G720" s="223">
        <v>0.8</v>
      </c>
      <c r="H720" s="224">
        <v>10</v>
      </c>
      <c r="I720" s="224">
        <v>13</v>
      </c>
      <c r="J720" s="224">
        <v>6.3</v>
      </c>
      <c r="K720" s="224">
        <v>0</v>
      </c>
      <c r="L720" s="224">
        <v>0</v>
      </c>
      <c r="M720" s="490"/>
      <c r="N720" s="320"/>
    </row>
    <row r="721" spans="1:14" s="321" customFormat="1" x14ac:dyDescent="0.2">
      <c r="A721" s="322"/>
      <c r="B721" s="212"/>
      <c r="C721" s="213">
        <v>716</v>
      </c>
      <c r="D721" s="214" t="s">
        <v>1219</v>
      </c>
      <c r="E721" s="360"/>
      <c r="F721" s="223">
        <v>0</v>
      </c>
      <c r="G721" s="223">
        <v>0</v>
      </c>
      <c r="H721" s="224">
        <v>0</v>
      </c>
      <c r="I721" s="224">
        <v>0</v>
      </c>
      <c r="J721" s="578">
        <v>0</v>
      </c>
      <c r="K721" s="224">
        <v>0</v>
      </c>
      <c r="L721" s="224">
        <v>0</v>
      </c>
      <c r="M721" s="490"/>
      <c r="N721" s="320"/>
    </row>
    <row r="722" spans="1:14" s="321" customFormat="1" x14ac:dyDescent="0.2">
      <c r="A722" s="322"/>
      <c r="B722" s="212"/>
      <c r="C722" s="213">
        <v>713005</v>
      </c>
      <c r="D722" s="214" t="s">
        <v>1037</v>
      </c>
      <c r="E722" s="360"/>
      <c r="F722" s="223">
        <v>0</v>
      </c>
      <c r="G722" s="223">
        <v>1.8</v>
      </c>
      <c r="H722" s="224">
        <v>4</v>
      </c>
      <c r="I722" s="224">
        <v>4</v>
      </c>
      <c r="J722" s="224">
        <v>20</v>
      </c>
      <c r="K722" s="224">
        <v>0</v>
      </c>
      <c r="L722" s="224">
        <v>0</v>
      </c>
      <c r="M722" s="476"/>
      <c r="N722" s="320"/>
    </row>
    <row r="723" spans="1:14" s="321" customFormat="1" x14ac:dyDescent="0.2">
      <c r="A723" s="322"/>
      <c r="B723" s="212"/>
      <c r="C723" s="213">
        <v>714</v>
      </c>
      <c r="D723" s="214" t="s">
        <v>976</v>
      </c>
      <c r="E723" s="360"/>
      <c r="F723" s="223">
        <v>45.6</v>
      </c>
      <c r="G723" s="223">
        <v>40</v>
      </c>
      <c r="H723" s="224">
        <v>0</v>
      </c>
      <c r="I723" s="224">
        <v>3.5</v>
      </c>
      <c r="J723" s="224">
        <v>0</v>
      </c>
      <c r="K723" s="224">
        <v>0</v>
      </c>
      <c r="L723" s="224">
        <v>0</v>
      </c>
      <c r="M723" s="490"/>
      <c r="N723" s="320"/>
    </row>
    <row r="724" spans="1:14" s="448" customFormat="1" x14ac:dyDescent="0.2">
      <c r="A724" s="439"/>
      <c r="B724" s="212"/>
      <c r="C724" s="213">
        <v>714004</v>
      </c>
      <c r="D724" s="214" t="s">
        <v>1092</v>
      </c>
      <c r="E724" s="360"/>
      <c r="F724" s="223">
        <v>0</v>
      </c>
      <c r="G724" s="223">
        <v>0</v>
      </c>
      <c r="H724" s="224">
        <v>80</v>
      </c>
      <c r="I724" s="224">
        <v>191</v>
      </c>
      <c r="J724" s="578">
        <v>0</v>
      </c>
      <c r="K724" s="224">
        <v>0</v>
      </c>
      <c r="L724" s="224">
        <v>0</v>
      </c>
      <c r="M724" s="476"/>
      <c r="N724" s="447"/>
    </row>
    <row r="725" spans="1:14" s="448" customFormat="1" x14ac:dyDescent="0.2">
      <c r="A725" s="439"/>
      <c r="B725" s="212"/>
      <c r="C725" s="213">
        <v>717002</v>
      </c>
      <c r="D725" s="214" t="s">
        <v>936</v>
      </c>
      <c r="E725" s="360"/>
      <c r="F725" s="223">
        <v>6.9</v>
      </c>
      <c r="G725" s="223">
        <v>0</v>
      </c>
      <c r="H725" s="224">
        <v>0</v>
      </c>
      <c r="I725" s="224">
        <v>0</v>
      </c>
      <c r="J725" s="224">
        <v>0</v>
      </c>
      <c r="K725" s="224">
        <v>0</v>
      </c>
      <c r="L725" s="224">
        <v>0</v>
      </c>
      <c r="M725" s="373"/>
      <c r="N725" s="447"/>
    </row>
    <row r="726" spans="1:14" s="448" customFormat="1" x14ac:dyDescent="0.2">
      <c r="A726" s="439"/>
      <c r="B726" s="212"/>
      <c r="C726" s="213">
        <v>717</v>
      </c>
      <c r="D726" s="214" t="s">
        <v>910</v>
      </c>
      <c r="E726" s="360"/>
      <c r="F726" s="223">
        <v>18</v>
      </c>
      <c r="G726" s="223">
        <v>0.1</v>
      </c>
      <c r="H726" s="224">
        <v>24</v>
      </c>
      <c r="I726" s="224">
        <v>214.5</v>
      </c>
      <c r="J726" s="578">
        <v>10</v>
      </c>
      <c r="K726" s="224">
        <v>0</v>
      </c>
      <c r="L726" s="224">
        <v>0</v>
      </c>
      <c r="M726" s="490"/>
      <c r="N726" s="447"/>
    </row>
    <row r="727" spans="1:14" s="321" customFormat="1" x14ac:dyDescent="0.2">
      <c r="A727" s="322"/>
      <c r="B727" s="468"/>
      <c r="C727" s="469">
        <v>7170025</v>
      </c>
      <c r="D727" s="214" t="s">
        <v>955</v>
      </c>
      <c r="E727" s="253"/>
      <c r="F727" s="223">
        <v>45.5</v>
      </c>
      <c r="G727" s="223">
        <v>0</v>
      </c>
      <c r="H727" s="224">
        <v>0</v>
      </c>
      <c r="I727" s="224">
        <v>0</v>
      </c>
      <c r="J727" s="224">
        <v>0</v>
      </c>
      <c r="K727" s="224">
        <v>0</v>
      </c>
      <c r="L727" s="224">
        <v>0</v>
      </c>
      <c r="M727" s="490"/>
      <c r="N727" s="320"/>
    </row>
    <row r="728" spans="1:14" s="321" customFormat="1" x14ac:dyDescent="0.2">
      <c r="A728" s="322"/>
      <c r="B728" s="468"/>
      <c r="C728" s="469">
        <v>717002</v>
      </c>
      <c r="D728" s="214" t="s">
        <v>956</v>
      </c>
      <c r="E728" s="253"/>
      <c r="F728" s="223">
        <v>11</v>
      </c>
      <c r="G728" s="223">
        <v>0</v>
      </c>
      <c r="H728" s="224">
        <v>0</v>
      </c>
      <c r="I728" s="224">
        <v>0</v>
      </c>
      <c r="J728" s="224">
        <v>0</v>
      </c>
      <c r="K728" s="224">
        <v>0</v>
      </c>
      <c r="L728" s="224">
        <v>0</v>
      </c>
      <c r="M728" s="476"/>
      <c r="N728" s="320"/>
    </row>
    <row r="729" spans="1:14" s="321" customFormat="1" x14ac:dyDescent="0.2">
      <c r="A729" s="322"/>
      <c r="B729" s="468"/>
      <c r="C729" s="469">
        <v>717002</v>
      </c>
      <c r="D729" s="214" t="s">
        <v>959</v>
      </c>
      <c r="E729" s="253"/>
      <c r="F729" s="223">
        <v>13</v>
      </c>
      <c r="G729" s="223">
        <v>0.2</v>
      </c>
      <c r="H729" s="224">
        <v>0</v>
      </c>
      <c r="I729" s="224">
        <v>0</v>
      </c>
      <c r="J729" s="224">
        <v>0</v>
      </c>
      <c r="K729" s="224">
        <v>0</v>
      </c>
      <c r="L729" s="224">
        <v>0</v>
      </c>
      <c r="M729" s="476"/>
      <c r="N729" s="320"/>
    </row>
    <row r="730" spans="1:14" s="321" customFormat="1" x14ac:dyDescent="0.2">
      <c r="A730" s="322"/>
      <c r="B730" s="468"/>
      <c r="C730" s="469">
        <v>711001</v>
      </c>
      <c r="D730" s="214" t="s">
        <v>954</v>
      </c>
      <c r="E730" s="253"/>
      <c r="F730" s="223">
        <v>0</v>
      </c>
      <c r="G730" s="223">
        <v>0</v>
      </c>
      <c r="H730" s="224">
        <v>0</v>
      </c>
      <c r="I730" s="224">
        <v>0</v>
      </c>
      <c r="J730" s="224">
        <v>3.3</v>
      </c>
      <c r="K730" s="224">
        <v>0</v>
      </c>
      <c r="L730" s="224">
        <v>0</v>
      </c>
      <c r="M730" s="476"/>
      <c r="N730" s="320"/>
    </row>
    <row r="731" spans="1:14" s="321" customFormat="1" x14ac:dyDescent="0.2">
      <c r="A731" s="322"/>
      <c r="B731" s="212"/>
      <c r="C731" s="213">
        <v>719001</v>
      </c>
      <c r="D731" s="214" t="s">
        <v>1064</v>
      </c>
      <c r="E731" s="360"/>
      <c r="F731" s="223">
        <v>0</v>
      </c>
      <c r="G731" s="223">
        <v>33.9</v>
      </c>
      <c r="H731" s="224">
        <v>54</v>
      </c>
      <c r="I731" s="224">
        <v>12.8</v>
      </c>
      <c r="J731" s="224">
        <v>10</v>
      </c>
      <c r="K731" s="224">
        <v>10</v>
      </c>
      <c r="L731" s="224">
        <v>10</v>
      </c>
      <c r="M731" s="476"/>
      <c r="N731" s="320"/>
    </row>
    <row r="732" spans="1:14" s="321" customFormat="1" x14ac:dyDescent="0.2">
      <c r="A732" s="322"/>
      <c r="B732" s="212"/>
      <c r="C732" s="213">
        <v>717</v>
      </c>
      <c r="D732" s="214" t="s">
        <v>1239</v>
      </c>
      <c r="E732" s="361"/>
      <c r="F732" s="223">
        <v>0</v>
      </c>
      <c r="G732" s="223">
        <v>0</v>
      </c>
      <c r="H732" s="223">
        <v>0</v>
      </c>
      <c r="I732" s="223">
        <v>0</v>
      </c>
      <c r="J732" s="579">
        <v>30</v>
      </c>
      <c r="K732" s="223">
        <v>0</v>
      </c>
      <c r="L732" s="223">
        <v>0</v>
      </c>
      <c r="M732" s="476"/>
      <c r="N732" s="320"/>
    </row>
    <row r="733" spans="1:14" s="448" customFormat="1" x14ac:dyDescent="0.2">
      <c r="A733" s="439"/>
      <c r="B733" s="234"/>
      <c r="C733" s="221"/>
      <c r="D733" s="222" t="s">
        <v>235</v>
      </c>
      <c r="E733" s="212" t="s">
        <v>173</v>
      </c>
      <c r="F733" s="204">
        <f t="shared" ref="F733:L733" si="317">SUM(F734)</f>
        <v>0</v>
      </c>
      <c r="G733" s="204">
        <f t="shared" si="317"/>
        <v>0</v>
      </c>
      <c r="H733" s="204">
        <f t="shared" ref="H733" si="318">SUM(H734)</f>
        <v>0</v>
      </c>
      <c r="I733" s="204">
        <f t="shared" ref="I733" si="319">SUM(I734)</f>
        <v>0</v>
      </c>
      <c r="J733" s="204">
        <f t="shared" si="317"/>
        <v>0</v>
      </c>
      <c r="K733" s="204">
        <f t="shared" si="317"/>
        <v>0</v>
      </c>
      <c r="L733" s="204">
        <f t="shared" si="317"/>
        <v>0</v>
      </c>
      <c r="M733" s="373"/>
      <c r="N733" s="447"/>
    </row>
    <row r="734" spans="1:14" s="321" customFormat="1" x14ac:dyDescent="0.2">
      <c r="A734" s="322"/>
      <c r="B734" s="212"/>
      <c r="C734" s="213">
        <v>717002</v>
      </c>
      <c r="D734" s="214" t="s">
        <v>704</v>
      </c>
      <c r="E734" s="361"/>
      <c r="F734" s="223">
        <v>0</v>
      </c>
      <c r="G734" s="223">
        <v>0</v>
      </c>
      <c r="H734" s="224">
        <v>0</v>
      </c>
      <c r="I734" s="224">
        <v>0</v>
      </c>
      <c r="J734" s="224">
        <v>0</v>
      </c>
      <c r="K734" s="224">
        <v>0</v>
      </c>
      <c r="L734" s="224">
        <v>0</v>
      </c>
      <c r="M734" s="476"/>
      <c r="N734" s="320"/>
    </row>
    <row r="735" spans="1:14" s="448" customFormat="1" x14ac:dyDescent="0.2">
      <c r="A735" s="439"/>
      <c r="B735" s="234"/>
      <c r="C735" s="221"/>
      <c r="D735" s="222" t="s">
        <v>237</v>
      </c>
      <c r="E735" s="212" t="s">
        <v>236</v>
      </c>
      <c r="F735" s="204">
        <f>SUM(F736:F746)</f>
        <v>3.5</v>
      </c>
      <c r="G735" s="204">
        <f>SUM(G736:G746)</f>
        <v>53</v>
      </c>
      <c r="H735" s="204">
        <f>SUM(H736:H746)</f>
        <v>1281</v>
      </c>
      <c r="I735" s="204">
        <f t="shared" ref="I735" si="320">SUM(I736:I746)</f>
        <v>1261.0999999999999</v>
      </c>
      <c r="J735" s="204">
        <f t="shared" ref="J735:L735" si="321">SUM(J736:J746)</f>
        <v>967</v>
      </c>
      <c r="K735" s="204">
        <f t="shared" si="321"/>
        <v>6</v>
      </c>
      <c r="L735" s="204">
        <f t="shared" si="321"/>
        <v>0</v>
      </c>
      <c r="M735" s="490"/>
      <c r="N735" s="447"/>
    </row>
    <row r="736" spans="1:14" s="438" customFormat="1" x14ac:dyDescent="0.2">
      <c r="A736" s="439"/>
      <c r="B736" s="212"/>
      <c r="C736" s="213">
        <v>713001</v>
      </c>
      <c r="D736" s="214" t="s">
        <v>748</v>
      </c>
      <c r="E736" s="360"/>
      <c r="F736" s="223">
        <v>1</v>
      </c>
      <c r="G736" s="223">
        <v>2</v>
      </c>
      <c r="H736" s="224">
        <v>0</v>
      </c>
      <c r="I736" s="224">
        <v>0</v>
      </c>
      <c r="J736" s="224">
        <v>0</v>
      </c>
      <c r="K736" s="224">
        <v>0</v>
      </c>
      <c r="L736" s="224">
        <v>0</v>
      </c>
      <c r="M736" s="490"/>
      <c r="N736" s="437"/>
    </row>
    <row r="737" spans="1:14" s="438" customFormat="1" x14ac:dyDescent="0.2">
      <c r="A737" s="439"/>
      <c r="B737" s="212"/>
      <c r="C737" s="213">
        <v>717001</v>
      </c>
      <c r="D737" s="214" t="s">
        <v>962</v>
      </c>
      <c r="E737" s="360"/>
      <c r="F737" s="223">
        <v>0</v>
      </c>
      <c r="G737" s="223">
        <v>0</v>
      </c>
      <c r="H737" s="224">
        <v>6</v>
      </c>
      <c r="I737" s="224">
        <v>0</v>
      </c>
      <c r="J737" s="578">
        <v>0</v>
      </c>
      <c r="K737" s="224">
        <v>6</v>
      </c>
      <c r="L737" s="224">
        <v>0</v>
      </c>
      <c r="M737" s="490"/>
      <c r="N737" s="437"/>
    </row>
    <row r="738" spans="1:14" s="321" customFormat="1" x14ac:dyDescent="0.2">
      <c r="A738" s="319"/>
      <c r="B738" s="216"/>
      <c r="C738" s="213">
        <v>716</v>
      </c>
      <c r="D738" s="214" t="s">
        <v>1220</v>
      </c>
      <c r="E738" s="253"/>
      <c r="F738" s="223">
        <v>0</v>
      </c>
      <c r="G738" s="223">
        <v>0</v>
      </c>
      <c r="H738" s="224">
        <v>0</v>
      </c>
      <c r="I738" s="224">
        <v>0</v>
      </c>
      <c r="J738" s="578">
        <v>5</v>
      </c>
      <c r="K738" s="224">
        <v>0</v>
      </c>
      <c r="L738" s="224">
        <v>0</v>
      </c>
      <c r="M738" s="373"/>
      <c r="N738" s="412"/>
    </row>
    <row r="739" spans="1:14" s="435" customFormat="1" x14ac:dyDescent="0.2">
      <c r="A739" s="436"/>
      <c r="B739" s="212"/>
      <c r="C739" s="213" t="s">
        <v>658</v>
      </c>
      <c r="D739" s="214" t="s">
        <v>1249</v>
      </c>
      <c r="E739" s="253"/>
      <c r="F739" s="223">
        <v>0</v>
      </c>
      <c r="G739" s="223">
        <v>0</v>
      </c>
      <c r="H739" s="224">
        <v>15</v>
      </c>
      <c r="I739" s="224">
        <v>0</v>
      </c>
      <c r="J739" s="578">
        <v>30</v>
      </c>
      <c r="K739" s="224">
        <v>0</v>
      </c>
      <c r="L739" s="224">
        <v>0</v>
      </c>
      <c r="M739" s="490"/>
      <c r="N739" s="434"/>
    </row>
    <row r="740" spans="1:14" s="321" customFormat="1" x14ac:dyDescent="0.2">
      <c r="A740" s="322"/>
      <c r="B740" s="216"/>
      <c r="C740" s="213">
        <v>716</v>
      </c>
      <c r="D740" s="214" t="s">
        <v>1157</v>
      </c>
      <c r="E740" s="253"/>
      <c r="F740" s="223">
        <v>0</v>
      </c>
      <c r="G740" s="223">
        <v>32</v>
      </c>
      <c r="H740" s="224">
        <v>0</v>
      </c>
      <c r="I740" s="224">
        <v>1.1000000000000001</v>
      </c>
      <c r="J740" s="224">
        <v>0</v>
      </c>
      <c r="K740" s="224">
        <v>0</v>
      </c>
      <c r="L740" s="224">
        <v>0</v>
      </c>
      <c r="M740" s="490"/>
      <c r="N740" s="320"/>
    </row>
    <row r="741" spans="1:14" s="448" customFormat="1" x14ac:dyDescent="0.2">
      <c r="A741" s="439"/>
      <c r="B741" s="216"/>
      <c r="C741" s="213">
        <v>717</v>
      </c>
      <c r="D741" s="214" t="s">
        <v>1156</v>
      </c>
      <c r="E741" s="253"/>
      <c r="F741" s="223">
        <v>0</v>
      </c>
      <c r="G741" s="223">
        <v>0</v>
      </c>
      <c r="H741" s="224">
        <v>0</v>
      </c>
      <c r="I741" s="224">
        <v>0</v>
      </c>
      <c r="J741" s="578">
        <v>16</v>
      </c>
      <c r="K741" s="224">
        <v>0</v>
      </c>
      <c r="L741" s="224">
        <v>0</v>
      </c>
      <c r="M741" s="490"/>
      <c r="N741" s="447"/>
    </row>
    <row r="742" spans="1:14" s="321" customFormat="1" x14ac:dyDescent="0.2">
      <c r="A742" s="322"/>
      <c r="B742" s="216"/>
      <c r="C742" s="213"/>
      <c r="D742" s="214" t="s">
        <v>961</v>
      </c>
      <c r="E742" s="253"/>
      <c r="F742" s="223">
        <v>2.5</v>
      </c>
      <c r="G742" s="223">
        <v>1.2</v>
      </c>
      <c r="H742" s="224">
        <v>548</v>
      </c>
      <c r="I742" s="224">
        <v>548</v>
      </c>
      <c r="J742" s="578">
        <v>600</v>
      </c>
      <c r="K742" s="224">
        <v>0</v>
      </c>
      <c r="L742" s="224">
        <v>0</v>
      </c>
      <c r="M742" s="476"/>
      <c r="N742" s="320"/>
    </row>
    <row r="743" spans="1:14" s="321" customFormat="1" x14ac:dyDescent="0.2">
      <c r="A743" s="322"/>
      <c r="B743" s="216"/>
      <c r="C743" s="213"/>
      <c r="D743" s="214" t="s">
        <v>1029</v>
      </c>
      <c r="E743" s="253"/>
      <c r="F743" s="223">
        <v>0</v>
      </c>
      <c r="G743" s="223">
        <v>17.8</v>
      </c>
      <c r="H743" s="224">
        <v>712</v>
      </c>
      <c r="I743" s="224">
        <v>712</v>
      </c>
      <c r="J743" s="577">
        <v>316</v>
      </c>
      <c r="K743" s="224">
        <v>0</v>
      </c>
      <c r="L743" s="224">
        <v>0</v>
      </c>
      <c r="M743" s="476"/>
      <c r="N743" s="320"/>
    </row>
    <row r="744" spans="1:14" s="321" customFormat="1" x14ac:dyDescent="0.2">
      <c r="A744" s="322"/>
      <c r="B744" s="216"/>
      <c r="C744" s="213">
        <v>7170021</v>
      </c>
      <c r="D744" s="214" t="s">
        <v>943</v>
      </c>
      <c r="E744" s="253"/>
      <c r="F744" s="223">
        <v>0</v>
      </c>
      <c r="G744" s="223">
        <v>0</v>
      </c>
      <c r="H744" s="224">
        <v>0</v>
      </c>
      <c r="I744" s="224">
        <v>0</v>
      </c>
      <c r="J744" s="224">
        <v>0</v>
      </c>
      <c r="K744" s="224">
        <v>0</v>
      </c>
      <c r="L744" s="224">
        <v>0</v>
      </c>
      <c r="M744" s="373"/>
      <c r="N744" s="320"/>
    </row>
    <row r="745" spans="1:14" s="321" customFormat="1" x14ac:dyDescent="0.2">
      <c r="A745" s="322"/>
      <c r="B745" s="212"/>
      <c r="C745" s="213"/>
      <c r="D745" s="214" t="s">
        <v>702</v>
      </c>
      <c r="E745" s="360"/>
      <c r="F745" s="223">
        <v>0</v>
      </c>
      <c r="G745" s="223">
        <v>0</v>
      </c>
      <c r="H745" s="224">
        <v>0</v>
      </c>
      <c r="I745" s="224">
        <v>0</v>
      </c>
      <c r="J745" s="224">
        <v>0</v>
      </c>
      <c r="K745" s="224">
        <v>0</v>
      </c>
      <c r="L745" s="224">
        <v>0</v>
      </c>
      <c r="M745" s="490"/>
      <c r="N745" s="320"/>
    </row>
    <row r="746" spans="1:14" s="321" customFormat="1" x14ac:dyDescent="0.2">
      <c r="A746" s="319"/>
      <c r="B746" s="216"/>
      <c r="C746" s="213"/>
      <c r="D746" s="214" t="s">
        <v>659</v>
      </c>
      <c r="E746" s="360"/>
      <c r="F746" s="223">
        <v>0</v>
      </c>
      <c r="G746" s="223">
        <v>0</v>
      </c>
      <c r="H746" s="224">
        <v>0</v>
      </c>
      <c r="I746" s="224">
        <v>0</v>
      </c>
      <c r="J746" s="224">
        <v>0</v>
      </c>
      <c r="K746" s="224">
        <v>0</v>
      </c>
      <c r="L746" s="224">
        <v>0</v>
      </c>
      <c r="M746" s="476"/>
      <c r="N746" s="320"/>
    </row>
    <row r="747" spans="1:14" s="448" customFormat="1" x14ac:dyDescent="0.2">
      <c r="A747" s="439"/>
      <c r="B747" s="234"/>
      <c r="C747" s="221"/>
      <c r="D747" s="222" t="s">
        <v>233</v>
      </c>
      <c r="E747" s="252" t="s">
        <v>696</v>
      </c>
      <c r="F747" s="225">
        <f>SUM(F748:F752)</f>
        <v>100.10000000000001</v>
      </c>
      <c r="G747" s="225">
        <f t="shared" ref="G747:J747" si="322">SUM(G748:G752)</f>
        <v>207.6</v>
      </c>
      <c r="H747" s="225">
        <f t="shared" si="322"/>
        <v>0</v>
      </c>
      <c r="I747" s="225">
        <f>SUM(I751:I752)</f>
        <v>0</v>
      </c>
      <c r="J747" s="225">
        <f t="shared" si="322"/>
        <v>15</v>
      </c>
      <c r="K747" s="225">
        <f t="shared" ref="K747:L747" si="323">SUM(K748:K752)</f>
        <v>0</v>
      </c>
      <c r="L747" s="225">
        <f t="shared" si="323"/>
        <v>0</v>
      </c>
      <c r="M747" s="476"/>
      <c r="N747" s="447"/>
    </row>
    <row r="748" spans="1:14" s="448" customFormat="1" x14ac:dyDescent="0.2">
      <c r="A748" s="439"/>
      <c r="B748" s="212"/>
      <c r="C748" s="213">
        <v>716</v>
      </c>
      <c r="D748" s="214" t="s">
        <v>640</v>
      </c>
      <c r="E748" s="360"/>
      <c r="F748" s="223">
        <v>0.2</v>
      </c>
      <c r="G748" s="223">
        <v>100</v>
      </c>
      <c r="H748" s="224">
        <v>0</v>
      </c>
      <c r="I748" s="223">
        <v>0</v>
      </c>
      <c r="J748" s="224">
        <v>0</v>
      </c>
      <c r="K748" s="224">
        <v>0</v>
      </c>
      <c r="L748" s="224">
        <v>0</v>
      </c>
      <c r="M748" s="490"/>
      <c r="N748" s="447"/>
    </row>
    <row r="749" spans="1:14" s="321" customFormat="1" x14ac:dyDescent="0.2">
      <c r="A749" s="322"/>
      <c r="B749" s="212"/>
      <c r="C749" s="213">
        <v>7170022</v>
      </c>
      <c r="D749" s="214" t="s">
        <v>234</v>
      </c>
      <c r="E749" s="360"/>
      <c r="F749" s="223">
        <v>99.9</v>
      </c>
      <c r="G749" s="223">
        <v>107.6</v>
      </c>
      <c r="H749" s="224">
        <v>0</v>
      </c>
      <c r="I749" s="223">
        <v>0</v>
      </c>
      <c r="J749" s="224">
        <v>0</v>
      </c>
      <c r="K749" s="224">
        <v>0</v>
      </c>
      <c r="L749" s="224">
        <v>0</v>
      </c>
      <c r="M749" s="476"/>
      <c r="N749" s="320"/>
    </row>
    <row r="750" spans="1:14" s="448" customFormat="1" x14ac:dyDescent="0.2">
      <c r="A750" s="439"/>
      <c r="B750" s="209"/>
      <c r="C750" s="486">
        <v>716</v>
      </c>
      <c r="D750" s="214" t="s">
        <v>1223</v>
      </c>
      <c r="E750" s="360"/>
      <c r="F750" s="223">
        <v>0</v>
      </c>
      <c r="G750" s="223">
        <v>0</v>
      </c>
      <c r="H750" s="223">
        <v>0</v>
      </c>
      <c r="I750" s="223">
        <v>0</v>
      </c>
      <c r="J750" s="579">
        <v>0</v>
      </c>
      <c r="K750" s="223">
        <v>0</v>
      </c>
      <c r="L750" s="223">
        <v>0</v>
      </c>
      <c r="M750" s="476"/>
      <c r="N750" s="447"/>
    </row>
    <row r="751" spans="1:14" s="448" customFormat="1" x14ac:dyDescent="0.2">
      <c r="A751" s="439"/>
      <c r="B751" s="209"/>
      <c r="C751" s="486">
        <v>717</v>
      </c>
      <c r="D751" s="214" t="s">
        <v>1224</v>
      </c>
      <c r="E751" s="360"/>
      <c r="F751" s="223">
        <v>0</v>
      </c>
      <c r="G751" s="223">
        <v>0</v>
      </c>
      <c r="H751" s="223">
        <v>0</v>
      </c>
      <c r="I751" s="224">
        <v>0</v>
      </c>
      <c r="J751" s="579">
        <v>0</v>
      </c>
      <c r="K751" s="223">
        <v>0</v>
      </c>
      <c r="L751" s="223">
        <v>0</v>
      </c>
      <c r="M751" s="476"/>
      <c r="N751" s="447"/>
    </row>
    <row r="752" spans="1:14" s="448" customFormat="1" x14ac:dyDescent="0.2">
      <c r="A752" s="439"/>
      <c r="B752" s="209"/>
      <c r="C752" s="486">
        <v>717</v>
      </c>
      <c r="D752" s="214" t="s">
        <v>1225</v>
      </c>
      <c r="E752" s="360"/>
      <c r="F752" s="223">
        <v>0</v>
      </c>
      <c r="G752" s="223">
        <v>0</v>
      </c>
      <c r="H752" s="223">
        <v>0</v>
      </c>
      <c r="I752" s="224">
        <v>0</v>
      </c>
      <c r="J752" s="223">
        <v>15</v>
      </c>
      <c r="K752" s="223">
        <v>0</v>
      </c>
      <c r="L752" s="223">
        <v>0</v>
      </c>
      <c r="M752" s="476"/>
      <c r="N752" s="447"/>
    </row>
    <row r="753" spans="1:14" s="321" customFormat="1" x14ac:dyDescent="0.2">
      <c r="A753" s="322"/>
      <c r="B753" s="234"/>
      <c r="C753" s="363"/>
      <c r="D753" s="222" t="s">
        <v>240</v>
      </c>
      <c r="E753" s="221" t="s">
        <v>882</v>
      </c>
      <c r="F753" s="225">
        <f>SUM(F754:F766)</f>
        <v>231.1</v>
      </c>
      <c r="G753" s="225">
        <f>SUM(G754:G766)</f>
        <v>687.1</v>
      </c>
      <c r="H753" s="225">
        <f t="shared" ref="H753" si="324">SUM(H754:H766)</f>
        <v>1905.7</v>
      </c>
      <c r="I753" s="225">
        <f t="shared" ref="I753" si="325">SUM(I754:I766)</f>
        <v>574.70000000000005</v>
      </c>
      <c r="J753" s="225">
        <f t="shared" ref="J753:L753" si="326">SUM(J754:J766)</f>
        <v>1503.5</v>
      </c>
      <c r="K753" s="225">
        <f t="shared" si="326"/>
        <v>0</v>
      </c>
      <c r="L753" s="225">
        <f t="shared" si="326"/>
        <v>0</v>
      </c>
      <c r="M753" s="490"/>
      <c r="N753" s="320"/>
    </row>
    <row r="754" spans="1:14" s="321" customFormat="1" x14ac:dyDescent="0.2">
      <c r="A754" s="322"/>
      <c r="B754" s="234"/>
      <c r="C754" s="486"/>
      <c r="D754" s="214" t="s">
        <v>1018</v>
      </c>
      <c r="E754" s="213"/>
      <c r="F754" s="223">
        <v>0</v>
      </c>
      <c r="G754" s="223">
        <v>5</v>
      </c>
      <c r="H754" s="223">
        <v>5</v>
      </c>
      <c r="I754" s="223">
        <v>0</v>
      </c>
      <c r="J754" s="223">
        <v>0</v>
      </c>
      <c r="K754" s="223">
        <v>0</v>
      </c>
      <c r="L754" s="223">
        <v>0</v>
      </c>
      <c r="M754" s="490"/>
      <c r="N754" s="320"/>
    </row>
    <row r="755" spans="1:14" s="321" customFormat="1" x14ac:dyDescent="0.2">
      <c r="A755" s="322"/>
      <c r="B755" s="234"/>
      <c r="C755" s="486">
        <v>716</v>
      </c>
      <c r="D755" s="214" t="s">
        <v>1083</v>
      </c>
      <c r="E755" s="213"/>
      <c r="F755" s="223">
        <v>10.1</v>
      </c>
      <c r="G755" s="223">
        <v>4.5</v>
      </c>
      <c r="H755" s="223">
        <v>1700</v>
      </c>
      <c r="I755" s="223">
        <v>500</v>
      </c>
      <c r="J755" s="580">
        <v>1313</v>
      </c>
      <c r="K755" s="223">
        <v>0</v>
      </c>
      <c r="L755" s="223">
        <v>0</v>
      </c>
      <c r="M755" s="476"/>
      <c r="N755" s="320"/>
    </row>
    <row r="756" spans="1:14" s="321" customFormat="1" x14ac:dyDescent="0.2">
      <c r="A756" s="322"/>
      <c r="B756" s="212"/>
      <c r="C756" s="213">
        <v>716</v>
      </c>
      <c r="D756" s="214" t="s">
        <v>1222</v>
      </c>
      <c r="E756" s="360"/>
      <c r="F756" s="223">
        <v>0</v>
      </c>
      <c r="G756" s="223">
        <v>0</v>
      </c>
      <c r="H756" s="224">
        <v>0</v>
      </c>
      <c r="I756" s="224">
        <v>0</v>
      </c>
      <c r="J756" s="578">
        <v>0</v>
      </c>
      <c r="K756" s="224">
        <v>0</v>
      </c>
      <c r="L756" s="224">
        <v>0</v>
      </c>
      <c r="M756" s="476"/>
      <c r="N756" s="415"/>
    </row>
    <row r="757" spans="1:14" s="321" customFormat="1" x14ac:dyDescent="0.2">
      <c r="A757" s="322"/>
      <c r="B757" s="212"/>
      <c r="C757" s="213">
        <v>716</v>
      </c>
      <c r="D757" s="214" t="s">
        <v>932</v>
      </c>
      <c r="E757" s="462"/>
      <c r="F757" s="223">
        <v>0</v>
      </c>
      <c r="G757" s="223">
        <v>677</v>
      </c>
      <c r="H757" s="224">
        <v>9.6999999999999993</v>
      </c>
      <c r="I757" s="224">
        <v>19.7</v>
      </c>
      <c r="J757" s="224">
        <v>0</v>
      </c>
      <c r="K757" s="224">
        <v>0</v>
      </c>
      <c r="L757" s="224">
        <v>0</v>
      </c>
      <c r="M757" s="476"/>
      <c r="N757" s="320"/>
    </row>
    <row r="758" spans="1:14" s="321" customFormat="1" x14ac:dyDescent="0.2">
      <c r="A758" s="322"/>
      <c r="B758" s="212"/>
      <c r="C758" s="213"/>
      <c r="D758" s="214" t="s">
        <v>903</v>
      </c>
      <c r="E758" s="462"/>
      <c r="F758" s="223">
        <v>219.2</v>
      </c>
      <c r="G758" s="223">
        <v>0</v>
      </c>
      <c r="H758" s="224">
        <v>0</v>
      </c>
      <c r="I758" s="224">
        <v>0</v>
      </c>
      <c r="J758" s="224">
        <v>0</v>
      </c>
      <c r="K758" s="224">
        <v>0</v>
      </c>
      <c r="L758" s="224">
        <v>0</v>
      </c>
      <c r="M758" s="476"/>
      <c r="N758" s="320"/>
    </row>
    <row r="759" spans="1:14" s="321" customFormat="1" x14ac:dyDescent="0.2">
      <c r="A759" s="319"/>
      <c r="B759" s="212"/>
      <c r="C759" s="213"/>
      <c r="D759" s="214" t="s">
        <v>950</v>
      </c>
      <c r="E759" s="360"/>
      <c r="F759" s="223">
        <v>1.8</v>
      </c>
      <c r="G759" s="223">
        <v>0</v>
      </c>
      <c r="H759" s="224">
        <v>191</v>
      </c>
      <c r="I759" s="224">
        <v>0</v>
      </c>
      <c r="J759" s="224">
        <v>190.5</v>
      </c>
      <c r="K759" s="224">
        <v>0</v>
      </c>
      <c r="L759" s="224">
        <v>0</v>
      </c>
      <c r="M759" s="476"/>
      <c r="N759" s="320"/>
    </row>
    <row r="760" spans="1:14" s="321" customFormat="1" x14ac:dyDescent="0.2">
      <c r="A760" s="319"/>
      <c r="B760" s="212"/>
      <c r="C760" s="213">
        <v>717</v>
      </c>
      <c r="D760" s="214" t="s">
        <v>896</v>
      </c>
      <c r="E760" s="462"/>
      <c r="F760" s="223">
        <v>0</v>
      </c>
      <c r="G760" s="223">
        <v>0</v>
      </c>
      <c r="H760" s="224">
        <v>0</v>
      </c>
      <c r="I760" s="224">
        <v>0</v>
      </c>
      <c r="J760" s="224">
        <v>0</v>
      </c>
      <c r="K760" s="224">
        <v>0</v>
      </c>
      <c r="L760" s="224">
        <v>0</v>
      </c>
      <c r="M760" s="476"/>
      <c r="N760" s="320"/>
    </row>
    <row r="761" spans="1:14" s="321" customFormat="1" ht="12" customHeight="1" x14ac:dyDescent="0.2">
      <c r="A761" s="319"/>
      <c r="B761" s="212"/>
      <c r="C761" s="213">
        <v>7170024</v>
      </c>
      <c r="D761" s="214" t="s">
        <v>1140</v>
      </c>
      <c r="E761" s="360"/>
      <c r="F761" s="223">
        <v>0</v>
      </c>
      <c r="G761" s="223">
        <v>0</v>
      </c>
      <c r="H761" s="224">
        <v>0</v>
      </c>
      <c r="I761" s="224">
        <v>40</v>
      </c>
      <c r="J761" s="224">
        <v>0</v>
      </c>
      <c r="K761" s="224">
        <v>0</v>
      </c>
      <c r="L761" s="224">
        <v>0</v>
      </c>
      <c r="M761" s="490"/>
      <c r="N761" s="320"/>
    </row>
    <row r="762" spans="1:14" s="448" customFormat="1" ht="12" customHeight="1" x14ac:dyDescent="0.2">
      <c r="A762" s="446"/>
      <c r="B762" s="212"/>
      <c r="C762" s="213">
        <v>7170011</v>
      </c>
      <c r="D762" s="214" t="s">
        <v>751</v>
      </c>
      <c r="E762" s="253"/>
      <c r="F762" s="223">
        <v>0</v>
      </c>
      <c r="G762" s="223">
        <v>0</v>
      </c>
      <c r="H762" s="224">
        <v>0</v>
      </c>
      <c r="I762" s="224">
        <v>0</v>
      </c>
      <c r="J762" s="224">
        <v>0</v>
      </c>
      <c r="K762" s="224">
        <v>0</v>
      </c>
      <c r="L762" s="224">
        <v>0</v>
      </c>
      <c r="M762" s="490"/>
      <c r="N762" s="447"/>
    </row>
    <row r="763" spans="1:14" s="321" customFormat="1" ht="12" customHeight="1" x14ac:dyDescent="0.2">
      <c r="A763" s="319"/>
      <c r="B763" s="212"/>
      <c r="C763" s="213">
        <v>7170022</v>
      </c>
      <c r="D763" s="214" t="s">
        <v>645</v>
      </c>
      <c r="E763" s="360"/>
      <c r="F763" s="223">
        <v>0</v>
      </c>
      <c r="G763" s="223">
        <v>0</v>
      </c>
      <c r="H763" s="224">
        <v>0</v>
      </c>
      <c r="I763" s="224">
        <v>0</v>
      </c>
      <c r="J763" s="224">
        <v>0</v>
      </c>
      <c r="K763" s="224">
        <v>0</v>
      </c>
      <c r="L763" s="224">
        <v>0</v>
      </c>
      <c r="M763" s="479"/>
      <c r="N763" s="320"/>
    </row>
    <row r="764" spans="1:14" s="321" customFormat="1" ht="12.75" customHeight="1" x14ac:dyDescent="0.2">
      <c r="A764" s="319"/>
      <c r="B764" s="212"/>
      <c r="C764" s="213">
        <v>717002</v>
      </c>
      <c r="D764" s="214" t="s">
        <v>657</v>
      </c>
      <c r="E764" s="253"/>
      <c r="F764" s="223">
        <v>0</v>
      </c>
      <c r="G764" s="223">
        <v>0</v>
      </c>
      <c r="H764" s="224">
        <v>0</v>
      </c>
      <c r="I764" s="224">
        <v>0</v>
      </c>
      <c r="J764" s="224">
        <v>0</v>
      </c>
      <c r="K764" s="224">
        <v>0</v>
      </c>
      <c r="L764" s="224">
        <v>0</v>
      </c>
      <c r="M764" s="490"/>
      <c r="N764" s="320"/>
    </row>
    <row r="765" spans="1:14" s="448" customFormat="1" ht="12.75" customHeight="1" x14ac:dyDescent="0.2">
      <c r="A765" s="446"/>
      <c r="B765" s="212"/>
      <c r="C765" s="213">
        <v>716</v>
      </c>
      <c r="D765" s="214" t="s">
        <v>1143</v>
      </c>
      <c r="E765" s="463"/>
      <c r="F765" s="275">
        <v>0</v>
      </c>
      <c r="G765" s="275">
        <v>0.6</v>
      </c>
      <c r="H765" s="275">
        <v>0</v>
      </c>
      <c r="I765" s="275">
        <v>15</v>
      </c>
      <c r="J765" s="275">
        <v>0</v>
      </c>
      <c r="K765" s="275">
        <v>0</v>
      </c>
      <c r="L765" s="275">
        <v>0</v>
      </c>
      <c r="M765" s="490"/>
      <c r="N765" s="447"/>
    </row>
    <row r="766" spans="1:14" s="448" customFormat="1" ht="12.75" customHeight="1" x14ac:dyDescent="0.2">
      <c r="A766" s="446"/>
      <c r="B766" s="205"/>
      <c r="C766" s="241"/>
      <c r="D766" s="274" t="s">
        <v>1221</v>
      </c>
      <c r="E766" s="253"/>
      <c r="F766" s="224">
        <v>0</v>
      </c>
      <c r="G766" s="224">
        <v>0</v>
      </c>
      <c r="H766" s="224">
        <v>0</v>
      </c>
      <c r="I766" s="224">
        <v>0</v>
      </c>
      <c r="J766" s="578">
        <v>0</v>
      </c>
      <c r="K766" s="224">
        <v>0</v>
      </c>
      <c r="L766" s="224">
        <v>0</v>
      </c>
      <c r="M766" s="490"/>
      <c r="N766" s="447"/>
    </row>
    <row r="767" spans="1:14" ht="12" customHeight="1" x14ac:dyDescent="0.2">
      <c r="A767" s="205"/>
      <c r="B767" s="205"/>
      <c r="C767" s="241"/>
      <c r="D767" s="464" t="s">
        <v>905</v>
      </c>
      <c r="E767" s="252" t="s">
        <v>889</v>
      </c>
      <c r="F767" s="292">
        <f t="shared" ref="F767:G767" si="327">SUM(F768)</f>
        <v>1.2</v>
      </c>
      <c r="G767" s="292">
        <f t="shared" si="327"/>
        <v>272.8</v>
      </c>
      <c r="H767" s="292">
        <f t="shared" ref="H767" si="328">SUM(H768)</f>
        <v>5.8</v>
      </c>
      <c r="I767" s="292">
        <f t="shared" ref="I767" si="329">SUM(I768)</f>
        <v>12.2</v>
      </c>
      <c r="J767" s="292">
        <f t="shared" ref="J767:L767" si="330">SUM(J768)</f>
        <v>0</v>
      </c>
      <c r="K767" s="292">
        <f t="shared" si="330"/>
        <v>0</v>
      </c>
      <c r="L767" s="292">
        <f t="shared" si="330"/>
        <v>0</v>
      </c>
      <c r="M767" s="207"/>
      <c r="N767" s="207"/>
    </row>
    <row r="768" spans="1:14" x14ac:dyDescent="0.2">
      <c r="A768" s="208"/>
      <c r="B768" s="267"/>
      <c r="C768" s="268">
        <v>716</v>
      </c>
      <c r="D768" s="274" t="s">
        <v>906</v>
      </c>
      <c r="E768" s="466"/>
      <c r="F768" s="269">
        <v>1.2</v>
      </c>
      <c r="G768" s="269">
        <v>272.8</v>
      </c>
      <c r="H768" s="269">
        <v>5.8</v>
      </c>
      <c r="I768" s="269">
        <v>12.2</v>
      </c>
      <c r="J768" s="269">
        <v>0</v>
      </c>
      <c r="K768" s="269">
        <v>0</v>
      </c>
      <c r="L768" s="269">
        <v>0</v>
      </c>
      <c r="M768" s="490"/>
      <c r="N768" s="207"/>
    </row>
    <row r="769" spans="1:15" ht="12" customHeight="1" x14ac:dyDescent="0.2">
      <c r="A769" s="208"/>
      <c r="B769" s="212"/>
      <c r="C769" s="213"/>
      <c r="D769" s="222" t="s">
        <v>990</v>
      </c>
      <c r="E769" s="252" t="s">
        <v>989</v>
      </c>
      <c r="F769" s="204">
        <f t="shared" ref="F769:G769" si="331">SUM(F770)</f>
        <v>0</v>
      </c>
      <c r="G769" s="204">
        <f t="shared" si="331"/>
        <v>0</v>
      </c>
      <c r="H769" s="204">
        <f t="shared" ref="H769" si="332">SUM(H770)</f>
        <v>116</v>
      </c>
      <c r="I769" s="204">
        <f t="shared" ref="I769" si="333">SUM(I770)</f>
        <v>116</v>
      </c>
      <c r="J769" s="204">
        <f t="shared" ref="J769:L769" si="334">SUM(J770)</f>
        <v>40</v>
      </c>
      <c r="K769" s="204">
        <f t="shared" si="334"/>
        <v>0</v>
      </c>
      <c r="L769" s="204">
        <f t="shared" si="334"/>
        <v>0</v>
      </c>
      <c r="M769" s="207"/>
      <c r="N769" s="207"/>
    </row>
    <row r="770" spans="1:15" ht="12" customHeight="1" thickBot="1" x14ac:dyDescent="0.25">
      <c r="A770" s="205"/>
      <c r="B770" s="212"/>
      <c r="C770" s="213">
        <v>714</v>
      </c>
      <c r="D770" s="214" t="s">
        <v>991</v>
      </c>
      <c r="E770" s="466"/>
      <c r="F770" s="269">
        <v>0</v>
      </c>
      <c r="G770" s="269">
        <v>0</v>
      </c>
      <c r="H770" s="269">
        <v>116</v>
      </c>
      <c r="I770" s="269">
        <v>116</v>
      </c>
      <c r="J770" s="269">
        <v>40</v>
      </c>
      <c r="K770" s="269">
        <v>0</v>
      </c>
      <c r="L770" s="269">
        <v>0</v>
      </c>
      <c r="M770" s="476"/>
      <c r="N770" s="207"/>
    </row>
    <row r="771" spans="1:15" ht="13.5" customHeight="1" thickBot="1" x14ac:dyDescent="0.25">
      <c r="A771" s="208"/>
      <c r="B771" s="419"/>
      <c r="C771" s="420"/>
      <c r="D771" s="418" t="s">
        <v>728</v>
      </c>
      <c r="E771" s="303"/>
      <c r="F771" s="304">
        <f t="shared" ref="F771" si="335">SUM(F772:F773)</f>
        <v>2808.5</v>
      </c>
      <c r="G771" s="304">
        <f t="shared" ref="G771" si="336">SUM(G772:G773)</f>
        <v>2999</v>
      </c>
      <c r="H771" s="304">
        <f t="shared" ref="H771" si="337">SUM(H772:H773)</f>
        <v>3398.2</v>
      </c>
      <c r="I771" s="304">
        <f t="shared" ref="I771" si="338">SUM(I772:I773)</f>
        <v>3631.0000000000005</v>
      </c>
      <c r="J771" s="304">
        <f t="shared" ref="J771" si="339">SUM(J772:J773)</f>
        <v>4002</v>
      </c>
      <c r="K771" s="304">
        <f t="shared" ref="K771:L771" si="340">SUM(K772:K773)</f>
        <v>4252</v>
      </c>
      <c r="L771" s="566">
        <f t="shared" si="340"/>
        <v>4484.6000000000004</v>
      </c>
      <c r="M771" s="478"/>
      <c r="N771" s="207"/>
    </row>
    <row r="772" spans="1:15" s="321" customFormat="1" ht="12.75" customHeight="1" thickBot="1" x14ac:dyDescent="0.25">
      <c r="A772" s="322"/>
      <c r="B772" s="305"/>
      <c r="C772" s="306"/>
      <c r="D772" s="307" t="s">
        <v>205</v>
      </c>
      <c r="E772" s="303"/>
      <c r="F772" s="512">
        <f t="shared" ref="F772:L772" si="341">SUM(F775+F780+F795+F800+F844)</f>
        <v>1731.9999999999998</v>
      </c>
      <c r="G772" s="512">
        <f t="shared" si="341"/>
        <v>1822.3000000000002</v>
      </c>
      <c r="H772" s="304">
        <f t="shared" si="341"/>
        <v>2017.8</v>
      </c>
      <c r="I772" s="304">
        <f t="shared" si="341"/>
        <v>2157.6000000000004</v>
      </c>
      <c r="J772" s="304">
        <f t="shared" si="341"/>
        <v>2337.4</v>
      </c>
      <c r="K772" s="304">
        <f t="shared" si="341"/>
        <v>2458.8000000000002</v>
      </c>
      <c r="L772" s="566">
        <f t="shared" si="341"/>
        <v>2571.2000000000003</v>
      </c>
      <c r="M772" s="490"/>
    </row>
    <row r="773" spans="1:15" s="321" customFormat="1" ht="12.75" customHeight="1" thickBot="1" x14ac:dyDescent="0.25">
      <c r="A773" s="322"/>
      <c r="B773" s="305"/>
      <c r="C773" s="306"/>
      <c r="D773" s="308" t="s">
        <v>203</v>
      </c>
      <c r="E773" s="303"/>
      <c r="F773" s="304">
        <f t="shared" ref="F773" si="342">F817+F829+F847+F854</f>
        <v>1076.5</v>
      </c>
      <c r="G773" s="304">
        <f t="shared" ref="G773:J773" si="343">G817+G829+G847+G854</f>
        <v>1176.6999999999998</v>
      </c>
      <c r="H773" s="304">
        <f>H817+H829+H847+H854</f>
        <v>1380.4</v>
      </c>
      <c r="I773" s="304">
        <f>I817+I829+I847+I854</f>
        <v>1473.4</v>
      </c>
      <c r="J773" s="304">
        <f t="shared" si="343"/>
        <v>1664.6000000000001</v>
      </c>
      <c r="K773" s="304">
        <f t="shared" ref="K773:L773" si="344">K817+K829+K847+K854</f>
        <v>1793.2</v>
      </c>
      <c r="L773" s="566">
        <f t="shared" si="344"/>
        <v>1913.4</v>
      </c>
      <c r="M773" s="490"/>
    </row>
    <row r="774" spans="1:15" s="321" customFormat="1" ht="12.75" customHeight="1" thickBot="1" x14ac:dyDescent="0.25">
      <c r="A774" s="322"/>
      <c r="B774" s="290"/>
      <c r="C774" s="291"/>
      <c r="D774" s="260" t="s">
        <v>700</v>
      </c>
      <c r="E774" s="465"/>
      <c r="F774" s="513">
        <f t="shared" ref="F774:L774" si="345">SUM(F780+F800+F862+F626)</f>
        <v>222.60000000000002</v>
      </c>
      <c r="G774" s="513">
        <f t="shared" si="345"/>
        <v>211.6</v>
      </c>
      <c r="H774" s="559">
        <f t="shared" si="345"/>
        <v>265</v>
      </c>
      <c r="I774" s="559">
        <f t="shared" si="345"/>
        <v>334</v>
      </c>
      <c r="J774" s="559">
        <f t="shared" si="345"/>
        <v>325.20000000000005</v>
      </c>
      <c r="K774" s="559">
        <f t="shared" si="345"/>
        <v>349</v>
      </c>
      <c r="L774" s="559">
        <f t="shared" si="345"/>
        <v>348.09999999999997</v>
      </c>
      <c r="M774" s="490"/>
      <c r="O774" s="411"/>
    </row>
    <row r="775" spans="1:15" s="500" customFormat="1" ht="12.75" customHeight="1" thickBot="1" x14ac:dyDescent="0.25">
      <c r="A775" s="498"/>
      <c r="B775" s="404" t="s">
        <v>814</v>
      </c>
      <c r="C775" s="406"/>
      <c r="D775" s="331" t="s">
        <v>389</v>
      </c>
      <c r="E775" s="330"/>
      <c r="F775" s="330">
        <f t="shared" ref="F775" si="346">SUM(F776:F779)</f>
        <v>844.49999999999989</v>
      </c>
      <c r="G775" s="330">
        <f t="shared" ref="G775:J775" si="347">SUM(G776:G779)</f>
        <v>907.1</v>
      </c>
      <c r="H775" s="330">
        <f t="shared" ref="H775" si="348">SUM(H776:H779)</f>
        <v>951.49999999999989</v>
      </c>
      <c r="I775" s="330">
        <f t="shared" ref="I775" si="349">SUM(I776:I779)</f>
        <v>1011.9999999999999</v>
      </c>
      <c r="J775" s="330">
        <f t="shared" si="347"/>
        <v>1041.9000000000001</v>
      </c>
      <c r="K775" s="330">
        <f t="shared" ref="K775:L775" si="350">SUM(K776:K779)</f>
        <v>1134.9000000000001</v>
      </c>
      <c r="L775" s="330">
        <f t="shared" si="350"/>
        <v>1236.2000000000003</v>
      </c>
      <c r="M775" s="499"/>
    </row>
    <row r="776" spans="1:15" s="327" customFormat="1" x14ac:dyDescent="0.2">
      <c r="A776" s="326"/>
      <c r="B776" s="262">
        <v>610</v>
      </c>
      <c r="C776" s="263"/>
      <c r="D776" s="264" t="s">
        <v>115</v>
      </c>
      <c r="E776" s="265"/>
      <c r="F776" s="265">
        <v>522.29999999999995</v>
      </c>
      <c r="G776" s="265">
        <v>554</v>
      </c>
      <c r="H776" s="265">
        <v>599</v>
      </c>
      <c r="I776" s="265">
        <v>628.79999999999995</v>
      </c>
      <c r="J776" s="265">
        <v>660.5</v>
      </c>
      <c r="K776" s="265">
        <v>727.1</v>
      </c>
      <c r="L776" s="265">
        <v>800.7</v>
      </c>
      <c r="M776" s="490"/>
    </row>
    <row r="777" spans="1:15" x14ac:dyDescent="0.2">
      <c r="A777" s="208"/>
      <c r="B777" s="212">
        <v>620</v>
      </c>
      <c r="C777" s="213"/>
      <c r="D777" s="214" t="s">
        <v>116</v>
      </c>
      <c r="E777" s="223"/>
      <c r="F777" s="223">
        <v>193</v>
      </c>
      <c r="G777" s="223">
        <v>204.7</v>
      </c>
      <c r="H777" s="223">
        <v>221.4</v>
      </c>
      <c r="I777" s="223">
        <v>232.3</v>
      </c>
      <c r="J777" s="223">
        <v>246.7</v>
      </c>
      <c r="K777" s="223">
        <v>268.89999999999998</v>
      </c>
      <c r="L777" s="223">
        <v>296.10000000000002</v>
      </c>
      <c r="M777" s="490"/>
      <c r="N777" s="207"/>
    </row>
    <row r="778" spans="1:15" s="321" customFormat="1" ht="12.75" customHeight="1" x14ac:dyDescent="0.2">
      <c r="A778" s="322"/>
      <c r="B778" s="212">
        <v>630</v>
      </c>
      <c r="C778" s="213"/>
      <c r="D778" s="214" t="s">
        <v>117</v>
      </c>
      <c r="E778" s="223"/>
      <c r="F778" s="223">
        <v>127.8</v>
      </c>
      <c r="G778" s="223">
        <v>147</v>
      </c>
      <c r="H778" s="223">
        <v>129.69999999999999</v>
      </c>
      <c r="I778" s="223">
        <v>149.5</v>
      </c>
      <c r="J778" s="223">
        <v>133.30000000000001</v>
      </c>
      <c r="K778" s="223">
        <v>137.4</v>
      </c>
      <c r="L778" s="223">
        <v>137.9</v>
      </c>
      <c r="M778" s="490"/>
      <c r="N778" s="325"/>
    </row>
    <row r="779" spans="1:15" s="321" customFormat="1" ht="13.5" thickBot="1" x14ac:dyDescent="0.25">
      <c r="A779" s="322"/>
      <c r="B779" s="364">
        <v>640</v>
      </c>
      <c r="C779" s="365"/>
      <c r="D779" s="366" t="s">
        <v>608</v>
      </c>
      <c r="E779" s="367"/>
      <c r="F779" s="409">
        <v>1.4</v>
      </c>
      <c r="G779" s="409">
        <v>1.4</v>
      </c>
      <c r="H779" s="367">
        <v>1.4</v>
      </c>
      <c r="I779" s="367">
        <v>1.4</v>
      </c>
      <c r="J779" s="367">
        <v>1.4</v>
      </c>
      <c r="K779" s="367">
        <v>1.5</v>
      </c>
      <c r="L779" s="367">
        <v>1.5</v>
      </c>
      <c r="M779" s="490"/>
      <c r="N779" s="329"/>
    </row>
    <row r="780" spans="1:15" s="448" customFormat="1" ht="13.5" thickBot="1" x14ac:dyDescent="0.25">
      <c r="A780" s="439"/>
      <c r="B780" s="270" t="s">
        <v>398</v>
      </c>
      <c r="C780" s="271"/>
      <c r="D780" s="272"/>
      <c r="E780" s="259"/>
      <c r="F780" s="293">
        <f>SUM(F781:F793)</f>
        <v>119</v>
      </c>
      <c r="G780" s="293">
        <f>SUM(G781:G794)</f>
        <v>132.79999999999998</v>
      </c>
      <c r="H780" s="293">
        <f>SUM(H781:H794)</f>
        <v>162.5</v>
      </c>
      <c r="I780" s="293">
        <f>SUM(I781:I793)</f>
        <v>220.6</v>
      </c>
      <c r="J780" s="293">
        <f>SUM(J781:J793)</f>
        <v>261.20000000000005</v>
      </c>
      <c r="K780" s="293">
        <f t="shared" ref="K780:L780" si="351">SUM(K781:K793)</f>
        <v>295</v>
      </c>
      <c r="L780" s="293">
        <f t="shared" si="351"/>
        <v>294.09999999999997</v>
      </c>
      <c r="M780" s="490"/>
      <c r="N780" s="329"/>
    </row>
    <row r="781" spans="1:15" s="321" customFormat="1" ht="12" customHeight="1" x14ac:dyDescent="0.2">
      <c r="A781" s="322"/>
      <c r="B781" s="262">
        <v>630</v>
      </c>
      <c r="C781" s="263"/>
      <c r="D781" s="264" t="s">
        <v>307</v>
      </c>
      <c r="E781" s="265"/>
      <c r="F781" s="265">
        <v>10.8</v>
      </c>
      <c r="G781" s="265">
        <v>9.8000000000000007</v>
      </c>
      <c r="H781" s="265">
        <v>9.5</v>
      </c>
      <c r="I781" s="265">
        <v>10.5</v>
      </c>
      <c r="J781" s="265">
        <v>9.5</v>
      </c>
      <c r="K781" s="265">
        <v>9.5</v>
      </c>
      <c r="L781" s="265">
        <v>9.5</v>
      </c>
      <c r="M781" s="490"/>
    </row>
    <row r="782" spans="1:15" s="321" customFormat="1" x14ac:dyDescent="0.2">
      <c r="A782" s="322"/>
      <c r="B782" s="212">
        <v>610</v>
      </c>
      <c r="C782" s="213"/>
      <c r="D782" s="214" t="s">
        <v>781</v>
      </c>
      <c r="E782" s="223"/>
      <c r="F782" s="223">
        <v>16.5</v>
      </c>
      <c r="G782" s="223">
        <v>14.3</v>
      </c>
      <c r="H782" s="223">
        <v>24.1</v>
      </c>
      <c r="I782" s="223">
        <v>12.8</v>
      </c>
      <c r="J782" s="223">
        <v>17.100000000000001</v>
      </c>
      <c r="K782" s="223">
        <v>18.899999999999999</v>
      </c>
      <c r="L782" s="223">
        <v>20.7</v>
      </c>
      <c r="M782" s="490"/>
    </row>
    <row r="783" spans="1:15" s="321" customFormat="1" x14ac:dyDescent="0.2">
      <c r="A783" s="322"/>
      <c r="B783" s="212">
        <v>610</v>
      </c>
      <c r="C783" s="213"/>
      <c r="D783" s="214" t="s">
        <v>782</v>
      </c>
      <c r="E783" s="223"/>
      <c r="F783" s="223">
        <v>18.5</v>
      </c>
      <c r="G783" s="223">
        <v>20.2</v>
      </c>
      <c r="H783" s="223">
        <v>42.6</v>
      </c>
      <c r="I783" s="223">
        <v>28.1</v>
      </c>
      <c r="J783" s="223">
        <v>59.4</v>
      </c>
      <c r="K783" s="223">
        <v>65.400000000000006</v>
      </c>
      <c r="L783" s="223">
        <v>71.900000000000006</v>
      </c>
      <c r="M783" s="490"/>
    </row>
    <row r="784" spans="1:15" s="321" customFormat="1" x14ac:dyDescent="0.2">
      <c r="A784" s="322"/>
      <c r="B784" s="212">
        <v>630</v>
      </c>
      <c r="C784" s="213"/>
      <c r="D784" s="214" t="s">
        <v>390</v>
      </c>
      <c r="E784" s="223"/>
      <c r="F784" s="223">
        <v>13.5</v>
      </c>
      <c r="G784" s="223">
        <v>14.4</v>
      </c>
      <c r="H784" s="223">
        <v>13</v>
      </c>
      <c r="I784" s="223">
        <v>15.1</v>
      </c>
      <c r="J784" s="223">
        <v>13</v>
      </c>
      <c r="K784" s="223">
        <v>13</v>
      </c>
      <c r="L784" s="223">
        <v>13</v>
      </c>
      <c r="M784" s="490"/>
    </row>
    <row r="785" spans="1:14" x14ac:dyDescent="0.2">
      <c r="A785" s="205"/>
      <c r="B785" s="212">
        <v>640</v>
      </c>
      <c r="C785" s="213"/>
      <c r="D785" s="214" t="s">
        <v>287</v>
      </c>
      <c r="E785" s="224"/>
      <c r="F785" s="224">
        <v>6.4</v>
      </c>
      <c r="G785" s="224">
        <v>2</v>
      </c>
      <c r="H785" s="223">
        <v>0</v>
      </c>
      <c r="I785" s="224">
        <v>1.7</v>
      </c>
      <c r="J785" s="224">
        <v>4.8</v>
      </c>
      <c r="K785" s="224">
        <v>4.8</v>
      </c>
      <c r="L785" s="224">
        <v>4.8</v>
      </c>
      <c r="M785" s="490"/>
      <c r="N785" s="207"/>
    </row>
    <row r="786" spans="1:14" s="321" customFormat="1" x14ac:dyDescent="0.2">
      <c r="A786" s="322"/>
      <c r="B786" s="212">
        <v>630</v>
      </c>
      <c r="C786" s="213"/>
      <c r="D786" s="214" t="s">
        <v>783</v>
      </c>
      <c r="E786" s="224"/>
      <c r="F786" s="224">
        <v>0</v>
      </c>
      <c r="G786" s="224">
        <v>1.8</v>
      </c>
      <c r="H786" s="223">
        <v>6.2</v>
      </c>
      <c r="I786" s="224">
        <v>3.6</v>
      </c>
      <c r="J786" s="224">
        <v>6.2</v>
      </c>
      <c r="K786" s="224">
        <v>6.2</v>
      </c>
      <c r="L786" s="224">
        <v>6.2</v>
      </c>
      <c r="M786" s="490"/>
      <c r="N786" s="408"/>
    </row>
    <row r="787" spans="1:14" s="321" customFormat="1" x14ac:dyDescent="0.2">
      <c r="A787" s="322"/>
      <c r="B787" s="212">
        <v>630</v>
      </c>
      <c r="C787" s="213"/>
      <c r="D787" s="214" t="s">
        <v>784</v>
      </c>
      <c r="E787" s="224"/>
      <c r="F787" s="224">
        <v>3.3</v>
      </c>
      <c r="G787" s="224">
        <v>3.5</v>
      </c>
      <c r="H787" s="223">
        <v>7.4</v>
      </c>
      <c r="I787" s="224">
        <v>3.6</v>
      </c>
      <c r="J787" s="224">
        <v>7.4</v>
      </c>
      <c r="K787" s="224">
        <v>7.4</v>
      </c>
      <c r="L787" s="224">
        <v>7.4</v>
      </c>
      <c r="M787" s="490"/>
      <c r="N787" s="408"/>
    </row>
    <row r="788" spans="1:14" s="321" customFormat="1" x14ac:dyDescent="0.2">
      <c r="A788" s="322"/>
      <c r="B788" s="212">
        <v>630</v>
      </c>
      <c r="C788" s="213"/>
      <c r="D788" s="214" t="s">
        <v>886</v>
      </c>
      <c r="E788" s="224"/>
      <c r="F788" s="224">
        <v>0.2</v>
      </c>
      <c r="G788" s="224">
        <v>0.2</v>
      </c>
      <c r="H788" s="223">
        <v>0.2</v>
      </c>
      <c r="I788" s="224">
        <v>2.2000000000000002</v>
      </c>
      <c r="J788" s="224">
        <v>0.2</v>
      </c>
      <c r="K788" s="224">
        <v>0.2</v>
      </c>
      <c r="L788" s="224">
        <v>0.2</v>
      </c>
      <c r="M788" s="490"/>
    </row>
    <row r="789" spans="1:14" s="321" customFormat="1" x14ac:dyDescent="0.2">
      <c r="A789" s="322"/>
      <c r="B789" s="212">
        <v>610</v>
      </c>
      <c r="C789" s="213"/>
      <c r="D789" s="214" t="s">
        <v>1111</v>
      </c>
      <c r="E789" s="223"/>
      <c r="F789" s="223">
        <v>0</v>
      </c>
      <c r="G789" s="223">
        <v>0</v>
      </c>
      <c r="H789" s="224">
        <v>3.3</v>
      </c>
      <c r="I789" s="223">
        <v>11.3</v>
      </c>
      <c r="J789" s="223">
        <v>7</v>
      </c>
      <c r="K789" s="223">
        <v>7</v>
      </c>
      <c r="L789" s="223">
        <v>7</v>
      </c>
      <c r="M789" s="490"/>
      <c r="N789" s="373"/>
    </row>
    <row r="790" spans="1:14" s="448" customFormat="1" x14ac:dyDescent="0.2">
      <c r="A790" s="439"/>
      <c r="B790" s="212">
        <v>610</v>
      </c>
      <c r="C790" s="213"/>
      <c r="D790" s="214" t="s">
        <v>1047</v>
      </c>
      <c r="E790" s="223"/>
      <c r="F790" s="223">
        <v>0</v>
      </c>
      <c r="G790" s="223">
        <v>0</v>
      </c>
      <c r="H790" s="224">
        <v>1.5</v>
      </c>
      <c r="I790" s="223">
        <v>3</v>
      </c>
      <c r="J790" s="223">
        <v>4.5999999999999996</v>
      </c>
      <c r="K790" s="223">
        <v>4.5999999999999996</v>
      </c>
      <c r="L790" s="223">
        <v>4.5999999999999996</v>
      </c>
      <c r="M790" s="490"/>
      <c r="N790" s="373"/>
    </row>
    <row r="791" spans="1:14" s="448" customFormat="1" x14ac:dyDescent="0.2">
      <c r="A791" s="439"/>
      <c r="B791" s="212">
        <v>600</v>
      </c>
      <c r="C791" s="213"/>
      <c r="D791" s="214" t="s">
        <v>1189</v>
      </c>
      <c r="E791" s="223"/>
      <c r="F791" s="223">
        <v>0</v>
      </c>
      <c r="G791" s="223">
        <v>0</v>
      </c>
      <c r="H791" s="224">
        <v>0</v>
      </c>
      <c r="I791" s="223">
        <v>66.2</v>
      </c>
      <c r="J791" s="223">
        <v>47</v>
      </c>
      <c r="K791" s="223">
        <v>65</v>
      </c>
      <c r="L791" s="223">
        <v>47</v>
      </c>
      <c r="M791" s="490"/>
      <c r="N791" s="373"/>
    </row>
    <row r="792" spans="1:14" s="321" customFormat="1" x14ac:dyDescent="0.2">
      <c r="A792" s="322"/>
      <c r="B792" s="212">
        <v>610</v>
      </c>
      <c r="C792" s="213"/>
      <c r="D792" s="214" t="s">
        <v>1254</v>
      </c>
      <c r="E792" s="223"/>
      <c r="F792" s="223">
        <v>49.8</v>
      </c>
      <c r="G792" s="223">
        <v>62</v>
      </c>
      <c r="H792" s="224">
        <v>50.1</v>
      </c>
      <c r="I792" s="223">
        <v>56</v>
      </c>
      <c r="J792" s="223">
        <v>80</v>
      </c>
      <c r="K792" s="223">
        <v>88</v>
      </c>
      <c r="L792" s="223">
        <v>96.8</v>
      </c>
      <c r="M792" s="490"/>
    </row>
    <row r="793" spans="1:14" s="321" customFormat="1" ht="12" customHeight="1" x14ac:dyDescent="0.2">
      <c r="A793" s="322"/>
      <c r="B793" s="502">
        <v>630</v>
      </c>
      <c r="C793" s="503"/>
      <c r="D793" s="542" t="s">
        <v>1026</v>
      </c>
      <c r="E793" s="424"/>
      <c r="F793" s="223">
        <v>0</v>
      </c>
      <c r="G793" s="223">
        <v>2</v>
      </c>
      <c r="H793" s="514">
        <v>4.5999999999999996</v>
      </c>
      <c r="I793" s="223">
        <v>6.5</v>
      </c>
      <c r="J793" s="223">
        <v>5</v>
      </c>
      <c r="K793" s="223">
        <v>5</v>
      </c>
      <c r="L793" s="223">
        <v>5</v>
      </c>
      <c r="M793" s="490"/>
      <c r="N793" s="328"/>
    </row>
    <row r="794" spans="1:14" s="448" customFormat="1" ht="13.5" thickBot="1" x14ac:dyDescent="0.25">
      <c r="A794" s="439"/>
      <c r="B794" s="267">
        <v>700</v>
      </c>
      <c r="C794" s="268"/>
      <c r="D794" s="522" t="s">
        <v>1113</v>
      </c>
      <c r="E794" s="514"/>
      <c r="F794" s="514">
        <v>0</v>
      </c>
      <c r="G794" s="514">
        <v>2.6</v>
      </c>
      <c r="H794" s="269">
        <v>0</v>
      </c>
      <c r="I794" s="514">
        <v>0</v>
      </c>
      <c r="J794" s="514">
        <v>0</v>
      </c>
      <c r="K794" s="514">
        <v>0</v>
      </c>
      <c r="L794" s="514">
        <v>0</v>
      </c>
      <c r="M794" s="490"/>
    </row>
    <row r="795" spans="1:14" s="500" customFormat="1" ht="13.5" thickBot="1" x14ac:dyDescent="0.25">
      <c r="A795" s="498"/>
      <c r="B795" s="404" t="s">
        <v>814</v>
      </c>
      <c r="C795" s="560"/>
      <c r="D795" s="525" t="s">
        <v>1160</v>
      </c>
      <c r="E795" s="330"/>
      <c r="F795" s="330">
        <f t="shared" ref="F795" si="352">SUM(F796:F799)</f>
        <v>638.79999999999995</v>
      </c>
      <c r="G795" s="330">
        <f t="shared" ref="G795:J795" si="353">SUM(G796:G799)</f>
        <v>690.2</v>
      </c>
      <c r="H795" s="330">
        <f t="shared" ref="H795" si="354">SUM(H796:H799)</f>
        <v>768.5</v>
      </c>
      <c r="I795" s="330">
        <f t="shared" ref="I795" si="355">SUM(I796:I799)</f>
        <v>783.90000000000009</v>
      </c>
      <c r="J795" s="330">
        <f t="shared" si="353"/>
        <v>826.3</v>
      </c>
      <c r="K795" s="330">
        <f t="shared" ref="K795:L795" si="356">SUM(K796:K799)</f>
        <v>830.9</v>
      </c>
      <c r="L795" s="330">
        <f t="shared" si="356"/>
        <v>842.9</v>
      </c>
      <c r="M795" s="499"/>
    </row>
    <row r="796" spans="1:14" s="321" customFormat="1" x14ac:dyDescent="0.2">
      <c r="A796" s="322"/>
      <c r="B796" s="262">
        <v>610</v>
      </c>
      <c r="C796" s="263"/>
      <c r="D796" s="264" t="s">
        <v>115</v>
      </c>
      <c r="E796" s="265"/>
      <c r="F796" s="265">
        <v>402</v>
      </c>
      <c r="G796" s="265">
        <v>428.6</v>
      </c>
      <c r="H796" s="265">
        <v>498.7</v>
      </c>
      <c r="I796" s="265">
        <v>493.8</v>
      </c>
      <c r="J796" s="265">
        <v>536.5</v>
      </c>
      <c r="K796" s="265">
        <v>542</v>
      </c>
      <c r="L796" s="265">
        <v>548</v>
      </c>
      <c r="M796" s="490"/>
    </row>
    <row r="797" spans="1:14" x14ac:dyDescent="0.2">
      <c r="A797" s="208"/>
      <c r="B797" s="212">
        <v>620</v>
      </c>
      <c r="C797" s="213"/>
      <c r="D797" s="214" t="s">
        <v>116</v>
      </c>
      <c r="E797" s="223"/>
      <c r="F797" s="223">
        <v>148.5</v>
      </c>
      <c r="G797" s="223">
        <v>158.4</v>
      </c>
      <c r="H797" s="223">
        <v>178</v>
      </c>
      <c r="I797" s="223">
        <v>182.4</v>
      </c>
      <c r="J797" s="223">
        <v>195</v>
      </c>
      <c r="K797" s="223">
        <v>196</v>
      </c>
      <c r="L797" s="223">
        <v>202</v>
      </c>
      <c r="M797" s="490"/>
      <c r="N797" s="207"/>
    </row>
    <row r="798" spans="1:14" s="321" customFormat="1" x14ac:dyDescent="0.2">
      <c r="A798" s="322"/>
      <c r="B798" s="267">
        <v>630</v>
      </c>
      <c r="C798" s="268"/>
      <c r="D798" s="274" t="s">
        <v>117</v>
      </c>
      <c r="E798" s="275"/>
      <c r="F798" s="275">
        <v>86.4</v>
      </c>
      <c r="G798" s="275">
        <v>101.2</v>
      </c>
      <c r="H798" s="275">
        <v>89.8</v>
      </c>
      <c r="I798" s="275">
        <v>105.7</v>
      </c>
      <c r="J798" s="275">
        <v>89.5</v>
      </c>
      <c r="K798" s="275">
        <v>91</v>
      </c>
      <c r="L798" s="275">
        <v>91</v>
      </c>
      <c r="M798" s="490"/>
      <c r="N798" s="328"/>
    </row>
    <row r="799" spans="1:14" s="321" customFormat="1" ht="13.5" thickBot="1" x14ac:dyDescent="0.25">
      <c r="A799" s="322"/>
      <c r="B799" s="562">
        <v>640</v>
      </c>
      <c r="C799" s="563"/>
      <c r="D799" s="564" t="s">
        <v>608</v>
      </c>
      <c r="E799" s="269"/>
      <c r="F799" s="275">
        <v>1.9</v>
      </c>
      <c r="G799" s="275">
        <v>2</v>
      </c>
      <c r="H799" s="269">
        <v>2</v>
      </c>
      <c r="I799" s="224">
        <v>2</v>
      </c>
      <c r="J799" s="269">
        <v>5.3</v>
      </c>
      <c r="K799" s="269">
        <v>1.9</v>
      </c>
      <c r="L799" s="269">
        <v>1.9</v>
      </c>
      <c r="M799" s="482"/>
    </row>
    <row r="800" spans="1:14" s="321" customFormat="1" ht="13.5" thickBot="1" x14ac:dyDescent="0.25">
      <c r="A800" s="322"/>
      <c r="B800" s="270" t="s">
        <v>1161</v>
      </c>
      <c r="C800" s="261"/>
      <c r="D800" s="276"/>
      <c r="E800" s="259"/>
      <c r="F800" s="565">
        <f>SUM(F801:F810)</f>
        <v>90.4</v>
      </c>
      <c r="G800" s="565">
        <f>SUM(G801:G816)</f>
        <v>58.9</v>
      </c>
      <c r="H800" s="565">
        <f>SUM(H801:H816)</f>
        <v>85.5</v>
      </c>
      <c r="I800" s="259">
        <f>SUM(I801:I816)</f>
        <v>91.300000000000011</v>
      </c>
      <c r="J800" s="259">
        <f>SUM(J801:J816)</f>
        <v>49</v>
      </c>
      <c r="K800" s="259">
        <f t="shared" ref="K800:L800" si="357">SUM(K801:K816)</f>
        <v>39</v>
      </c>
      <c r="L800" s="259">
        <f t="shared" si="357"/>
        <v>39</v>
      </c>
      <c r="M800" s="476"/>
    </row>
    <row r="801" spans="1:14" s="448" customFormat="1" x14ac:dyDescent="0.2">
      <c r="A801" s="439"/>
      <c r="B801" s="262">
        <v>630</v>
      </c>
      <c r="C801" s="263"/>
      <c r="D801" s="264" t="s">
        <v>307</v>
      </c>
      <c r="E801" s="265"/>
      <c r="F801" s="265">
        <v>8.9</v>
      </c>
      <c r="G801" s="265">
        <v>8.3000000000000007</v>
      </c>
      <c r="H801" s="265">
        <v>8</v>
      </c>
      <c r="I801" s="265">
        <v>9</v>
      </c>
      <c r="J801" s="265">
        <v>6</v>
      </c>
      <c r="K801" s="265">
        <v>6</v>
      </c>
      <c r="L801" s="265">
        <v>6</v>
      </c>
      <c r="M801" s="490"/>
    </row>
    <row r="802" spans="1:14" s="321" customFormat="1" x14ac:dyDescent="0.2">
      <c r="A802" s="322"/>
      <c r="B802" s="212">
        <v>610</v>
      </c>
      <c r="C802" s="213"/>
      <c r="D802" s="214" t="s">
        <v>781</v>
      </c>
      <c r="E802" s="223"/>
      <c r="F802" s="223">
        <v>17.3</v>
      </c>
      <c r="G802" s="223">
        <v>16.8</v>
      </c>
      <c r="H802" s="223">
        <v>12</v>
      </c>
      <c r="I802" s="223">
        <v>16.5</v>
      </c>
      <c r="J802" s="223">
        <v>16</v>
      </c>
      <c r="K802" s="223">
        <v>16</v>
      </c>
      <c r="L802" s="223">
        <v>16</v>
      </c>
      <c r="M802" s="490"/>
    </row>
    <row r="803" spans="1:14" s="321" customFormat="1" x14ac:dyDescent="0.2">
      <c r="A803" s="319"/>
      <c r="B803" s="212">
        <v>610</v>
      </c>
      <c r="C803" s="213"/>
      <c r="D803" s="214" t="s">
        <v>782</v>
      </c>
      <c r="E803" s="223"/>
      <c r="F803" s="223">
        <v>6</v>
      </c>
      <c r="G803" s="223">
        <v>0</v>
      </c>
      <c r="H803" s="223">
        <v>0</v>
      </c>
      <c r="I803" s="223">
        <v>0</v>
      </c>
      <c r="J803" s="223">
        <v>0</v>
      </c>
      <c r="K803" s="223">
        <v>0</v>
      </c>
      <c r="L803" s="223">
        <v>0</v>
      </c>
      <c r="M803" s="480"/>
      <c r="N803" s="329"/>
    </row>
    <row r="804" spans="1:14" s="321" customFormat="1" x14ac:dyDescent="0.2">
      <c r="A804" s="319"/>
      <c r="B804" s="267">
        <v>630</v>
      </c>
      <c r="C804" s="268"/>
      <c r="D804" s="274" t="s">
        <v>392</v>
      </c>
      <c r="E804" s="275"/>
      <c r="F804" s="275">
        <v>2.4</v>
      </c>
      <c r="G804" s="275">
        <v>4.5</v>
      </c>
      <c r="H804" s="275">
        <v>7.5</v>
      </c>
      <c r="I804" s="275">
        <v>4.5</v>
      </c>
      <c r="J804" s="275">
        <v>5</v>
      </c>
      <c r="K804" s="275">
        <v>5</v>
      </c>
      <c r="L804" s="275">
        <v>5</v>
      </c>
      <c r="M804" s="490"/>
      <c r="N804" s="329"/>
    </row>
    <row r="805" spans="1:14" x14ac:dyDescent="0.2">
      <c r="A805" s="208"/>
      <c r="B805" s="212">
        <v>640</v>
      </c>
      <c r="C805" s="213"/>
      <c r="D805" s="214" t="s">
        <v>287</v>
      </c>
      <c r="E805" s="223"/>
      <c r="F805" s="223">
        <v>0</v>
      </c>
      <c r="G805" s="223">
        <v>2.2000000000000002</v>
      </c>
      <c r="H805" s="275">
        <v>0</v>
      </c>
      <c r="I805" s="223">
        <v>0</v>
      </c>
      <c r="J805" s="223">
        <v>0</v>
      </c>
      <c r="K805" s="223">
        <v>0</v>
      </c>
      <c r="L805" s="223">
        <v>0</v>
      </c>
      <c r="M805" s="476"/>
    </row>
    <row r="806" spans="1:14" x14ac:dyDescent="0.2">
      <c r="A806" s="208"/>
      <c r="B806" s="212">
        <v>630</v>
      </c>
      <c r="C806" s="213"/>
      <c r="D806" s="214" t="s">
        <v>783</v>
      </c>
      <c r="E806" s="224"/>
      <c r="F806" s="224">
        <v>11.4</v>
      </c>
      <c r="G806" s="224">
        <v>2.8</v>
      </c>
      <c r="H806" s="275">
        <v>3</v>
      </c>
      <c r="I806" s="224">
        <v>2.5</v>
      </c>
      <c r="J806" s="224">
        <v>4</v>
      </c>
      <c r="K806" s="224">
        <v>4</v>
      </c>
      <c r="L806" s="224">
        <v>4</v>
      </c>
      <c r="M806" s="490"/>
    </row>
    <row r="807" spans="1:14" s="321" customFormat="1" x14ac:dyDescent="0.2">
      <c r="A807" s="322"/>
      <c r="B807" s="267">
        <v>630</v>
      </c>
      <c r="C807" s="268"/>
      <c r="D807" s="274" t="s">
        <v>784</v>
      </c>
      <c r="E807" s="269"/>
      <c r="F807" s="269">
        <v>5.0999999999999996</v>
      </c>
      <c r="G807" s="269">
        <v>4.9000000000000004</v>
      </c>
      <c r="H807" s="223">
        <v>5</v>
      </c>
      <c r="I807" s="269">
        <v>1.6</v>
      </c>
      <c r="J807" s="269">
        <v>2</v>
      </c>
      <c r="K807" s="269">
        <v>2</v>
      </c>
      <c r="L807" s="269">
        <v>2</v>
      </c>
      <c r="M807" s="490"/>
      <c r="N807" s="320"/>
    </row>
    <row r="808" spans="1:14" s="321" customFormat="1" x14ac:dyDescent="0.2">
      <c r="A808" s="322"/>
      <c r="B808" s="267">
        <v>630</v>
      </c>
      <c r="C808" s="268"/>
      <c r="D808" s="274" t="s">
        <v>886</v>
      </c>
      <c r="E808" s="269"/>
      <c r="F808" s="269">
        <v>0.2</v>
      </c>
      <c r="G808" s="269">
        <v>0.2</v>
      </c>
      <c r="H808" s="224">
        <v>0</v>
      </c>
      <c r="I808" s="269">
        <v>1.2</v>
      </c>
      <c r="J808" s="269">
        <v>0</v>
      </c>
      <c r="K808" s="269">
        <v>0</v>
      </c>
      <c r="L808" s="269">
        <v>0</v>
      </c>
      <c r="M808" s="549"/>
      <c r="N808" s="320"/>
    </row>
    <row r="809" spans="1:14" s="321" customFormat="1" x14ac:dyDescent="0.2">
      <c r="A809" s="319"/>
      <c r="B809" s="267">
        <v>610</v>
      </c>
      <c r="C809" s="268"/>
      <c r="D809" s="214" t="s">
        <v>654</v>
      </c>
      <c r="E809" s="275"/>
      <c r="F809" s="275">
        <v>34.9</v>
      </c>
      <c r="G809" s="275">
        <v>2.7</v>
      </c>
      <c r="H809" s="269">
        <v>26</v>
      </c>
      <c r="I809" s="275">
        <v>32</v>
      </c>
      <c r="J809" s="275">
        <v>0</v>
      </c>
      <c r="K809" s="275">
        <v>0</v>
      </c>
      <c r="L809" s="275">
        <v>0</v>
      </c>
      <c r="M809" s="490" t="s">
        <v>1250</v>
      </c>
      <c r="N809" s="329"/>
    </row>
    <row r="810" spans="1:14" s="321" customFormat="1" x14ac:dyDescent="0.2">
      <c r="A810" s="319"/>
      <c r="B810" s="267">
        <v>640</v>
      </c>
      <c r="C810" s="268"/>
      <c r="D810" s="274" t="s">
        <v>1014</v>
      </c>
      <c r="E810" s="275"/>
      <c r="F810" s="275">
        <v>4.2</v>
      </c>
      <c r="G810" s="275">
        <v>7.3</v>
      </c>
      <c r="H810" s="269">
        <v>18</v>
      </c>
      <c r="I810" s="275">
        <v>18</v>
      </c>
      <c r="J810" s="581">
        <v>10</v>
      </c>
      <c r="K810" s="275">
        <v>0</v>
      </c>
      <c r="L810" s="275">
        <v>0</v>
      </c>
      <c r="M810" s="490"/>
    </row>
    <row r="811" spans="1:14" s="448" customFormat="1" x14ac:dyDescent="0.2">
      <c r="A811" s="446"/>
      <c r="B811" s="267">
        <v>640</v>
      </c>
      <c r="C811" s="268"/>
      <c r="D811" s="274" t="s">
        <v>1203</v>
      </c>
      <c r="E811" s="275"/>
      <c r="F811" s="275">
        <v>0</v>
      </c>
      <c r="G811" s="275">
        <v>0.4</v>
      </c>
      <c r="H811" s="224">
        <v>0</v>
      </c>
      <c r="I811" s="275">
        <v>0</v>
      </c>
      <c r="J811" s="275">
        <v>0</v>
      </c>
      <c r="K811" s="275">
        <v>0</v>
      </c>
      <c r="L811" s="275">
        <v>0</v>
      </c>
      <c r="M811" s="490"/>
    </row>
    <row r="812" spans="1:14" s="448" customFormat="1" x14ac:dyDescent="0.2">
      <c r="A812" s="446"/>
      <c r="B812" s="267">
        <v>640</v>
      </c>
      <c r="C812" s="268"/>
      <c r="D812" s="274" t="s">
        <v>1204</v>
      </c>
      <c r="E812" s="275"/>
      <c r="F812" s="275">
        <v>0</v>
      </c>
      <c r="G812" s="275">
        <v>2.8</v>
      </c>
      <c r="H812" s="224">
        <v>0</v>
      </c>
      <c r="I812" s="275">
        <v>0</v>
      </c>
      <c r="J812" s="275">
        <v>0</v>
      </c>
      <c r="K812" s="275">
        <v>0</v>
      </c>
      <c r="L812" s="275">
        <v>0</v>
      </c>
      <c r="M812" s="490"/>
    </row>
    <row r="813" spans="1:14" s="448" customFormat="1" x14ac:dyDescent="0.2">
      <c r="A813" s="439"/>
      <c r="B813" s="212">
        <v>630</v>
      </c>
      <c r="C813" s="213"/>
      <c r="D813" s="214" t="s">
        <v>1026</v>
      </c>
      <c r="E813" s="224"/>
      <c r="F813" s="224">
        <v>0</v>
      </c>
      <c r="G813" s="224">
        <v>0</v>
      </c>
      <c r="H813" s="224">
        <v>6</v>
      </c>
      <c r="I813" s="224">
        <v>6</v>
      </c>
      <c r="J813" s="224">
        <v>6</v>
      </c>
      <c r="K813" s="224">
        <v>6</v>
      </c>
      <c r="L813" s="224">
        <v>6</v>
      </c>
      <c r="M813" s="478"/>
      <c r="N813" s="447"/>
    </row>
    <row r="814" spans="1:14" s="448" customFormat="1" x14ac:dyDescent="0.2">
      <c r="A814" s="439"/>
      <c r="B814" s="212">
        <v>640</v>
      </c>
      <c r="C814" s="213"/>
      <c r="D814" s="214" t="s">
        <v>1115</v>
      </c>
      <c r="E814" s="224"/>
      <c r="F814" s="224">
        <v>0</v>
      </c>
      <c r="G814" s="224">
        <v>0.6</v>
      </c>
      <c r="H814" s="224">
        <v>0</v>
      </c>
      <c r="I814" s="224">
        <v>0</v>
      </c>
      <c r="J814" s="224">
        <v>0</v>
      </c>
      <c r="K814" s="224">
        <v>0</v>
      </c>
      <c r="L814" s="224">
        <v>0</v>
      </c>
      <c r="M814" s="478"/>
      <c r="N814" s="447"/>
    </row>
    <row r="815" spans="1:14" s="448" customFormat="1" x14ac:dyDescent="0.2">
      <c r="A815" s="439"/>
      <c r="B815" s="212">
        <v>640</v>
      </c>
      <c r="C815" s="213"/>
      <c r="D815" s="214" t="s">
        <v>1116</v>
      </c>
      <c r="E815" s="224"/>
      <c r="F815" s="224">
        <v>0</v>
      </c>
      <c r="G815" s="224">
        <v>3.4</v>
      </c>
      <c r="H815" s="561">
        <v>0</v>
      </c>
      <c r="I815" s="224">
        <v>0</v>
      </c>
      <c r="J815" s="224">
        <v>0</v>
      </c>
      <c r="K815" s="224">
        <v>0</v>
      </c>
      <c r="L815" s="224">
        <v>0</v>
      </c>
      <c r="M815" s="478"/>
      <c r="N815" s="447"/>
    </row>
    <row r="816" spans="1:14" s="448" customFormat="1" ht="13.5" thickBot="1" x14ac:dyDescent="0.25">
      <c r="A816" s="439"/>
      <c r="B816" s="267">
        <v>640</v>
      </c>
      <c r="C816" s="268"/>
      <c r="D816" s="274" t="s">
        <v>1117</v>
      </c>
      <c r="E816" s="269"/>
      <c r="F816" s="269">
        <v>0</v>
      </c>
      <c r="G816" s="269">
        <v>2</v>
      </c>
      <c r="H816" s="269">
        <v>0</v>
      </c>
      <c r="I816" s="269">
        <v>0</v>
      </c>
      <c r="J816" s="269">
        <v>0</v>
      </c>
      <c r="K816" s="269">
        <v>0</v>
      </c>
      <c r="L816" s="269">
        <v>0</v>
      </c>
      <c r="M816" s="478"/>
      <c r="N816" s="447"/>
    </row>
    <row r="817" spans="1:14" s="321" customFormat="1" ht="13.5" thickBot="1" x14ac:dyDescent="0.25">
      <c r="A817" s="322"/>
      <c r="B817" s="336"/>
      <c r="C817" s="337"/>
      <c r="D817" s="338" t="s">
        <v>786</v>
      </c>
      <c r="E817" s="339"/>
      <c r="F817" s="568">
        <f t="shared" ref="F817" si="358">SUM(F818+F823)</f>
        <v>117.80000000000001</v>
      </c>
      <c r="G817" s="568">
        <f t="shared" ref="G817:J817" si="359">SUM(G818+G823)</f>
        <v>130.4</v>
      </c>
      <c r="H817" s="568">
        <f t="shared" ref="H817" si="360">SUM(H818+H823)</f>
        <v>116.5</v>
      </c>
      <c r="I817" s="568">
        <f t="shared" ref="I817" si="361">SUM(I818+I823)</f>
        <v>136.30000000000001</v>
      </c>
      <c r="J817" s="568">
        <f t="shared" si="359"/>
        <v>170.7</v>
      </c>
      <c r="K817" s="568">
        <f t="shared" ref="K817:L817" si="362">SUM(K818+K823)</f>
        <v>180.3</v>
      </c>
      <c r="L817" s="568">
        <f t="shared" si="362"/>
        <v>188.4</v>
      </c>
      <c r="M817" s="476"/>
      <c r="N817" s="320"/>
    </row>
    <row r="818" spans="1:14" s="321" customFormat="1" x14ac:dyDescent="0.2">
      <c r="A818" s="322"/>
      <c r="B818" s="262"/>
      <c r="C818" s="263"/>
      <c r="D818" s="262" t="s">
        <v>785</v>
      </c>
      <c r="E818" s="332"/>
      <c r="F818" s="333">
        <f t="shared" ref="F818" si="363">SUM(F819:F822)</f>
        <v>70.5</v>
      </c>
      <c r="G818" s="333">
        <f t="shared" ref="G818:J818" si="364">SUM(G819:G822)</f>
        <v>72.2</v>
      </c>
      <c r="H818" s="333">
        <f t="shared" ref="H818" si="365">SUM(H819:H822)</f>
        <v>56.499999999999993</v>
      </c>
      <c r="I818" s="333">
        <f t="shared" ref="I818" si="366">SUM(I819:I822)</f>
        <v>76.3</v>
      </c>
      <c r="J818" s="333">
        <f t="shared" si="364"/>
        <v>83.5</v>
      </c>
      <c r="K818" s="333">
        <f t="shared" ref="K818:L818" si="367">SUM(K819:K822)</f>
        <v>90.3</v>
      </c>
      <c r="L818" s="333">
        <f t="shared" si="367"/>
        <v>98.4</v>
      </c>
      <c r="M818" s="476"/>
      <c r="N818" s="320"/>
    </row>
    <row r="819" spans="1:14" x14ac:dyDescent="0.2">
      <c r="A819" s="208"/>
      <c r="B819" s="368">
        <v>610</v>
      </c>
      <c r="C819" s="221"/>
      <c r="D819" s="214" t="s">
        <v>115</v>
      </c>
      <c r="E819" s="224"/>
      <c r="F819" s="224">
        <v>45.2</v>
      </c>
      <c r="G819" s="224">
        <v>46.1</v>
      </c>
      <c r="H819" s="224">
        <v>34.9</v>
      </c>
      <c r="I819" s="224">
        <v>49.4</v>
      </c>
      <c r="J819" s="224">
        <v>54.4</v>
      </c>
      <c r="K819" s="224">
        <v>59</v>
      </c>
      <c r="L819" s="224">
        <v>64.900000000000006</v>
      </c>
      <c r="M819" s="490"/>
    </row>
    <row r="820" spans="1:14" s="321" customFormat="1" x14ac:dyDescent="0.2">
      <c r="A820" s="322"/>
      <c r="B820" s="368">
        <v>620</v>
      </c>
      <c r="C820" s="221"/>
      <c r="D820" s="214" t="s">
        <v>116</v>
      </c>
      <c r="E820" s="223"/>
      <c r="F820" s="223">
        <v>16.7</v>
      </c>
      <c r="G820" s="223">
        <v>17.399999999999999</v>
      </c>
      <c r="H820" s="223">
        <v>12.9</v>
      </c>
      <c r="I820" s="223">
        <v>18.600000000000001</v>
      </c>
      <c r="J820" s="223">
        <v>20.100000000000001</v>
      </c>
      <c r="K820" s="223">
        <v>22.1</v>
      </c>
      <c r="L820" s="223">
        <v>24.3</v>
      </c>
      <c r="M820" s="490"/>
      <c r="N820" s="320"/>
    </row>
    <row r="821" spans="1:14" s="321" customFormat="1" x14ac:dyDescent="0.2">
      <c r="A821" s="322"/>
      <c r="B821" s="368">
        <v>630</v>
      </c>
      <c r="C821" s="213"/>
      <c r="D821" s="214" t="s">
        <v>117</v>
      </c>
      <c r="E821" s="224"/>
      <c r="F821" s="223">
        <v>8.3000000000000007</v>
      </c>
      <c r="G821" s="223">
        <v>8.4</v>
      </c>
      <c r="H821" s="224">
        <v>8.4</v>
      </c>
      <c r="I821" s="224">
        <v>8.1999999999999993</v>
      </c>
      <c r="J821" s="224">
        <v>8.6</v>
      </c>
      <c r="K821" s="224">
        <v>8.8000000000000007</v>
      </c>
      <c r="L821" s="224">
        <v>8.8000000000000007</v>
      </c>
      <c r="M821" s="490"/>
      <c r="N821" s="320"/>
    </row>
    <row r="822" spans="1:14" s="321" customFormat="1" x14ac:dyDescent="0.2">
      <c r="A822" s="322"/>
      <c r="B822" s="277">
        <v>640</v>
      </c>
      <c r="C822" s="268"/>
      <c r="D822" s="274" t="s">
        <v>609</v>
      </c>
      <c r="E822" s="275"/>
      <c r="F822" s="275">
        <v>0.3</v>
      </c>
      <c r="G822" s="275">
        <v>0.3</v>
      </c>
      <c r="H822" s="275">
        <v>0.3</v>
      </c>
      <c r="I822" s="275">
        <v>0.1</v>
      </c>
      <c r="J822" s="275">
        <v>0.4</v>
      </c>
      <c r="K822" s="275">
        <v>0.4</v>
      </c>
      <c r="L822" s="275">
        <v>0.4</v>
      </c>
      <c r="M822" s="476"/>
      <c r="N822" s="320"/>
    </row>
    <row r="823" spans="1:14" s="448" customFormat="1" x14ac:dyDescent="0.2">
      <c r="A823" s="439"/>
      <c r="B823" s="277"/>
      <c r="C823" s="268"/>
      <c r="D823" s="267" t="s">
        <v>1162</v>
      </c>
      <c r="E823" s="275"/>
      <c r="F823" s="351">
        <f t="shared" ref="F823" si="368">SUM(F824:F828)</f>
        <v>47.300000000000004</v>
      </c>
      <c r="G823" s="351">
        <f t="shared" ref="G823:J823" si="369">SUM(G824:G828)</f>
        <v>58.199999999999996</v>
      </c>
      <c r="H823" s="351">
        <f t="shared" ref="H823" si="370">SUM(H824:H828)</f>
        <v>60</v>
      </c>
      <c r="I823" s="351">
        <f t="shared" ref="I823" si="371">SUM(I824:I828)</f>
        <v>60</v>
      </c>
      <c r="J823" s="351">
        <f t="shared" si="369"/>
        <v>87.2</v>
      </c>
      <c r="K823" s="351">
        <f t="shared" ref="K823:L823" si="372">SUM(K824:K828)</f>
        <v>90</v>
      </c>
      <c r="L823" s="351">
        <f t="shared" si="372"/>
        <v>90</v>
      </c>
      <c r="M823" s="490"/>
      <c r="N823" s="447"/>
    </row>
    <row r="824" spans="1:14" s="321" customFormat="1" x14ac:dyDescent="0.2">
      <c r="A824" s="322"/>
      <c r="B824" s="368">
        <v>610</v>
      </c>
      <c r="C824" s="221"/>
      <c r="D824" s="214" t="s">
        <v>115</v>
      </c>
      <c r="E824" s="224"/>
      <c r="F824" s="224">
        <v>30.1</v>
      </c>
      <c r="G824" s="224">
        <v>38.4</v>
      </c>
      <c r="H824" s="224">
        <v>42</v>
      </c>
      <c r="I824" s="224">
        <v>42</v>
      </c>
      <c r="J824" s="224">
        <v>61.5</v>
      </c>
      <c r="K824" s="224">
        <v>63.5</v>
      </c>
      <c r="L824" s="224">
        <v>63.5</v>
      </c>
      <c r="M824" s="476"/>
      <c r="N824" s="320"/>
    </row>
    <row r="825" spans="1:14" x14ac:dyDescent="0.2">
      <c r="A825" s="208"/>
      <c r="B825" s="368">
        <v>620</v>
      </c>
      <c r="C825" s="221"/>
      <c r="D825" s="214" t="s">
        <v>116</v>
      </c>
      <c r="E825" s="223"/>
      <c r="F825" s="223">
        <v>11.1</v>
      </c>
      <c r="G825" s="223">
        <v>13.9</v>
      </c>
      <c r="H825" s="223">
        <v>15.5</v>
      </c>
      <c r="I825" s="223">
        <v>15</v>
      </c>
      <c r="J825" s="223">
        <v>22.4</v>
      </c>
      <c r="K825" s="223">
        <v>23.2</v>
      </c>
      <c r="L825" s="223">
        <v>23.2</v>
      </c>
      <c r="M825" s="476"/>
    </row>
    <row r="826" spans="1:14" x14ac:dyDescent="0.2">
      <c r="A826" s="205"/>
      <c r="B826" s="368">
        <v>630</v>
      </c>
      <c r="C826" s="213"/>
      <c r="D826" s="214" t="s">
        <v>117</v>
      </c>
      <c r="E826" s="224"/>
      <c r="F826" s="223">
        <v>5.2</v>
      </c>
      <c r="G826" s="223">
        <v>5.3</v>
      </c>
      <c r="H826" s="224">
        <v>2</v>
      </c>
      <c r="I826" s="224">
        <v>2.2000000000000002</v>
      </c>
      <c r="J826" s="224">
        <v>2.7</v>
      </c>
      <c r="K826" s="224">
        <v>2.7</v>
      </c>
      <c r="L826" s="224">
        <v>2.7</v>
      </c>
      <c r="M826" s="476"/>
    </row>
    <row r="827" spans="1:14" s="321" customFormat="1" x14ac:dyDescent="0.2">
      <c r="A827" s="319"/>
      <c r="B827" s="277">
        <v>640</v>
      </c>
      <c r="C827" s="268"/>
      <c r="D827" s="274" t="s">
        <v>1055</v>
      </c>
      <c r="E827" s="275"/>
      <c r="F827" s="275">
        <v>0</v>
      </c>
      <c r="G827" s="275">
        <v>0</v>
      </c>
      <c r="H827" s="275">
        <v>0</v>
      </c>
      <c r="I827" s="275">
        <v>0</v>
      </c>
      <c r="J827" s="275">
        <v>0</v>
      </c>
      <c r="K827" s="275">
        <v>0</v>
      </c>
      <c r="L827" s="275">
        <v>0</v>
      </c>
      <c r="M827" s="478"/>
      <c r="N827" s="320"/>
    </row>
    <row r="828" spans="1:14" s="321" customFormat="1" ht="13.5" thickBot="1" x14ac:dyDescent="0.25">
      <c r="A828" s="319"/>
      <c r="B828" s="277">
        <v>640</v>
      </c>
      <c r="C828" s="268"/>
      <c r="D828" s="274" t="s">
        <v>609</v>
      </c>
      <c r="E828" s="275"/>
      <c r="F828" s="275">
        <v>0.9</v>
      </c>
      <c r="G828" s="275">
        <v>0.6</v>
      </c>
      <c r="H828" s="275">
        <v>0.5</v>
      </c>
      <c r="I828" s="275">
        <v>0.8</v>
      </c>
      <c r="J828" s="275">
        <v>0.6</v>
      </c>
      <c r="K828" s="275">
        <v>0.6</v>
      </c>
      <c r="L828" s="275">
        <v>0.6</v>
      </c>
      <c r="M828" s="478"/>
      <c r="N828" s="320"/>
    </row>
    <row r="829" spans="1:14" s="321" customFormat="1" ht="13.5" thickBot="1" x14ac:dyDescent="0.25">
      <c r="A829" s="319"/>
      <c r="B829" s="336"/>
      <c r="C829" s="337"/>
      <c r="D829" s="338" t="s">
        <v>306</v>
      </c>
      <c r="E829" s="339"/>
      <c r="F829" s="339">
        <f t="shared" ref="F829" si="373">SUM(F830+F838)</f>
        <v>145.6</v>
      </c>
      <c r="G829" s="339">
        <f t="shared" ref="G829:J829" si="374">SUM(G830+G838)</f>
        <v>170.5</v>
      </c>
      <c r="H829" s="339">
        <f>SUM(H830+H838)</f>
        <v>265.39999999999998</v>
      </c>
      <c r="I829" s="339">
        <f t="shared" ref="I829" si="375">SUM(I830+I838)</f>
        <v>287.3</v>
      </c>
      <c r="J829" s="339">
        <f t="shared" si="374"/>
        <v>339</v>
      </c>
      <c r="K829" s="339">
        <f t="shared" ref="K829:L829" si="376">SUM(K830+K838)</f>
        <v>348.6</v>
      </c>
      <c r="L829" s="339">
        <f t="shared" si="376"/>
        <v>352.1</v>
      </c>
      <c r="M829" s="490"/>
      <c r="N829" s="320"/>
    </row>
    <row r="830" spans="1:14" s="373" customFormat="1" x14ac:dyDescent="0.2">
      <c r="A830" s="492"/>
      <c r="B830" s="277"/>
      <c r="C830" s="268"/>
      <c r="D830" s="267" t="s">
        <v>787</v>
      </c>
      <c r="E830" s="275"/>
      <c r="F830" s="351">
        <f t="shared" ref="F830" si="377">SUM(F831:F837)</f>
        <v>67.399999999999991</v>
      </c>
      <c r="G830" s="351">
        <f t="shared" ref="G830:J830" si="378">SUM(G831:G837)</f>
        <v>81.200000000000017</v>
      </c>
      <c r="H830" s="351">
        <f t="shared" ref="H830" si="379">SUM(H831:H836)</f>
        <v>119.4</v>
      </c>
      <c r="I830" s="351">
        <f t="shared" ref="I830" si="380">SUM(I831:I837)</f>
        <v>141.30000000000001</v>
      </c>
      <c r="J830" s="351">
        <f t="shared" si="378"/>
        <v>176.00000000000003</v>
      </c>
      <c r="K830" s="351">
        <f t="shared" ref="K830:L830" si="381">SUM(K831:K837)</f>
        <v>182.70000000000002</v>
      </c>
      <c r="L830" s="351">
        <f t="shared" si="381"/>
        <v>186.20000000000002</v>
      </c>
      <c r="M830" s="490"/>
      <c r="N830" s="491"/>
    </row>
    <row r="831" spans="1:14" s="321" customFormat="1" x14ac:dyDescent="0.2">
      <c r="A831" s="319"/>
      <c r="B831" s="369">
        <v>610</v>
      </c>
      <c r="C831" s="334"/>
      <c r="D831" s="554" t="s">
        <v>50</v>
      </c>
      <c r="E831" s="224"/>
      <c r="F831" s="223">
        <v>32.799999999999997</v>
      </c>
      <c r="G831" s="223">
        <v>37</v>
      </c>
      <c r="H831" s="224">
        <v>47</v>
      </c>
      <c r="I831" s="224">
        <v>45</v>
      </c>
      <c r="J831" s="224">
        <v>49.2</v>
      </c>
      <c r="K831" s="224">
        <v>54.1</v>
      </c>
      <c r="L831" s="224">
        <v>55.6</v>
      </c>
      <c r="M831" s="478"/>
      <c r="N831" s="320"/>
    </row>
    <row r="832" spans="1:14" x14ac:dyDescent="0.2">
      <c r="A832" s="205"/>
      <c r="B832" s="335">
        <v>620</v>
      </c>
      <c r="C832" s="334"/>
      <c r="D832" s="554" t="s">
        <v>116</v>
      </c>
      <c r="E832" s="224"/>
      <c r="F832" s="223">
        <v>12</v>
      </c>
      <c r="G832" s="223">
        <v>13.7</v>
      </c>
      <c r="H832" s="224">
        <v>17.399999999999999</v>
      </c>
      <c r="I832" s="224">
        <v>16.8</v>
      </c>
      <c r="J832" s="224">
        <v>18.2</v>
      </c>
      <c r="K832" s="224">
        <v>20</v>
      </c>
      <c r="L832" s="224">
        <v>22</v>
      </c>
      <c r="M832" s="476"/>
    </row>
    <row r="833" spans="1:14" s="321" customFormat="1" x14ac:dyDescent="0.2">
      <c r="A833" s="319"/>
      <c r="B833" s="494">
        <v>630</v>
      </c>
      <c r="C833" s="495"/>
      <c r="D833" s="555" t="s">
        <v>117</v>
      </c>
      <c r="E833" s="496"/>
      <c r="F833" s="223">
        <v>17.399999999999999</v>
      </c>
      <c r="G833" s="223">
        <v>20.6</v>
      </c>
      <c r="H833" s="224">
        <v>18.7</v>
      </c>
      <c r="I833" s="224">
        <v>21.7</v>
      </c>
      <c r="J833" s="224">
        <v>20.2</v>
      </c>
      <c r="K833" s="224">
        <v>20.2</v>
      </c>
      <c r="L833" s="224">
        <v>20.2</v>
      </c>
      <c r="M833" s="490"/>
      <c r="N833" s="320"/>
    </row>
    <row r="834" spans="1:14" s="321" customFormat="1" x14ac:dyDescent="0.2">
      <c r="A834" s="319"/>
      <c r="B834" s="494">
        <v>630</v>
      </c>
      <c r="C834" s="495"/>
      <c r="D834" s="555" t="s">
        <v>1025</v>
      </c>
      <c r="E834" s="496"/>
      <c r="F834" s="223">
        <v>1.4</v>
      </c>
      <c r="G834" s="223">
        <v>0</v>
      </c>
      <c r="H834" s="224">
        <v>36</v>
      </c>
      <c r="I834" s="224">
        <v>45</v>
      </c>
      <c r="J834" s="550">
        <v>88</v>
      </c>
      <c r="K834" s="224">
        <v>88</v>
      </c>
      <c r="L834" s="224">
        <v>88</v>
      </c>
      <c r="M834" s="490" t="s">
        <v>1256</v>
      </c>
      <c r="N834" s="320"/>
    </row>
    <row r="835" spans="1:14" s="321" customFormat="1" x14ac:dyDescent="0.2">
      <c r="A835" s="319"/>
      <c r="B835" s="494">
        <v>640</v>
      </c>
      <c r="C835" s="495"/>
      <c r="D835" s="555" t="s">
        <v>609</v>
      </c>
      <c r="E835" s="496"/>
      <c r="F835" s="223">
        <v>3.8</v>
      </c>
      <c r="G835" s="223">
        <v>0.4</v>
      </c>
      <c r="H835" s="224">
        <v>0.3</v>
      </c>
      <c r="I835" s="224">
        <v>2.2999999999999998</v>
      </c>
      <c r="J835" s="224">
        <v>0.4</v>
      </c>
      <c r="K835" s="224">
        <v>0.4</v>
      </c>
      <c r="L835" s="224">
        <v>0.4</v>
      </c>
      <c r="M835" s="490"/>
      <c r="N835" s="320"/>
    </row>
    <row r="836" spans="1:14" s="448" customFormat="1" x14ac:dyDescent="0.2">
      <c r="A836" s="446"/>
      <c r="B836" s="494">
        <v>630</v>
      </c>
      <c r="C836" s="495"/>
      <c r="D836" s="556" t="s">
        <v>1118</v>
      </c>
      <c r="E836" s="496"/>
      <c r="F836" s="223">
        <v>0</v>
      </c>
      <c r="G836" s="223">
        <v>9.5</v>
      </c>
      <c r="H836" s="224">
        <v>0</v>
      </c>
      <c r="I836" s="224">
        <v>2.4</v>
      </c>
      <c r="J836" s="224">
        <v>0</v>
      </c>
      <c r="K836" s="224">
        <v>0</v>
      </c>
      <c r="L836" s="224">
        <v>0</v>
      </c>
      <c r="M836" s="490"/>
      <c r="N836" s="447"/>
    </row>
    <row r="837" spans="1:14" s="448" customFormat="1" x14ac:dyDescent="0.2">
      <c r="A837" s="446">
        <v>700</v>
      </c>
      <c r="B837" s="494">
        <v>700</v>
      </c>
      <c r="C837" s="495"/>
      <c r="D837" s="556" t="s">
        <v>1118</v>
      </c>
      <c r="E837" s="496"/>
      <c r="F837" s="223">
        <v>0</v>
      </c>
      <c r="G837" s="223">
        <v>0</v>
      </c>
      <c r="H837" s="224">
        <v>0</v>
      </c>
      <c r="I837" s="224">
        <v>8.1</v>
      </c>
      <c r="J837" s="224">
        <v>0</v>
      </c>
      <c r="K837" s="224">
        <v>0</v>
      </c>
      <c r="L837" s="224">
        <v>0</v>
      </c>
      <c r="M837" s="490"/>
      <c r="N837" s="447"/>
    </row>
    <row r="838" spans="1:14" s="373" customFormat="1" x14ac:dyDescent="0.2">
      <c r="A838" s="492"/>
      <c r="B838" s="335"/>
      <c r="C838" s="334"/>
      <c r="D838" s="267" t="s">
        <v>1163</v>
      </c>
      <c r="E838" s="224"/>
      <c r="F838" s="292">
        <f t="shared" ref="F838" si="382">SUM(F839:F843)</f>
        <v>78.2</v>
      </c>
      <c r="G838" s="292">
        <f t="shared" ref="G838:J838" si="383">SUM(G839:G843)</f>
        <v>89.3</v>
      </c>
      <c r="H838" s="292">
        <f t="shared" ref="H838" si="384">SUM(H839:H843)</f>
        <v>146</v>
      </c>
      <c r="I838" s="292">
        <f t="shared" ref="I838" si="385">SUM(I839:I843)</f>
        <v>146</v>
      </c>
      <c r="J838" s="292">
        <f t="shared" si="383"/>
        <v>163</v>
      </c>
      <c r="K838" s="292">
        <f t="shared" ref="K838:L838" si="386">SUM(K839:K843)</f>
        <v>165.9</v>
      </c>
      <c r="L838" s="292">
        <f t="shared" si="386"/>
        <v>165.9</v>
      </c>
      <c r="M838" s="490"/>
      <c r="N838" s="491"/>
    </row>
    <row r="839" spans="1:14" s="321" customFormat="1" x14ac:dyDescent="0.2">
      <c r="A839" s="319"/>
      <c r="B839" s="369">
        <v>610</v>
      </c>
      <c r="C839" s="369"/>
      <c r="D839" s="554" t="s">
        <v>50</v>
      </c>
      <c r="E839" s="224"/>
      <c r="F839" s="223">
        <v>31.2</v>
      </c>
      <c r="G839" s="223">
        <v>35.299999999999997</v>
      </c>
      <c r="H839" s="224">
        <v>40.6</v>
      </c>
      <c r="I839" s="224">
        <v>40.6</v>
      </c>
      <c r="J839" s="224">
        <v>45</v>
      </c>
      <c r="K839" s="224">
        <v>46.4</v>
      </c>
      <c r="L839" s="224">
        <v>46.4</v>
      </c>
      <c r="M839" s="476"/>
      <c r="N839" s="320"/>
    </row>
    <row r="840" spans="1:14" x14ac:dyDescent="0.2">
      <c r="A840" s="205"/>
      <c r="B840" s="335">
        <v>620</v>
      </c>
      <c r="C840" s="334"/>
      <c r="D840" s="554" t="s">
        <v>116</v>
      </c>
      <c r="E840" s="224"/>
      <c r="F840" s="223">
        <v>10.4</v>
      </c>
      <c r="G840" s="223">
        <v>10.5</v>
      </c>
      <c r="H840" s="224">
        <v>14</v>
      </c>
      <c r="I840" s="224">
        <v>14</v>
      </c>
      <c r="J840" s="224">
        <v>16.5</v>
      </c>
      <c r="K840" s="224">
        <v>17</v>
      </c>
      <c r="L840" s="224">
        <v>17</v>
      </c>
      <c r="M840" s="476"/>
    </row>
    <row r="841" spans="1:14" x14ac:dyDescent="0.2">
      <c r="A841" s="205"/>
      <c r="B841" s="335">
        <v>630</v>
      </c>
      <c r="C841" s="334"/>
      <c r="D841" s="554" t="s">
        <v>117</v>
      </c>
      <c r="E841" s="224"/>
      <c r="F841" s="223">
        <v>36.1</v>
      </c>
      <c r="G841" s="223">
        <v>43</v>
      </c>
      <c r="H841" s="223">
        <v>30</v>
      </c>
      <c r="I841" s="223">
        <v>29.7</v>
      </c>
      <c r="J841" s="223">
        <v>31</v>
      </c>
      <c r="K841" s="223">
        <v>32</v>
      </c>
      <c r="L841" s="223">
        <v>32</v>
      </c>
      <c r="M841" s="482"/>
    </row>
    <row r="842" spans="1:14" x14ac:dyDescent="0.2">
      <c r="A842" s="208"/>
      <c r="B842" s="494">
        <v>630</v>
      </c>
      <c r="C842" s="495"/>
      <c r="D842" s="555" t="s">
        <v>1025</v>
      </c>
      <c r="E842" s="497"/>
      <c r="F842" s="224">
        <v>0.5</v>
      </c>
      <c r="G842" s="224">
        <v>0.5</v>
      </c>
      <c r="H842" s="275">
        <v>60</v>
      </c>
      <c r="I842" s="275">
        <v>60</v>
      </c>
      <c r="J842" s="583">
        <v>70</v>
      </c>
      <c r="K842" s="275">
        <v>70</v>
      </c>
      <c r="L842" s="275">
        <v>70</v>
      </c>
      <c r="M842" s="546" t="s">
        <v>1257</v>
      </c>
    </row>
    <row r="843" spans="1:14" ht="13.5" thickBot="1" x14ac:dyDescent="0.25">
      <c r="A843" s="208"/>
      <c r="B843" s="335">
        <v>640</v>
      </c>
      <c r="C843" s="334"/>
      <c r="D843" s="554" t="s">
        <v>609</v>
      </c>
      <c r="E843" s="269"/>
      <c r="F843" s="514">
        <v>0</v>
      </c>
      <c r="G843" s="514">
        <v>0</v>
      </c>
      <c r="H843" s="269">
        <v>1.4</v>
      </c>
      <c r="I843" s="269">
        <v>1.7</v>
      </c>
      <c r="J843" s="269">
        <v>0.5</v>
      </c>
      <c r="K843" s="269">
        <v>0.5</v>
      </c>
      <c r="L843" s="269">
        <v>0.5</v>
      </c>
      <c r="M843" s="239"/>
    </row>
    <row r="844" spans="1:14" ht="11.25" customHeight="1" thickBot="1" x14ac:dyDescent="0.25">
      <c r="A844" s="208"/>
      <c r="B844" s="401" t="s">
        <v>422</v>
      </c>
      <c r="C844" s="402"/>
      <c r="D844" s="403"/>
      <c r="E844" s="258"/>
      <c r="F844" s="515">
        <f t="shared" ref="F844" si="387">SUM(F845:F846)</f>
        <v>39.299999999999997</v>
      </c>
      <c r="G844" s="515">
        <f t="shared" ref="G844" si="388">SUM(G845:G846)</f>
        <v>33.299999999999997</v>
      </c>
      <c r="H844" s="565">
        <f t="shared" ref="H844" si="389">SUM(H845:H846)</f>
        <v>49.8</v>
      </c>
      <c r="I844" s="565">
        <f t="shared" ref="I844" si="390">SUM(I845:I846)</f>
        <v>49.8</v>
      </c>
      <c r="J844" s="565">
        <f t="shared" ref="J844:L844" si="391">SUM(J845:J846)</f>
        <v>159</v>
      </c>
      <c r="K844" s="565">
        <f t="shared" si="391"/>
        <v>159</v>
      </c>
      <c r="L844" s="565">
        <f t="shared" si="391"/>
        <v>159</v>
      </c>
      <c r="M844" s="490"/>
    </row>
    <row r="845" spans="1:14" s="226" customFormat="1" x14ac:dyDescent="0.2">
      <c r="A845" s="205"/>
      <c r="B845" s="262"/>
      <c r="C845" s="263">
        <v>637014</v>
      </c>
      <c r="D845" s="264" t="s">
        <v>637</v>
      </c>
      <c r="E845" s="266"/>
      <c r="F845" s="265">
        <v>31.7</v>
      </c>
      <c r="G845" s="265">
        <v>26.2</v>
      </c>
      <c r="H845" s="266">
        <v>39.799999999999997</v>
      </c>
      <c r="I845" s="266">
        <v>39.799999999999997</v>
      </c>
      <c r="J845" s="584">
        <v>150</v>
      </c>
      <c r="K845" s="266">
        <v>150</v>
      </c>
      <c r="L845" s="266">
        <v>150</v>
      </c>
      <c r="M845" s="551" t="s">
        <v>1257</v>
      </c>
      <c r="N845" s="256"/>
    </row>
    <row r="846" spans="1:14" ht="13.5" thickBot="1" x14ac:dyDescent="0.25">
      <c r="A846" s="208"/>
      <c r="B846" s="267"/>
      <c r="C846" s="268">
        <v>633009</v>
      </c>
      <c r="D846" s="274" t="s">
        <v>643</v>
      </c>
      <c r="E846" s="269"/>
      <c r="F846" s="275">
        <v>7.6</v>
      </c>
      <c r="G846" s="275">
        <v>7.1</v>
      </c>
      <c r="H846" s="269">
        <v>10</v>
      </c>
      <c r="I846" s="269">
        <v>10</v>
      </c>
      <c r="J846" s="269">
        <v>9</v>
      </c>
      <c r="K846" s="269">
        <v>9</v>
      </c>
      <c r="L846" s="269">
        <v>9</v>
      </c>
      <c r="M846" s="490"/>
    </row>
    <row r="847" spans="1:14" ht="13.5" thickBot="1" x14ac:dyDescent="0.25">
      <c r="A847" s="244"/>
      <c r="B847" s="336"/>
      <c r="C847" s="569"/>
      <c r="D847" s="570" t="s">
        <v>241</v>
      </c>
      <c r="E847" s="339"/>
      <c r="F847" s="339">
        <f t="shared" ref="F847" si="392">SUM(F848:F853)</f>
        <v>373.90000000000003</v>
      </c>
      <c r="G847" s="339">
        <f t="shared" ref="G847" si="393">SUM(G848:G853)</f>
        <v>402.6</v>
      </c>
      <c r="H847" s="339">
        <f>SUM(H848:H853)</f>
        <v>440</v>
      </c>
      <c r="I847" s="339">
        <f>SUM(I848:I853)</f>
        <v>456.5</v>
      </c>
      <c r="J847" s="339">
        <f t="shared" ref="J847" si="394">SUM(J848:J853)</f>
        <v>480</v>
      </c>
      <c r="K847" s="339">
        <f t="shared" ref="K847:L847" si="395">SUM(K848:K853)</f>
        <v>525.20000000000005</v>
      </c>
      <c r="L847" s="339">
        <f t="shared" si="395"/>
        <v>571.90000000000009</v>
      </c>
      <c r="M847" s="490"/>
      <c r="N847" s="273"/>
    </row>
    <row r="848" spans="1:14" ht="13.5" thickBot="1" x14ac:dyDescent="0.25">
      <c r="A848" s="208"/>
      <c r="B848" s="262"/>
      <c r="C848" s="263">
        <v>610</v>
      </c>
      <c r="D848" s="264" t="s">
        <v>115</v>
      </c>
      <c r="E848" s="266"/>
      <c r="F848" s="265">
        <v>236</v>
      </c>
      <c r="G848" s="265">
        <v>249.1</v>
      </c>
      <c r="H848" s="266">
        <v>279.7</v>
      </c>
      <c r="I848" s="266">
        <v>274</v>
      </c>
      <c r="J848" s="266">
        <v>310</v>
      </c>
      <c r="K848" s="266">
        <v>341</v>
      </c>
      <c r="L848" s="266">
        <v>375.1</v>
      </c>
      <c r="M848" s="490"/>
    </row>
    <row r="849" spans="1:14" ht="13.5" thickBot="1" x14ac:dyDescent="0.25">
      <c r="A849" s="227"/>
      <c r="B849" s="212"/>
      <c r="C849" s="213">
        <v>620</v>
      </c>
      <c r="D849" s="214" t="s">
        <v>116</v>
      </c>
      <c r="E849" s="224"/>
      <c r="F849" s="223">
        <v>86.6</v>
      </c>
      <c r="G849" s="223">
        <v>93</v>
      </c>
      <c r="H849" s="224">
        <v>103.4</v>
      </c>
      <c r="I849" s="224">
        <v>103.4</v>
      </c>
      <c r="J849" s="224">
        <v>114.6</v>
      </c>
      <c r="K849" s="224">
        <v>126</v>
      </c>
      <c r="L849" s="224">
        <v>138.6</v>
      </c>
      <c r="M849" s="490"/>
    </row>
    <row r="850" spans="1:14" x14ac:dyDescent="0.2">
      <c r="A850" s="205"/>
      <c r="B850" s="212"/>
      <c r="C850" s="213">
        <v>630</v>
      </c>
      <c r="D850" s="214" t="s">
        <v>117</v>
      </c>
      <c r="E850" s="224"/>
      <c r="F850" s="275">
        <v>50</v>
      </c>
      <c r="G850" s="275">
        <v>57</v>
      </c>
      <c r="H850" s="269">
        <v>55</v>
      </c>
      <c r="I850" s="269">
        <v>55.6</v>
      </c>
      <c r="J850" s="269">
        <v>53.4</v>
      </c>
      <c r="K850" s="269">
        <v>56.2</v>
      </c>
      <c r="L850" s="269">
        <v>56.2</v>
      </c>
      <c r="M850" s="490"/>
    </row>
    <row r="851" spans="1:14" s="226" customFormat="1" x14ac:dyDescent="0.2">
      <c r="A851" s="243"/>
      <c r="B851" s="267"/>
      <c r="C851" s="268">
        <v>642</v>
      </c>
      <c r="D851" s="274" t="s">
        <v>701</v>
      </c>
      <c r="E851" s="269"/>
      <c r="F851" s="275">
        <v>1.3</v>
      </c>
      <c r="G851" s="275">
        <v>3.5</v>
      </c>
      <c r="H851" s="269">
        <v>1.9</v>
      </c>
      <c r="I851" s="269">
        <v>7.6</v>
      </c>
      <c r="J851" s="269">
        <v>2</v>
      </c>
      <c r="K851" s="269">
        <v>2</v>
      </c>
      <c r="L851" s="269">
        <v>2</v>
      </c>
      <c r="M851" s="490"/>
      <c r="N851" s="256"/>
    </row>
    <row r="852" spans="1:14" s="226" customFormat="1" x14ac:dyDescent="0.2">
      <c r="A852" s="243"/>
      <c r="B852" s="267"/>
      <c r="C852" s="268">
        <v>610</v>
      </c>
      <c r="D852" s="274" t="s">
        <v>1141</v>
      </c>
      <c r="E852" s="275"/>
      <c r="F852" s="275">
        <v>0</v>
      </c>
      <c r="G852" s="275">
        <v>0</v>
      </c>
      <c r="H852" s="275">
        <v>0</v>
      </c>
      <c r="I852" s="275">
        <v>6.7</v>
      </c>
      <c r="J852" s="275">
        <v>0</v>
      </c>
      <c r="K852" s="275">
        <v>0</v>
      </c>
      <c r="L852" s="275">
        <v>0</v>
      </c>
      <c r="M852" s="490"/>
      <c r="N852" s="256"/>
    </row>
    <row r="853" spans="1:14" s="226" customFormat="1" ht="13.5" thickBot="1" x14ac:dyDescent="0.25">
      <c r="A853" s="243"/>
      <c r="B853" s="267"/>
      <c r="C853" s="268">
        <v>700</v>
      </c>
      <c r="D853" s="274" t="s">
        <v>1186</v>
      </c>
      <c r="E853" s="275"/>
      <c r="F853" s="275">
        <v>0</v>
      </c>
      <c r="G853" s="275">
        <v>0</v>
      </c>
      <c r="H853" s="275">
        <v>0</v>
      </c>
      <c r="I853" s="275">
        <v>9.1999999999999993</v>
      </c>
      <c r="J853" s="275">
        <v>0</v>
      </c>
      <c r="K853" s="275">
        <v>0</v>
      </c>
      <c r="L853" s="275">
        <v>0</v>
      </c>
      <c r="M853" s="490"/>
      <c r="N853" s="256"/>
    </row>
    <row r="854" spans="1:14" ht="13.5" thickBot="1" x14ac:dyDescent="0.25">
      <c r="A854" s="571"/>
      <c r="B854" s="336"/>
      <c r="C854" s="569"/>
      <c r="D854" s="338" t="s">
        <v>1146</v>
      </c>
      <c r="E854" s="339"/>
      <c r="F854" s="339">
        <f t="shared" ref="F854" si="396">SUM(F855:F862)</f>
        <v>439.19999999999993</v>
      </c>
      <c r="G854" s="339">
        <f t="shared" ref="G854" si="397">SUM(G855:G862)</f>
        <v>473.19999999999993</v>
      </c>
      <c r="H854" s="339">
        <f>SUM(H855:H862)</f>
        <v>558.5</v>
      </c>
      <c r="I854" s="339">
        <f t="shared" ref="I854" si="398">SUM(I855:I862)</f>
        <v>593.30000000000007</v>
      </c>
      <c r="J854" s="339">
        <f t="shared" ref="J854:L854" si="399">SUM(J855:J862)</f>
        <v>674.90000000000009</v>
      </c>
      <c r="K854" s="339">
        <f t="shared" si="399"/>
        <v>739.09999999999991</v>
      </c>
      <c r="L854" s="339">
        <f t="shared" si="399"/>
        <v>801</v>
      </c>
      <c r="M854" s="476"/>
    </row>
    <row r="855" spans="1:14" x14ac:dyDescent="0.2">
      <c r="A855" s="228"/>
      <c r="B855" s="262"/>
      <c r="C855" s="263">
        <v>610</v>
      </c>
      <c r="D855" s="264" t="s">
        <v>115</v>
      </c>
      <c r="E855" s="266"/>
      <c r="F855" s="265">
        <v>254</v>
      </c>
      <c r="G855" s="265">
        <v>282.89999999999998</v>
      </c>
      <c r="H855" s="265">
        <v>348.2</v>
      </c>
      <c r="I855" s="265">
        <v>346.3</v>
      </c>
      <c r="J855" s="265">
        <v>402.8</v>
      </c>
      <c r="K855" s="265">
        <v>446.7</v>
      </c>
      <c r="L855" s="265">
        <v>490</v>
      </c>
      <c r="M855" s="546"/>
    </row>
    <row r="856" spans="1:14" x14ac:dyDescent="0.2">
      <c r="A856" s="228"/>
      <c r="B856" s="212"/>
      <c r="C856" s="213">
        <v>620</v>
      </c>
      <c r="D856" s="214" t="s">
        <v>116</v>
      </c>
      <c r="E856" s="224"/>
      <c r="F856" s="223">
        <v>94</v>
      </c>
      <c r="G856" s="223">
        <v>104.4</v>
      </c>
      <c r="H856" s="223">
        <v>128.6</v>
      </c>
      <c r="I856" s="223">
        <v>125.8</v>
      </c>
      <c r="J856" s="223">
        <v>148.9</v>
      </c>
      <c r="K856" s="223">
        <v>166.1</v>
      </c>
      <c r="L856" s="223">
        <v>182.7</v>
      </c>
      <c r="M856" s="546"/>
    </row>
    <row r="857" spans="1:14" x14ac:dyDescent="0.2">
      <c r="A857" s="228"/>
      <c r="B857" s="212"/>
      <c r="C857" s="213">
        <v>630</v>
      </c>
      <c r="D857" s="214" t="s">
        <v>117</v>
      </c>
      <c r="E857" s="204"/>
      <c r="F857" s="223">
        <v>71.7</v>
      </c>
      <c r="G857" s="223">
        <v>60.7</v>
      </c>
      <c r="H857" s="223">
        <v>60</v>
      </c>
      <c r="I857" s="223">
        <v>72.8</v>
      </c>
      <c r="J857" s="223">
        <v>75.5</v>
      </c>
      <c r="K857" s="223">
        <v>84.4</v>
      </c>
      <c r="L857" s="223">
        <v>86.4</v>
      </c>
      <c r="M857" s="546"/>
    </row>
    <row r="858" spans="1:14" x14ac:dyDescent="0.2">
      <c r="A858" s="228"/>
      <c r="B858" s="212"/>
      <c r="C858" s="213">
        <v>642015</v>
      </c>
      <c r="D858" s="214" t="s">
        <v>616</v>
      </c>
      <c r="E858" s="223"/>
      <c r="F858" s="223">
        <v>2.4</v>
      </c>
      <c r="G858" s="223">
        <v>2</v>
      </c>
      <c r="H858" s="223">
        <v>1.2</v>
      </c>
      <c r="I858" s="223">
        <v>3.1</v>
      </c>
      <c r="J858" s="223">
        <v>7.2</v>
      </c>
      <c r="K858" s="223">
        <v>1.4</v>
      </c>
      <c r="L858" s="223">
        <v>1.4</v>
      </c>
      <c r="M858" s="546"/>
    </row>
    <row r="859" spans="1:14" x14ac:dyDescent="0.2">
      <c r="A859" s="228"/>
      <c r="B859" s="212"/>
      <c r="C859" s="213">
        <v>630</v>
      </c>
      <c r="D859" s="214" t="s">
        <v>1148</v>
      </c>
      <c r="E859" s="223"/>
      <c r="F859" s="223">
        <v>0</v>
      </c>
      <c r="G859" s="223">
        <v>0</v>
      </c>
      <c r="H859" s="223">
        <v>0</v>
      </c>
      <c r="I859" s="223">
        <v>19.7</v>
      </c>
      <c r="J859" s="223">
        <v>0</v>
      </c>
      <c r="K859" s="223">
        <v>0</v>
      </c>
      <c r="L859" s="223">
        <v>0</v>
      </c>
      <c r="M859" s="490"/>
    </row>
    <row r="860" spans="1:14" x14ac:dyDescent="0.2">
      <c r="A860" s="228"/>
      <c r="B860" s="212"/>
      <c r="C860" s="213">
        <v>633009</v>
      </c>
      <c r="D860" s="214" t="s">
        <v>610</v>
      </c>
      <c r="E860" s="223"/>
      <c r="F860" s="223">
        <v>0.5</v>
      </c>
      <c r="G860" s="223">
        <v>0.7</v>
      </c>
      <c r="H860" s="223">
        <v>0.5</v>
      </c>
      <c r="I860" s="223">
        <v>0.5</v>
      </c>
      <c r="J860" s="223">
        <v>0.5</v>
      </c>
      <c r="K860" s="223">
        <v>0.5</v>
      </c>
      <c r="L860" s="223">
        <v>0.5</v>
      </c>
      <c r="M860" s="476"/>
    </row>
    <row r="861" spans="1:14" x14ac:dyDescent="0.2">
      <c r="A861" s="228"/>
      <c r="B861" s="212"/>
      <c r="C861" s="213"/>
      <c r="D861" s="214" t="s">
        <v>638</v>
      </c>
      <c r="E861" s="223"/>
      <c r="F861" s="223">
        <v>4.2</v>
      </c>
      <c r="G861" s="223">
        <v>5.4</v>
      </c>
      <c r="H861" s="223">
        <v>5</v>
      </c>
      <c r="I861" s="223">
        <v>5</v>
      </c>
      <c r="J861" s="223">
        <v>25</v>
      </c>
      <c r="K861" s="223">
        <v>25</v>
      </c>
      <c r="L861" s="223">
        <v>25</v>
      </c>
      <c r="M861" s="476"/>
    </row>
    <row r="862" spans="1:14" x14ac:dyDescent="0.2">
      <c r="A862" s="228"/>
      <c r="B862" s="212">
        <v>630</v>
      </c>
      <c r="C862" s="213">
        <v>633009</v>
      </c>
      <c r="D862" s="214" t="s">
        <v>607</v>
      </c>
      <c r="E862" s="223"/>
      <c r="F862" s="223">
        <v>12.4</v>
      </c>
      <c r="G862" s="223">
        <v>17.100000000000001</v>
      </c>
      <c r="H862" s="223">
        <v>15</v>
      </c>
      <c r="I862" s="223">
        <v>20.100000000000001</v>
      </c>
      <c r="J862" s="223">
        <v>15</v>
      </c>
      <c r="K862" s="223">
        <v>15</v>
      </c>
      <c r="L862" s="223">
        <v>15</v>
      </c>
      <c r="M862" s="546"/>
    </row>
    <row r="863" spans="1:14" x14ac:dyDescent="0.2">
      <c r="A863" s="228"/>
      <c r="B863" s="294"/>
      <c r="C863" s="295"/>
      <c r="D863" s="282" t="s">
        <v>242</v>
      </c>
      <c r="E863" s="283"/>
      <c r="F863" s="283">
        <f>F864+F865+F866</f>
        <v>0</v>
      </c>
      <c r="G863" s="283">
        <f>G864+G865+G866</f>
        <v>0</v>
      </c>
      <c r="H863" s="283">
        <f t="shared" ref="H863" si="400">H864+H865+H866+H867</f>
        <v>0</v>
      </c>
      <c r="I863" s="283">
        <f t="shared" ref="I863" si="401">I864+I865+I866+I867</f>
        <v>0</v>
      </c>
      <c r="J863" s="283">
        <f t="shared" ref="J863:L863" si="402">J864+J865+J866+J867</f>
        <v>0</v>
      </c>
      <c r="K863" s="283">
        <f t="shared" si="402"/>
        <v>0</v>
      </c>
      <c r="L863" s="283">
        <f t="shared" si="402"/>
        <v>0</v>
      </c>
      <c r="M863" s="476"/>
    </row>
    <row r="864" spans="1:14" x14ac:dyDescent="0.2">
      <c r="A864" s="228"/>
      <c r="B864" s="212"/>
      <c r="C864" s="213"/>
      <c r="D864" s="214" t="s">
        <v>407</v>
      </c>
      <c r="E864" s="224"/>
      <c r="F864" s="223">
        <v>0</v>
      </c>
      <c r="G864" s="223">
        <v>0</v>
      </c>
      <c r="H864" s="224">
        <v>0</v>
      </c>
      <c r="I864" s="224">
        <v>0</v>
      </c>
      <c r="J864" s="224">
        <v>0</v>
      </c>
      <c r="K864" s="224">
        <v>0</v>
      </c>
      <c r="L864" s="224">
        <v>0</v>
      </c>
      <c r="M864" s="207"/>
    </row>
    <row r="865" spans="1:14" x14ac:dyDescent="0.2">
      <c r="A865" s="228"/>
      <c r="B865" s="212"/>
      <c r="C865" s="213"/>
      <c r="D865" s="214" t="s">
        <v>623</v>
      </c>
      <c r="E865" s="224"/>
      <c r="F865" s="223">
        <v>0</v>
      </c>
      <c r="G865" s="223">
        <v>0</v>
      </c>
      <c r="H865" s="224">
        <v>0</v>
      </c>
      <c r="I865" s="224">
        <v>0</v>
      </c>
      <c r="J865" s="224">
        <v>0</v>
      </c>
      <c r="K865" s="224">
        <v>0</v>
      </c>
      <c r="L865" s="224">
        <v>0</v>
      </c>
      <c r="M865" s="312"/>
    </row>
    <row r="866" spans="1:14" x14ac:dyDescent="0.2">
      <c r="A866" s="228"/>
      <c r="B866" s="212"/>
      <c r="C866" s="213"/>
      <c r="D866" s="214"/>
      <c r="E866" s="224"/>
      <c r="F866" s="223"/>
      <c r="G866" s="223"/>
      <c r="H866" s="550"/>
      <c r="I866" s="224"/>
      <c r="J866" s="224"/>
      <c r="K866" s="224"/>
      <c r="L866" s="224"/>
      <c r="M866" s="312"/>
    </row>
    <row r="867" spans="1:14" x14ac:dyDescent="0.2">
      <c r="A867" s="228"/>
      <c r="B867" s="212"/>
      <c r="C867" s="213"/>
      <c r="D867" s="214"/>
      <c r="E867" s="224"/>
      <c r="F867" s="223"/>
      <c r="G867" s="223"/>
      <c r="H867" s="550"/>
      <c r="I867" s="224"/>
      <c r="J867" s="224"/>
      <c r="K867" s="224"/>
      <c r="L867" s="224"/>
      <c r="M867" s="315"/>
      <c r="N867" s="316"/>
    </row>
    <row r="868" spans="1:14" x14ac:dyDescent="0.2">
      <c r="A868" s="228"/>
      <c r="B868" s="294"/>
      <c r="C868" s="295"/>
      <c r="D868" s="282" t="s">
        <v>243</v>
      </c>
      <c r="E868" s="309"/>
      <c r="F868" s="372"/>
      <c r="G868" s="372"/>
      <c r="H868" s="552"/>
      <c r="I868" s="309"/>
      <c r="J868" s="309"/>
      <c r="K868" s="309"/>
      <c r="L868" s="309"/>
      <c r="M868" s="312"/>
    </row>
    <row r="869" spans="1:14" x14ac:dyDescent="0.2">
      <c r="A869" s="228"/>
      <c r="B869" s="212"/>
      <c r="C869" s="213"/>
      <c r="D869" s="214" t="s">
        <v>244</v>
      </c>
      <c r="E869" s="223"/>
      <c r="F869" s="223">
        <f t="shared" ref="F869:L869" si="403">SUM(F5)</f>
        <v>5650.2000000000007</v>
      </c>
      <c r="G869" s="223">
        <f t="shared" si="403"/>
        <v>6115.7000000000007</v>
      </c>
      <c r="H869" s="223">
        <f t="shared" si="403"/>
        <v>6857.3</v>
      </c>
      <c r="I869" s="223">
        <f t="shared" si="403"/>
        <v>6852.1</v>
      </c>
      <c r="J869" s="223">
        <f t="shared" si="403"/>
        <v>7059.8</v>
      </c>
      <c r="K869" s="223">
        <f t="shared" si="403"/>
        <v>7163.9000000000005</v>
      </c>
      <c r="L869" s="223">
        <f t="shared" si="403"/>
        <v>7257.5</v>
      </c>
      <c r="M869" s="312"/>
    </row>
    <row r="870" spans="1:14" x14ac:dyDescent="0.2">
      <c r="A870" s="228"/>
      <c r="B870" s="212"/>
      <c r="C870" s="213"/>
      <c r="D870" s="214" t="s">
        <v>245</v>
      </c>
      <c r="E870" s="223"/>
      <c r="F870" s="223">
        <f t="shared" ref="F870:L870" si="404">SUM(F210)</f>
        <v>2526</v>
      </c>
      <c r="G870" s="223">
        <f t="shared" si="404"/>
        <v>2639.5000000000005</v>
      </c>
      <c r="H870" s="223">
        <f t="shared" si="404"/>
        <v>3152.2999999999997</v>
      </c>
      <c r="I870" s="223">
        <f t="shared" si="404"/>
        <v>3380.9000000000005</v>
      </c>
      <c r="J870" s="223">
        <f t="shared" si="404"/>
        <v>3007.5000000000005</v>
      </c>
      <c r="K870" s="223">
        <f t="shared" si="404"/>
        <v>3143.3000000000006</v>
      </c>
      <c r="L870" s="223">
        <f t="shared" si="404"/>
        <v>3088.8000000000006</v>
      </c>
      <c r="M870" s="312"/>
    </row>
    <row r="871" spans="1:14" x14ac:dyDescent="0.2">
      <c r="A871" s="228"/>
      <c r="B871" s="212"/>
      <c r="C871" s="213"/>
      <c r="D871" s="214" t="s">
        <v>246</v>
      </c>
      <c r="E871" s="225"/>
      <c r="F871" s="225">
        <f>SUM(F869-F870)</f>
        <v>3124.2000000000007</v>
      </c>
      <c r="G871" s="225">
        <f>SUM(G869-G870)</f>
        <v>3476.2000000000003</v>
      </c>
      <c r="H871" s="225">
        <f t="shared" ref="H871" si="405">SUM(H869-H870)</f>
        <v>3705.0000000000005</v>
      </c>
      <c r="I871" s="225">
        <f t="shared" ref="I871" si="406">SUM(I869-I870)</f>
        <v>3471.2</v>
      </c>
      <c r="J871" s="225">
        <f t="shared" ref="J871" si="407">SUM(J869-J870)</f>
        <v>4052.2999999999997</v>
      </c>
      <c r="K871" s="225">
        <f t="shared" ref="K871:L871" si="408">SUM(K869-K870)</f>
        <v>4020.6</v>
      </c>
      <c r="L871" s="225">
        <f t="shared" si="408"/>
        <v>4168.6999999999989</v>
      </c>
      <c r="M871" s="312"/>
    </row>
    <row r="872" spans="1:14" ht="13.5" thickBot="1" x14ac:dyDescent="0.25">
      <c r="A872" s="230"/>
      <c r="B872" s="212"/>
      <c r="C872" s="213"/>
      <c r="D872" s="214" t="s">
        <v>247</v>
      </c>
      <c r="E872" s="223"/>
      <c r="F872" s="223">
        <f t="shared" ref="F872:L872" si="409">SUM(F155)</f>
        <v>205.1</v>
      </c>
      <c r="G872" s="223">
        <f t="shared" si="409"/>
        <v>1423.2</v>
      </c>
      <c r="H872" s="223">
        <f t="shared" si="409"/>
        <v>1522.3000000000002</v>
      </c>
      <c r="I872" s="223">
        <f t="shared" si="409"/>
        <v>1496.6</v>
      </c>
      <c r="J872" s="223">
        <f t="shared" si="409"/>
        <v>1411.7</v>
      </c>
      <c r="K872" s="223">
        <f t="shared" si="409"/>
        <v>12</v>
      </c>
      <c r="L872" s="223">
        <f t="shared" si="409"/>
        <v>12</v>
      </c>
      <c r="M872" s="313"/>
      <c r="N872" s="313"/>
    </row>
    <row r="873" spans="1:14" x14ac:dyDescent="0.2">
      <c r="A873" s="208"/>
      <c r="B873" s="212"/>
      <c r="C873" s="213"/>
      <c r="D873" s="214" t="s">
        <v>248</v>
      </c>
      <c r="E873" s="223"/>
      <c r="F873" s="223">
        <f t="shared" ref="F873:L873" si="410">SUM(F671)</f>
        <v>624.70000000000005</v>
      </c>
      <c r="G873" s="223">
        <f t="shared" si="410"/>
        <v>1404.3999999999999</v>
      </c>
      <c r="H873" s="223">
        <f t="shared" si="410"/>
        <v>3994</v>
      </c>
      <c r="I873" s="223">
        <f t="shared" si="410"/>
        <v>2543.6999999999998</v>
      </c>
      <c r="J873" s="223">
        <f t="shared" si="410"/>
        <v>2901.4</v>
      </c>
      <c r="K873" s="223">
        <f t="shared" si="410"/>
        <v>21</v>
      </c>
      <c r="L873" s="223">
        <f t="shared" si="410"/>
        <v>15</v>
      </c>
      <c r="M873" s="312"/>
    </row>
    <row r="874" spans="1:14" x14ac:dyDescent="0.2">
      <c r="A874" s="208"/>
      <c r="B874" s="212"/>
      <c r="C874" s="213"/>
      <c r="D874" s="214" t="s">
        <v>249</v>
      </c>
      <c r="E874" s="225"/>
      <c r="F874" s="225">
        <f>SUM(F872-F873)</f>
        <v>-419.6</v>
      </c>
      <c r="G874" s="225">
        <f>SUM(G872-G873)</f>
        <v>18.800000000000182</v>
      </c>
      <c r="H874" s="225">
        <f t="shared" ref="H874:I883" si="411">SUM(H872-H873)</f>
        <v>-2471.6999999999998</v>
      </c>
      <c r="I874" s="225">
        <f t="shared" ref="I874" si="412">SUM(I872-I873)</f>
        <v>-1047.0999999999999</v>
      </c>
      <c r="J874" s="225">
        <f t="shared" ref="J874" si="413">SUM(J872-J873)</f>
        <v>-1489.7</v>
      </c>
      <c r="K874" s="225">
        <f t="shared" ref="K874:L874" si="414">SUM(K872-K873)</f>
        <v>-9</v>
      </c>
      <c r="L874" s="225">
        <f t="shared" si="414"/>
        <v>-3</v>
      </c>
      <c r="M874" s="312"/>
    </row>
    <row r="875" spans="1:14" x14ac:dyDescent="0.2">
      <c r="A875" s="208"/>
      <c r="B875" s="212"/>
      <c r="C875" s="213"/>
      <c r="D875" s="214" t="s">
        <v>1192</v>
      </c>
      <c r="E875" s="225"/>
      <c r="F875" s="225">
        <f t="shared" ref="F875:L875" si="415">SUM(F185)</f>
        <v>0</v>
      </c>
      <c r="G875" s="225">
        <f t="shared" si="415"/>
        <v>0</v>
      </c>
      <c r="H875" s="225">
        <f t="shared" si="415"/>
        <v>109.9</v>
      </c>
      <c r="I875" s="225">
        <f t="shared" si="415"/>
        <v>303.20000000000005</v>
      </c>
      <c r="J875" s="225">
        <f t="shared" si="415"/>
        <v>339.6</v>
      </c>
      <c r="K875" s="225">
        <f t="shared" si="415"/>
        <v>337.8</v>
      </c>
      <c r="L875" s="225">
        <f t="shared" si="415"/>
        <v>319.89999999999998</v>
      </c>
      <c r="M875" s="312"/>
    </row>
    <row r="876" spans="1:14" x14ac:dyDescent="0.2">
      <c r="A876" s="208"/>
      <c r="B876" s="212"/>
      <c r="C876" s="213"/>
      <c r="D876" s="214" t="s">
        <v>1193</v>
      </c>
      <c r="E876" s="225"/>
      <c r="F876" s="225">
        <f>SUM(F207)</f>
        <v>0</v>
      </c>
      <c r="G876" s="225">
        <f>SUM(G207)</f>
        <v>0</v>
      </c>
      <c r="H876" s="225">
        <v>0</v>
      </c>
      <c r="I876" s="225">
        <f>SUM(I207)</f>
        <v>4.2</v>
      </c>
      <c r="J876" s="225">
        <f>SUM(J207)</f>
        <v>0</v>
      </c>
      <c r="K876" s="225">
        <f>SUM(K207)</f>
        <v>0</v>
      </c>
      <c r="L876" s="225">
        <f>SUM(L207)</f>
        <v>0</v>
      </c>
      <c r="M876" s="312"/>
    </row>
    <row r="877" spans="1:14" x14ac:dyDescent="0.2">
      <c r="A877" s="228"/>
      <c r="B877" s="212"/>
      <c r="C877" s="213"/>
      <c r="D877" s="214" t="s">
        <v>1194</v>
      </c>
      <c r="E877" s="204"/>
      <c r="F877" s="204">
        <f t="shared" ref="F877:L877" si="416">SUM(F771)</f>
        <v>2808.5</v>
      </c>
      <c r="G877" s="204">
        <f t="shared" si="416"/>
        <v>2999</v>
      </c>
      <c r="H877" s="204">
        <f t="shared" si="416"/>
        <v>3398.2</v>
      </c>
      <c r="I877" s="204">
        <f t="shared" si="416"/>
        <v>3631.0000000000005</v>
      </c>
      <c r="J877" s="204">
        <f t="shared" si="416"/>
        <v>4002</v>
      </c>
      <c r="K877" s="204">
        <f t="shared" si="416"/>
        <v>4252</v>
      </c>
      <c r="L877" s="204">
        <f t="shared" si="416"/>
        <v>4484.6000000000004</v>
      </c>
      <c r="M877" s="312"/>
    </row>
    <row r="878" spans="1:14" x14ac:dyDescent="0.2">
      <c r="A878" s="228"/>
      <c r="B878" s="294"/>
      <c r="C878" s="297"/>
      <c r="D878" s="317" t="s">
        <v>747</v>
      </c>
      <c r="E878" s="284"/>
      <c r="F878" s="284">
        <f t="shared" ref="F878:L878" si="417">SUM(F871+F874+F875-F877)</f>
        <v>-103.89999999999918</v>
      </c>
      <c r="G878" s="284">
        <f t="shared" si="417"/>
        <v>496.00000000000045</v>
      </c>
      <c r="H878" s="284">
        <f t="shared" si="417"/>
        <v>-2054.9999999999991</v>
      </c>
      <c r="I878" s="284">
        <f t="shared" si="417"/>
        <v>-903.70000000000027</v>
      </c>
      <c r="J878" s="284">
        <f t="shared" si="417"/>
        <v>-1099.8000000000006</v>
      </c>
      <c r="K878" s="284">
        <f t="shared" si="417"/>
        <v>97.399999999999636</v>
      </c>
      <c r="L878" s="284">
        <f t="shared" si="417"/>
        <v>0.99999999999818101</v>
      </c>
      <c r="M878" s="313"/>
    </row>
    <row r="879" spans="1:14" x14ac:dyDescent="0.2">
      <c r="A879" s="229"/>
      <c r="B879" s="212"/>
      <c r="C879" s="213"/>
      <c r="D879" s="214" t="s">
        <v>269</v>
      </c>
      <c r="E879" s="224"/>
      <c r="F879" s="223">
        <f t="shared" ref="F879:L879" si="418">F183</f>
        <v>0</v>
      </c>
      <c r="G879" s="223">
        <f t="shared" si="418"/>
        <v>0</v>
      </c>
      <c r="H879" s="223">
        <f t="shared" si="418"/>
        <v>0</v>
      </c>
      <c r="I879" s="223">
        <f t="shared" si="418"/>
        <v>0</v>
      </c>
      <c r="J879" s="223">
        <f t="shared" si="418"/>
        <v>0</v>
      </c>
      <c r="K879" s="223">
        <f t="shared" si="418"/>
        <v>0</v>
      </c>
      <c r="L879" s="223">
        <f t="shared" si="418"/>
        <v>0</v>
      </c>
      <c r="M879" s="312"/>
    </row>
    <row r="880" spans="1:14" x14ac:dyDescent="0.2">
      <c r="B880" s="231"/>
      <c r="C880" s="232"/>
      <c r="D880" s="233" t="s">
        <v>242</v>
      </c>
      <c r="E880" s="224"/>
      <c r="F880" s="223">
        <f t="shared" ref="F880" si="419">F863</f>
        <v>0</v>
      </c>
      <c r="G880" s="223">
        <f t="shared" ref="G880:J880" si="420">G863</f>
        <v>0</v>
      </c>
      <c r="H880" s="223">
        <f>H863</f>
        <v>0</v>
      </c>
      <c r="I880" s="223">
        <f t="shared" ref="I880" si="421">I863</f>
        <v>0</v>
      </c>
      <c r="J880" s="223">
        <f t="shared" si="420"/>
        <v>0</v>
      </c>
      <c r="K880" s="223">
        <f t="shared" ref="K880:L880" si="422">K863</f>
        <v>0</v>
      </c>
      <c r="L880" s="223">
        <f t="shared" si="422"/>
        <v>0</v>
      </c>
      <c r="M880" s="476"/>
    </row>
    <row r="881" spans="1:14" x14ac:dyDescent="0.2">
      <c r="A881" s="208"/>
      <c r="B881" s="212"/>
      <c r="C881" s="213"/>
      <c r="D881" s="214" t="s">
        <v>250</v>
      </c>
      <c r="E881" s="223"/>
      <c r="F881" s="223">
        <f t="shared" ref="F881:L881" si="423">SUM(F126)</f>
        <v>893.3</v>
      </c>
      <c r="G881" s="223">
        <f t="shared" si="423"/>
        <v>640.6</v>
      </c>
      <c r="H881" s="223">
        <f t="shared" si="423"/>
        <v>2789.8</v>
      </c>
      <c r="I881" s="223">
        <f t="shared" si="423"/>
        <v>1664.3</v>
      </c>
      <c r="J881" s="223">
        <f t="shared" si="423"/>
        <v>2220.6</v>
      </c>
      <c r="K881" s="223">
        <f t="shared" si="423"/>
        <v>294.60000000000002</v>
      </c>
      <c r="L881" s="223">
        <f t="shared" si="423"/>
        <v>294.60000000000002</v>
      </c>
      <c r="M881" s="476"/>
    </row>
    <row r="882" spans="1:14" ht="12.75" customHeight="1" x14ac:dyDescent="0.2">
      <c r="B882" s="212"/>
      <c r="C882" s="213"/>
      <c r="D882" s="214" t="s">
        <v>251</v>
      </c>
      <c r="E882" s="223"/>
      <c r="F882" s="223">
        <f t="shared" ref="F882:L882" si="424">SUM(F660)</f>
        <v>297.2</v>
      </c>
      <c r="G882" s="223">
        <f t="shared" si="424"/>
        <v>300.20000000000005</v>
      </c>
      <c r="H882" s="223">
        <f t="shared" si="424"/>
        <v>734.80000000000007</v>
      </c>
      <c r="I882" s="223">
        <f t="shared" si="424"/>
        <v>764.80000000000007</v>
      </c>
      <c r="J882" s="223">
        <f t="shared" si="424"/>
        <v>1120.8</v>
      </c>
      <c r="K882" s="223">
        <f t="shared" si="424"/>
        <v>392</v>
      </c>
      <c r="L882" s="223">
        <f t="shared" si="424"/>
        <v>295.60000000000002</v>
      </c>
      <c r="M882" s="476"/>
    </row>
    <row r="883" spans="1:14" ht="12.75" customHeight="1" x14ac:dyDescent="0.2">
      <c r="B883" s="294"/>
      <c r="C883" s="297"/>
      <c r="D883" s="317" t="s">
        <v>40</v>
      </c>
      <c r="E883" s="283"/>
      <c r="F883" s="283">
        <f>SUM(F881-F882)</f>
        <v>596.09999999999991</v>
      </c>
      <c r="G883" s="283">
        <f>SUM(G881-G882)</f>
        <v>340.4</v>
      </c>
      <c r="H883" s="283">
        <f t="shared" ref="H883" si="425">SUM(H881-H882)</f>
        <v>2055</v>
      </c>
      <c r="I883" s="283">
        <f t="shared" si="411"/>
        <v>899.49999999999989</v>
      </c>
      <c r="J883" s="283">
        <f t="shared" ref="J883" si="426">SUM(J881-J882)</f>
        <v>1099.8</v>
      </c>
      <c r="K883" s="283">
        <f t="shared" ref="K883:L883" si="427">SUM(K881-K882)</f>
        <v>-97.399999999999977</v>
      </c>
      <c r="L883" s="283">
        <f t="shared" si="427"/>
        <v>-1</v>
      </c>
      <c r="M883" s="476"/>
    </row>
    <row r="884" spans="1:14" x14ac:dyDescent="0.2">
      <c r="F884" s="249"/>
      <c r="G884" s="249"/>
      <c r="H884" s="249"/>
      <c r="I884" s="249"/>
      <c r="J884" s="249"/>
      <c r="K884" s="249"/>
      <c r="L884" s="249"/>
      <c r="M884" s="476"/>
    </row>
    <row r="885" spans="1:14" x14ac:dyDescent="0.2">
      <c r="C885" s="237"/>
      <c r="D885" s="238"/>
      <c r="H885" s="551"/>
    </row>
    <row r="886" spans="1:14" x14ac:dyDescent="0.2">
      <c r="E886" s="239" t="s">
        <v>629</v>
      </c>
      <c r="F886" s="470">
        <f>F869+F872+F875+F881+F879</f>
        <v>6748.6000000000013</v>
      </c>
      <c r="G886" s="470">
        <f>G869+G872+G875+G881+G879</f>
        <v>8179.5000000000009</v>
      </c>
      <c r="H886" s="470">
        <f>H869+H872+H875+H881+H879</f>
        <v>11279.3</v>
      </c>
      <c r="I886" s="470">
        <f>I869+I872+I875+I876+I881+I879</f>
        <v>10320.400000000001</v>
      </c>
      <c r="J886" s="470">
        <f>J869+J872+J875+J876+J881+J879</f>
        <v>11031.7</v>
      </c>
      <c r="K886" s="470">
        <f t="shared" ref="K886:L886" si="428">K869+K872+K875+K876+K881+K879</f>
        <v>7808.3000000000011</v>
      </c>
      <c r="L886" s="470">
        <f t="shared" si="428"/>
        <v>7884</v>
      </c>
    </row>
    <row r="887" spans="1:14" x14ac:dyDescent="0.2">
      <c r="E887" s="207" t="s">
        <v>630</v>
      </c>
      <c r="F887" s="470">
        <f t="shared" ref="F887" si="429">F870+F873+F882+F877+F880</f>
        <v>6256.4</v>
      </c>
      <c r="G887" s="470">
        <f t="shared" ref="G887:J887" si="430">G870+G873+G882+G877+G880</f>
        <v>7343.1</v>
      </c>
      <c r="H887" s="470">
        <f>H870+H873+H882+H877+H880</f>
        <v>11279.3</v>
      </c>
      <c r="I887" s="470">
        <f t="shared" ref="I887" si="431">I870+I873+I882+I877+I880</f>
        <v>10320.400000000001</v>
      </c>
      <c r="J887" s="470">
        <f t="shared" si="430"/>
        <v>11031.7</v>
      </c>
      <c r="K887" s="470">
        <f t="shared" ref="K887:L887" si="432">K870+K873+K882+K877+K880</f>
        <v>7808.3000000000011</v>
      </c>
      <c r="L887" s="470">
        <f t="shared" si="432"/>
        <v>7884.0000000000009</v>
      </c>
    </row>
    <row r="888" spans="1:14" x14ac:dyDescent="0.2">
      <c r="E888" s="207" t="s">
        <v>631</v>
      </c>
      <c r="F888" s="249">
        <f>F886-F887</f>
        <v>492.20000000000164</v>
      </c>
      <c r="G888" s="249">
        <f>G886-G887</f>
        <v>836.40000000000055</v>
      </c>
      <c r="H888" s="470">
        <f t="shared" ref="H888" si="433">H886-H887</f>
        <v>0</v>
      </c>
      <c r="I888" s="470">
        <f t="shared" ref="I888:J888" si="434">I886-I887</f>
        <v>0</v>
      </c>
      <c r="J888" s="470">
        <f t="shared" si="434"/>
        <v>0</v>
      </c>
      <c r="K888" s="470">
        <f t="shared" ref="K888:L888" si="435">K886-K887</f>
        <v>0</v>
      </c>
      <c r="L888" s="470">
        <f t="shared" si="435"/>
        <v>0</v>
      </c>
    </row>
    <row r="889" spans="1:14" x14ac:dyDescent="0.2">
      <c r="B889" s="210"/>
      <c r="E889" s="240"/>
      <c r="F889" s="248"/>
      <c r="G889" s="248"/>
      <c r="H889" s="557"/>
      <c r="I889" s="249"/>
      <c r="J889" s="249"/>
      <c r="K889" s="249"/>
      <c r="L889" s="249"/>
    </row>
    <row r="890" spans="1:14" x14ac:dyDescent="0.2">
      <c r="H890" s="551"/>
    </row>
    <row r="891" spans="1:14" s="511" customFormat="1" x14ac:dyDescent="0.2">
      <c r="A891" s="508"/>
      <c r="B891" s="234"/>
      <c r="C891" s="210"/>
      <c r="D891" s="235"/>
      <c r="E891" s="207"/>
      <c r="F891" s="207"/>
      <c r="G891" s="207"/>
      <c r="H891" s="551"/>
      <c r="I891" s="244"/>
      <c r="J891" s="244"/>
      <c r="K891" s="244"/>
      <c r="L891" s="244"/>
      <c r="M891" s="481"/>
      <c r="N891" s="510"/>
    </row>
    <row r="892" spans="1:14" x14ac:dyDescent="0.2">
      <c r="H892" s="551"/>
    </row>
    <row r="893" spans="1:14" x14ac:dyDescent="0.2">
      <c r="B893" s="210"/>
      <c r="C893" s="210" t="s">
        <v>1258</v>
      </c>
      <c r="E893" s="240"/>
      <c r="H893" s="551"/>
    </row>
    <row r="894" spans="1:14" x14ac:dyDescent="0.2">
      <c r="B894" s="210"/>
      <c r="E894" s="240"/>
      <c r="H894" s="551"/>
    </row>
    <row r="895" spans="1:14" x14ac:dyDescent="0.2">
      <c r="B895" s="509"/>
      <c r="D895" s="481"/>
      <c r="E895" s="481"/>
      <c r="H895" s="553"/>
      <c r="I895" s="567"/>
      <c r="J895" s="567"/>
      <c r="K895" s="567"/>
      <c r="L895" s="567"/>
    </row>
    <row r="896" spans="1:14" x14ac:dyDescent="0.2">
      <c r="B896" s="241"/>
      <c r="C896" s="481"/>
      <c r="D896" s="242"/>
      <c r="E896" s="242"/>
      <c r="F896" s="242"/>
      <c r="G896" s="242"/>
      <c r="H896" s="551"/>
    </row>
    <row r="897" spans="3:8" x14ac:dyDescent="0.2">
      <c r="C897" s="374"/>
      <c r="H897" s="551"/>
    </row>
    <row r="898" spans="3:8" x14ac:dyDescent="0.2">
      <c r="H898" s="551"/>
    </row>
    <row r="899" spans="3:8" x14ac:dyDescent="0.2">
      <c r="H899" s="551"/>
    </row>
    <row r="900" spans="3:8" x14ac:dyDescent="0.2">
      <c r="H900" s="551"/>
    </row>
    <row r="901" spans="3:8" x14ac:dyDescent="0.2">
      <c r="H901" s="551"/>
    </row>
    <row r="902" spans="3:8" x14ac:dyDescent="0.2">
      <c r="H902" s="551"/>
    </row>
    <row r="903" spans="3:8" x14ac:dyDescent="0.2">
      <c r="H903" s="551"/>
    </row>
    <row r="904" spans="3:8" x14ac:dyDescent="0.2">
      <c r="H904" s="551"/>
    </row>
    <row r="905" spans="3:8" x14ac:dyDescent="0.2">
      <c r="H905" s="551"/>
    </row>
    <row r="906" spans="3:8" x14ac:dyDescent="0.2">
      <c r="H906" s="551"/>
    </row>
    <row r="907" spans="3:8" x14ac:dyDescent="0.2">
      <c r="H907" s="551"/>
    </row>
    <row r="908" spans="3:8" x14ac:dyDescent="0.2">
      <c r="H908" s="551"/>
    </row>
    <row r="909" spans="3:8" x14ac:dyDescent="0.2">
      <c r="H909" s="551"/>
    </row>
    <row r="910" spans="3:8" x14ac:dyDescent="0.2">
      <c r="H910" s="551"/>
    </row>
    <row r="911" spans="3:8" x14ac:dyDescent="0.2">
      <c r="H911" s="551"/>
    </row>
    <row r="912" spans="3:8" x14ac:dyDescent="0.2">
      <c r="H912" s="551"/>
    </row>
    <row r="913" spans="8:8" x14ac:dyDescent="0.2">
      <c r="H913" s="551"/>
    </row>
    <row r="914" spans="8:8" x14ac:dyDescent="0.2">
      <c r="H914" s="551"/>
    </row>
    <row r="915" spans="8:8" x14ac:dyDescent="0.2">
      <c r="H915" s="551"/>
    </row>
    <row r="916" spans="8:8" x14ac:dyDescent="0.2">
      <c r="H916" s="551"/>
    </row>
    <row r="917" spans="8:8" x14ac:dyDescent="0.2">
      <c r="H917" s="551"/>
    </row>
    <row r="918" spans="8:8" x14ac:dyDescent="0.2">
      <c r="H918" s="551"/>
    </row>
    <row r="919" spans="8:8" x14ac:dyDescent="0.2">
      <c r="H919" s="551"/>
    </row>
    <row r="920" spans="8:8" x14ac:dyDescent="0.2">
      <c r="H920" s="551"/>
    </row>
    <row r="921" spans="8:8" x14ac:dyDescent="0.2">
      <c r="H921" s="551"/>
    </row>
    <row r="922" spans="8:8" x14ac:dyDescent="0.2">
      <c r="H922" s="551"/>
    </row>
    <row r="923" spans="8:8" x14ac:dyDescent="0.2">
      <c r="H923" s="551"/>
    </row>
    <row r="924" spans="8:8" x14ac:dyDescent="0.2">
      <c r="H924" s="551"/>
    </row>
    <row r="925" spans="8:8" x14ac:dyDescent="0.2">
      <c r="H925" s="551"/>
    </row>
    <row r="926" spans="8:8" x14ac:dyDescent="0.2">
      <c r="H926" s="551"/>
    </row>
    <row r="927" spans="8:8" x14ac:dyDescent="0.2">
      <c r="H927" s="551"/>
    </row>
    <row r="928" spans="8:8" x14ac:dyDescent="0.2">
      <c r="H928" s="551"/>
    </row>
    <row r="929" spans="8:8" x14ac:dyDescent="0.2">
      <c r="H929" s="551"/>
    </row>
    <row r="930" spans="8:8" x14ac:dyDescent="0.2">
      <c r="H930" s="551"/>
    </row>
    <row r="931" spans="8:8" x14ac:dyDescent="0.2">
      <c r="H931" s="551"/>
    </row>
  </sheetData>
  <phoneticPr fontId="0" type="noConversion"/>
  <printOptions headings="1" gridLines="1"/>
  <pageMargins left="0" right="0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1"/>
  <sheetViews>
    <sheetView tabSelected="1" topLeftCell="A880" workbookViewId="0">
      <selection activeCell="C893" sqref="C893"/>
    </sheetView>
  </sheetViews>
  <sheetFormatPr defaultRowHeight="12.75" x14ac:dyDescent="0.2"/>
  <cols>
    <col min="1" max="1" width="0.140625" style="236" customWidth="1"/>
    <col min="2" max="2" width="6" style="234" customWidth="1"/>
    <col min="3" max="3" width="8.42578125" style="210" customWidth="1"/>
    <col min="4" max="4" width="25.5703125" style="235" customWidth="1"/>
    <col min="5" max="5" width="5.7109375" style="207" customWidth="1"/>
    <col min="6" max="7" width="6.5703125" style="207" customWidth="1"/>
    <col min="8" max="8" width="7" style="244" customWidth="1"/>
    <col min="9" max="9" width="6.28515625" style="244" customWidth="1"/>
    <col min="10" max="10" width="8.28515625" style="244" customWidth="1"/>
    <col min="11" max="11" width="8.42578125" style="244" customWidth="1"/>
    <col min="12" max="13" width="6.28515625" style="244" customWidth="1"/>
    <col min="14" max="14" width="7.5703125" customWidth="1"/>
    <col min="15" max="15" width="9.140625" style="255"/>
    <col min="16" max="16384" width="9.140625" style="207"/>
  </cols>
  <sheetData>
    <row r="1" spans="1:14" ht="24" customHeight="1" x14ac:dyDescent="0.2">
      <c r="A1" s="205"/>
      <c r="B1" s="245" t="s">
        <v>1255</v>
      </c>
      <c r="C1" s="246"/>
      <c r="D1" s="246"/>
      <c r="E1" s="206"/>
      <c r="F1" s="206"/>
      <c r="G1" s="206"/>
    </row>
    <row r="2" spans="1:14" ht="23.25" customHeight="1" x14ac:dyDescent="0.2">
      <c r="A2" s="208"/>
      <c r="B2" s="209"/>
      <c r="D2" s="211"/>
      <c r="E2" s="247"/>
    </row>
    <row r="3" spans="1:14" ht="42.75" customHeight="1" x14ac:dyDescent="0.2">
      <c r="A3" s="208"/>
      <c r="B3" s="212"/>
      <c r="C3" s="213"/>
      <c r="D3" s="214"/>
      <c r="E3" s="250" t="s">
        <v>695</v>
      </c>
      <c r="F3" s="370" t="s">
        <v>1079</v>
      </c>
      <c r="G3" s="370" t="s">
        <v>1199</v>
      </c>
      <c r="H3" s="215" t="s">
        <v>1205</v>
      </c>
      <c r="I3" s="215" t="s">
        <v>1195</v>
      </c>
      <c r="J3" s="215" t="s">
        <v>1004</v>
      </c>
      <c r="K3" s="585" t="s">
        <v>1260</v>
      </c>
      <c r="L3" s="215" t="s">
        <v>1070</v>
      </c>
      <c r="M3" s="215" t="s">
        <v>1198</v>
      </c>
    </row>
    <row r="4" spans="1:14" ht="15.75" x14ac:dyDescent="0.25">
      <c r="A4" s="205"/>
      <c r="B4" s="217" t="s">
        <v>331</v>
      </c>
      <c r="C4" s="218"/>
      <c r="D4" s="219" t="s">
        <v>442</v>
      </c>
      <c r="E4" s="220"/>
      <c r="F4" s="488"/>
      <c r="G4" s="488"/>
      <c r="H4" s="216"/>
      <c r="I4" s="216"/>
      <c r="J4" s="216"/>
      <c r="K4" s="586" t="s">
        <v>1261</v>
      </c>
      <c r="L4" s="216"/>
      <c r="M4" s="216"/>
    </row>
    <row r="5" spans="1:14" x14ac:dyDescent="0.2">
      <c r="A5" s="205"/>
      <c r="B5" s="212"/>
      <c r="C5" s="221"/>
      <c r="D5" s="282" t="s">
        <v>329</v>
      </c>
      <c r="E5" s="354"/>
      <c r="F5" s="355">
        <f t="shared" ref="F5" si="0">SUM(F6+F30+F85)</f>
        <v>5650.2000000000007</v>
      </c>
      <c r="G5" s="355">
        <f t="shared" ref="G5:M5" si="1">SUM(G6+G30+G85)</f>
        <v>6115.7000000000007</v>
      </c>
      <c r="H5" s="355">
        <f t="shared" si="1"/>
        <v>6857.3</v>
      </c>
      <c r="I5" s="354">
        <f t="shared" si="1"/>
        <v>6852.1</v>
      </c>
      <c r="J5" s="354">
        <f t="shared" si="1"/>
        <v>7059.8</v>
      </c>
      <c r="K5" s="354"/>
      <c r="L5" s="354">
        <f t="shared" si="1"/>
        <v>7163.9000000000005</v>
      </c>
      <c r="M5" s="354">
        <f t="shared" si="1"/>
        <v>7257.5</v>
      </c>
      <c r="N5" s="476"/>
    </row>
    <row r="6" spans="1:14" x14ac:dyDescent="0.2">
      <c r="A6" s="205"/>
      <c r="B6" s="212"/>
      <c r="C6" s="221"/>
      <c r="D6" s="282" t="s">
        <v>1</v>
      </c>
      <c r="E6" s="354"/>
      <c r="F6" s="355">
        <f>SUM(F8+F10+F18)</f>
        <v>2965.2</v>
      </c>
      <c r="G6" s="355">
        <f>SUM(G8+G10+G18)</f>
        <v>3173.4</v>
      </c>
      <c r="H6" s="354">
        <f>SUM(H8+H10+H18+H28)</f>
        <v>3551.3</v>
      </c>
      <c r="I6" s="354">
        <f>SUM(I8+I10+I18+I28)</f>
        <v>3551.3</v>
      </c>
      <c r="J6" s="354">
        <f>SUM(J8+J10+J18+J28)</f>
        <v>3954.4</v>
      </c>
      <c r="K6" s="354"/>
      <c r="L6" s="354">
        <f t="shared" ref="L6:M6" si="2">SUM(L8+L10+L18+L28)</f>
        <v>3934</v>
      </c>
      <c r="M6" s="354">
        <f t="shared" si="2"/>
        <v>3953.7</v>
      </c>
      <c r="N6" s="476"/>
    </row>
    <row r="7" spans="1:14" x14ac:dyDescent="0.2">
      <c r="A7" s="208"/>
      <c r="B7" s="212"/>
      <c r="C7" s="213"/>
      <c r="D7" s="214"/>
      <c r="E7" s="224"/>
      <c r="F7" s="223"/>
      <c r="G7" s="223"/>
      <c r="H7" s="224"/>
      <c r="I7" s="224"/>
      <c r="J7" s="224"/>
      <c r="K7" s="224"/>
      <c r="L7" s="224"/>
      <c r="M7" s="224"/>
      <c r="N7" s="476"/>
    </row>
    <row r="8" spans="1:14" x14ac:dyDescent="0.2">
      <c r="A8" s="205"/>
      <c r="B8" s="212">
        <v>110</v>
      </c>
      <c r="C8" s="221"/>
      <c r="D8" s="282" t="s">
        <v>2</v>
      </c>
      <c r="E8" s="283"/>
      <c r="F8" s="283">
        <f t="shared" ref="F8:M8" si="3">SUM(F9)</f>
        <v>2577.6</v>
      </c>
      <c r="G8" s="283">
        <f t="shared" si="3"/>
        <v>2832.3</v>
      </c>
      <c r="H8" s="284">
        <f t="shared" si="3"/>
        <v>3106</v>
      </c>
      <c r="I8" s="284">
        <f t="shared" si="3"/>
        <v>3105.5</v>
      </c>
      <c r="J8" s="284">
        <f t="shared" si="3"/>
        <v>3179</v>
      </c>
      <c r="K8" s="284"/>
      <c r="L8" s="284">
        <f t="shared" si="3"/>
        <v>3332.7</v>
      </c>
      <c r="M8" s="284">
        <f t="shared" si="3"/>
        <v>3532</v>
      </c>
      <c r="N8" s="476"/>
    </row>
    <row r="9" spans="1:14" x14ac:dyDescent="0.2">
      <c r="A9" s="208"/>
      <c r="B9" s="212">
        <v>111</v>
      </c>
      <c r="C9" s="213">
        <v>111003</v>
      </c>
      <c r="D9" s="214" t="s">
        <v>320</v>
      </c>
      <c r="E9" s="224"/>
      <c r="F9" s="223">
        <v>2577.6</v>
      </c>
      <c r="G9" s="223">
        <v>2832.3</v>
      </c>
      <c r="H9" s="224">
        <v>3106</v>
      </c>
      <c r="I9" s="224">
        <v>3105.5</v>
      </c>
      <c r="J9" s="224">
        <v>3179</v>
      </c>
      <c r="K9" s="224"/>
      <c r="L9" s="224">
        <v>3332.7</v>
      </c>
      <c r="M9" s="224">
        <v>3532</v>
      </c>
      <c r="N9" s="490"/>
    </row>
    <row r="10" spans="1:14" x14ac:dyDescent="0.2">
      <c r="A10" s="205"/>
      <c r="B10" s="212">
        <v>120</v>
      </c>
      <c r="C10" s="221"/>
      <c r="D10" s="282" t="s">
        <v>3</v>
      </c>
      <c r="E10" s="283"/>
      <c r="F10" s="283">
        <f>SUM(F11:F17)</f>
        <v>203.1</v>
      </c>
      <c r="G10" s="283">
        <f>SUM(G11:G17)</f>
        <v>176.1</v>
      </c>
      <c r="H10" s="283">
        <f t="shared" ref="H10:J10" si="4">SUM(H11:H17)</f>
        <v>189.79999999999998</v>
      </c>
      <c r="I10" s="283">
        <f t="shared" si="4"/>
        <v>189.79999999999998</v>
      </c>
      <c r="J10" s="283">
        <f t="shared" si="4"/>
        <v>189.5</v>
      </c>
      <c r="K10" s="283"/>
      <c r="L10" s="283">
        <f t="shared" ref="L10:M10" si="5">SUM(L11:L17)</f>
        <v>195.5</v>
      </c>
      <c r="M10" s="283">
        <f t="shared" si="5"/>
        <v>199.5</v>
      </c>
      <c r="N10" s="476"/>
    </row>
    <row r="11" spans="1:14" x14ac:dyDescent="0.2">
      <c r="A11" s="205"/>
      <c r="B11" s="212"/>
      <c r="C11" s="213">
        <v>121001</v>
      </c>
      <c r="D11" s="214" t="s">
        <v>375</v>
      </c>
      <c r="E11" s="224"/>
      <c r="F11" s="223">
        <v>18.7</v>
      </c>
      <c r="G11" s="223">
        <v>18.600000000000001</v>
      </c>
      <c r="H11" s="223">
        <v>19</v>
      </c>
      <c r="I11" s="223">
        <v>19</v>
      </c>
      <c r="J11" s="223">
        <v>19</v>
      </c>
      <c r="K11" s="223"/>
      <c r="L11" s="223">
        <v>20</v>
      </c>
      <c r="M11" s="223">
        <v>21</v>
      </c>
      <c r="N11" s="476"/>
    </row>
    <row r="12" spans="1:14" x14ac:dyDescent="0.2">
      <c r="A12" s="205"/>
      <c r="B12" s="212"/>
      <c r="C12" s="213">
        <v>121001</v>
      </c>
      <c r="D12" s="214" t="s">
        <v>376</v>
      </c>
      <c r="E12" s="224"/>
      <c r="F12" s="223">
        <v>28.2</v>
      </c>
      <c r="G12" s="223">
        <v>19.399999999999999</v>
      </c>
      <c r="H12" s="223">
        <v>27</v>
      </c>
      <c r="I12" s="223">
        <v>27</v>
      </c>
      <c r="J12" s="223">
        <v>25</v>
      </c>
      <c r="K12" s="223"/>
      <c r="L12" s="223">
        <v>25</v>
      </c>
      <c r="M12" s="223">
        <v>26</v>
      </c>
      <c r="N12" s="476"/>
    </row>
    <row r="13" spans="1:14" x14ac:dyDescent="0.2">
      <c r="A13" s="205"/>
      <c r="B13" s="212"/>
      <c r="C13" s="213">
        <v>121002</v>
      </c>
      <c r="D13" s="214" t="s">
        <v>377</v>
      </c>
      <c r="E13" s="224"/>
      <c r="F13" s="223">
        <v>53.3</v>
      </c>
      <c r="G13" s="223">
        <v>44.8</v>
      </c>
      <c r="H13" s="223">
        <v>47</v>
      </c>
      <c r="I13" s="223">
        <v>47</v>
      </c>
      <c r="J13" s="223">
        <v>47</v>
      </c>
      <c r="K13" s="223"/>
      <c r="L13" s="223">
        <v>50</v>
      </c>
      <c r="M13" s="223">
        <v>50</v>
      </c>
      <c r="N13" s="476"/>
    </row>
    <row r="14" spans="1:14" x14ac:dyDescent="0.2">
      <c r="A14" s="208"/>
      <c r="B14" s="212"/>
      <c r="C14" s="213">
        <v>121002</v>
      </c>
      <c r="D14" s="214" t="s">
        <v>378</v>
      </c>
      <c r="E14" s="224"/>
      <c r="F14" s="223">
        <v>92.4</v>
      </c>
      <c r="G14" s="223">
        <v>83.8</v>
      </c>
      <c r="H14" s="223">
        <v>85</v>
      </c>
      <c r="I14" s="223">
        <v>85</v>
      </c>
      <c r="J14" s="223">
        <v>85</v>
      </c>
      <c r="K14" s="223"/>
      <c r="L14" s="223">
        <v>86</v>
      </c>
      <c r="M14" s="223">
        <v>87</v>
      </c>
      <c r="N14" s="373"/>
    </row>
    <row r="15" spans="1:14" x14ac:dyDescent="0.2">
      <c r="A15" s="208"/>
      <c r="B15" s="212"/>
      <c r="C15" s="213">
        <v>121003</v>
      </c>
      <c r="D15" s="214" t="s">
        <v>379</v>
      </c>
      <c r="E15" s="224"/>
      <c r="F15" s="223">
        <v>8.1</v>
      </c>
      <c r="G15" s="223">
        <v>7.8</v>
      </c>
      <c r="H15" s="223">
        <v>7.6</v>
      </c>
      <c r="I15" s="223">
        <v>7.6</v>
      </c>
      <c r="J15" s="223">
        <v>11</v>
      </c>
      <c r="K15" s="223"/>
      <c r="L15" s="223">
        <v>12</v>
      </c>
      <c r="M15" s="223">
        <v>13</v>
      </c>
      <c r="N15" s="476"/>
    </row>
    <row r="16" spans="1:14" x14ac:dyDescent="0.2">
      <c r="A16" s="208"/>
      <c r="B16" s="212"/>
      <c r="C16" s="213">
        <v>121003</v>
      </c>
      <c r="D16" s="214" t="s">
        <v>380</v>
      </c>
      <c r="E16" s="224"/>
      <c r="F16" s="223">
        <v>2.2999999999999998</v>
      </c>
      <c r="G16" s="223">
        <v>1.6</v>
      </c>
      <c r="H16" s="223">
        <v>2.2000000000000002</v>
      </c>
      <c r="I16" s="223">
        <v>2.2000000000000002</v>
      </c>
      <c r="J16" s="223">
        <v>2.5</v>
      </c>
      <c r="K16" s="223"/>
      <c r="L16" s="223">
        <v>2.5</v>
      </c>
      <c r="M16" s="223">
        <v>2.5</v>
      </c>
      <c r="N16" s="476"/>
    </row>
    <row r="17" spans="1:15" x14ac:dyDescent="0.2">
      <c r="A17" s="208"/>
      <c r="B17" s="212"/>
      <c r="C17" s="213">
        <v>121003</v>
      </c>
      <c r="D17" s="214" t="s">
        <v>388</v>
      </c>
      <c r="E17" s="224"/>
      <c r="F17" s="223">
        <v>0.1</v>
      </c>
      <c r="G17" s="223">
        <v>0.1</v>
      </c>
      <c r="H17" s="223">
        <v>2</v>
      </c>
      <c r="I17" s="223">
        <v>2</v>
      </c>
      <c r="J17" s="223">
        <v>0</v>
      </c>
      <c r="K17" s="223"/>
      <c r="L17" s="223">
        <v>0</v>
      </c>
      <c r="M17" s="223">
        <v>0</v>
      </c>
      <c r="N17" s="476"/>
    </row>
    <row r="18" spans="1:15" x14ac:dyDescent="0.2">
      <c r="A18" s="205"/>
      <c r="B18" s="212">
        <v>130</v>
      </c>
      <c r="C18" s="221"/>
      <c r="D18" s="282" t="s">
        <v>4</v>
      </c>
      <c r="E18" s="283"/>
      <c r="F18" s="283">
        <f>SUM(F19+F28)</f>
        <v>184.49999999999997</v>
      </c>
      <c r="G18" s="283">
        <f>SUM(G19+G28)</f>
        <v>165</v>
      </c>
      <c r="H18" s="283">
        <f t="shared" ref="H18:M18" si="6">SUM(H19)</f>
        <v>254</v>
      </c>
      <c r="I18" s="283">
        <f t="shared" si="6"/>
        <v>254.5</v>
      </c>
      <c r="J18" s="283">
        <f t="shared" si="6"/>
        <v>583.9</v>
      </c>
      <c r="K18" s="283"/>
      <c r="L18" s="283">
        <f t="shared" si="6"/>
        <v>403.79999999999995</v>
      </c>
      <c r="M18" s="283">
        <f t="shared" si="6"/>
        <v>220.2</v>
      </c>
      <c r="N18" s="476"/>
    </row>
    <row r="19" spans="1:15" x14ac:dyDescent="0.2">
      <c r="A19" s="208"/>
      <c r="B19" s="212">
        <v>133</v>
      </c>
      <c r="C19" s="213"/>
      <c r="D19" s="282" t="s">
        <v>321</v>
      </c>
      <c r="E19" s="283"/>
      <c r="F19" s="283">
        <f>SUM(F20:F27)</f>
        <v>182.29999999999998</v>
      </c>
      <c r="G19" s="283">
        <f>SUM(G20:G27)</f>
        <v>163.5</v>
      </c>
      <c r="H19" s="283">
        <f t="shared" ref="H19:J19" si="7">SUM(H20:H27)</f>
        <v>254</v>
      </c>
      <c r="I19" s="283">
        <f t="shared" si="7"/>
        <v>254.5</v>
      </c>
      <c r="J19" s="283">
        <f t="shared" si="7"/>
        <v>583.9</v>
      </c>
      <c r="K19" s="283"/>
      <c r="L19" s="283">
        <f t="shared" ref="L19:M19" si="8">SUM(L20:L27)</f>
        <v>403.79999999999995</v>
      </c>
      <c r="M19" s="283">
        <f t="shared" si="8"/>
        <v>220.2</v>
      </c>
      <c r="N19" s="476"/>
    </row>
    <row r="20" spans="1:15" x14ac:dyDescent="0.2">
      <c r="A20" s="208"/>
      <c r="B20" s="212"/>
      <c r="C20" s="213">
        <v>133001</v>
      </c>
      <c r="D20" s="214" t="s">
        <v>5</v>
      </c>
      <c r="E20" s="224"/>
      <c r="F20" s="223">
        <v>5.8</v>
      </c>
      <c r="G20" s="223">
        <v>4.8</v>
      </c>
      <c r="H20" s="224">
        <v>6</v>
      </c>
      <c r="I20" s="224">
        <v>6</v>
      </c>
      <c r="J20" s="224">
        <v>5</v>
      </c>
      <c r="K20" s="224"/>
      <c r="L20" s="224">
        <v>5</v>
      </c>
      <c r="M20" s="224">
        <v>5</v>
      </c>
      <c r="N20" s="476"/>
    </row>
    <row r="21" spans="1:15" x14ac:dyDescent="0.2">
      <c r="A21" s="208"/>
      <c r="B21" s="212"/>
      <c r="C21" s="213">
        <v>133003</v>
      </c>
      <c r="D21" s="214" t="s">
        <v>410</v>
      </c>
      <c r="E21" s="224"/>
      <c r="F21" s="223">
        <v>0.1</v>
      </c>
      <c r="G21" s="223">
        <v>0</v>
      </c>
      <c r="H21" s="224">
        <v>0</v>
      </c>
      <c r="I21" s="224">
        <v>0</v>
      </c>
      <c r="J21" s="224">
        <v>0</v>
      </c>
      <c r="K21" s="224"/>
      <c r="L21" s="224">
        <v>0</v>
      </c>
      <c r="M21" s="224">
        <v>0</v>
      </c>
      <c r="N21" s="476"/>
    </row>
    <row r="22" spans="1:15" x14ac:dyDescent="0.2">
      <c r="A22" s="208"/>
      <c r="B22" s="212"/>
      <c r="C22" s="213">
        <v>133004</v>
      </c>
      <c r="D22" s="214" t="s">
        <v>752</v>
      </c>
      <c r="E22" s="224"/>
      <c r="F22" s="223">
        <v>0.3</v>
      </c>
      <c r="G22" s="223">
        <v>0.3</v>
      </c>
      <c r="H22" s="224">
        <v>0.5</v>
      </c>
      <c r="I22" s="224">
        <v>0.5</v>
      </c>
      <c r="J22" s="224">
        <v>0.5</v>
      </c>
      <c r="K22" s="224"/>
      <c r="L22" s="224">
        <v>0.5</v>
      </c>
      <c r="M22" s="224">
        <v>0.5</v>
      </c>
      <c r="N22" s="476"/>
    </row>
    <row r="23" spans="1:15" x14ac:dyDescent="0.2">
      <c r="A23" s="208"/>
      <c r="B23" s="212"/>
      <c r="C23" s="213">
        <v>133006</v>
      </c>
      <c r="D23" s="214" t="s">
        <v>415</v>
      </c>
      <c r="E23" s="224"/>
      <c r="F23" s="223">
        <v>1.1000000000000001</v>
      </c>
      <c r="G23" s="223">
        <v>1.1000000000000001</v>
      </c>
      <c r="H23" s="224">
        <v>1</v>
      </c>
      <c r="I23" s="224">
        <v>1</v>
      </c>
      <c r="J23" s="224">
        <v>1.2</v>
      </c>
      <c r="K23" s="224"/>
      <c r="L23" s="224">
        <v>1.2</v>
      </c>
      <c r="M23" s="224">
        <v>1.2</v>
      </c>
      <c r="N23" s="476"/>
    </row>
    <row r="24" spans="1:15" x14ac:dyDescent="0.2">
      <c r="A24" s="208"/>
      <c r="B24" s="212"/>
      <c r="C24" s="213">
        <v>133012</v>
      </c>
      <c r="D24" s="214" t="s">
        <v>973</v>
      </c>
      <c r="E24" s="224"/>
      <c r="F24" s="223">
        <v>7.1</v>
      </c>
      <c r="G24" s="223">
        <v>5.3</v>
      </c>
      <c r="H24" s="224">
        <v>4.5</v>
      </c>
      <c r="I24" s="224">
        <v>5</v>
      </c>
      <c r="J24" s="578">
        <v>4.5</v>
      </c>
      <c r="K24" s="578"/>
      <c r="L24" s="224">
        <v>6.5</v>
      </c>
      <c r="M24" s="224">
        <v>6.5</v>
      </c>
      <c r="N24" s="490"/>
    </row>
    <row r="25" spans="1:15" x14ac:dyDescent="0.2">
      <c r="A25" s="208"/>
      <c r="B25" s="212"/>
      <c r="C25" s="213">
        <v>133013</v>
      </c>
      <c r="D25" s="214" t="s">
        <v>381</v>
      </c>
      <c r="E25" s="224"/>
      <c r="F25" s="223">
        <v>111.7</v>
      </c>
      <c r="G25" s="223">
        <v>103.1</v>
      </c>
      <c r="H25" s="224">
        <v>160</v>
      </c>
      <c r="I25" s="224">
        <v>160</v>
      </c>
      <c r="J25" s="224">
        <v>120</v>
      </c>
      <c r="K25" s="224"/>
      <c r="L25" s="224">
        <v>125</v>
      </c>
      <c r="M25" s="224">
        <v>125</v>
      </c>
      <c r="N25" s="476"/>
    </row>
    <row r="26" spans="1:15" x14ac:dyDescent="0.2">
      <c r="A26" s="208"/>
      <c r="B26" s="212"/>
      <c r="C26" s="213">
        <v>133013</v>
      </c>
      <c r="D26" s="214" t="s">
        <v>382</v>
      </c>
      <c r="E26" s="224"/>
      <c r="F26" s="223">
        <v>53.5</v>
      </c>
      <c r="G26" s="223">
        <v>47.5</v>
      </c>
      <c r="H26" s="224">
        <v>80</v>
      </c>
      <c r="I26" s="224">
        <v>80</v>
      </c>
      <c r="J26" s="578">
        <v>80</v>
      </c>
      <c r="K26" s="578"/>
      <c r="L26" s="224">
        <v>80</v>
      </c>
      <c r="M26" s="224">
        <v>80</v>
      </c>
      <c r="N26" s="476"/>
    </row>
    <row r="27" spans="1:15" x14ac:dyDescent="0.2">
      <c r="A27" s="208"/>
      <c r="B27" s="212"/>
      <c r="C27" s="213">
        <v>133013</v>
      </c>
      <c r="D27" s="214" t="s">
        <v>388</v>
      </c>
      <c r="E27" s="224"/>
      <c r="F27" s="223">
        <v>2.7</v>
      </c>
      <c r="G27" s="223">
        <v>1.4</v>
      </c>
      <c r="H27" s="224">
        <v>2</v>
      </c>
      <c r="I27" s="224">
        <v>2</v>
      </c>
      <c r="J27" s="578">
        <v>372.7</v>
      </c>
      <c r="K27" s="578"/>
      <c r="L27" s="224">
        <v>185.6</v>
      </c>
      <c r="M27" s="224">
        <v>2</v>
      </c>
      <c r="N27" s="476"/>
    </row>
    <row r="28" spans="1:15" x14ac:dyDescent="0.2">
      <c r="A28" s="208"/>
      <c r="B28" s="212">
        <v>160</v>
      </c>
      <c r="C28" s="213"/>
      <c r="D28" s="317" t="s">
        <v>1071</v>
      </c>
      <c r="E28" s="516"/>
      <c r="F28" s="283">
        <f t="shared" ref="F28:M28" si="9">SUM(F29)</f>
        <v>2.2000000000000002</v>
      </c>
      <c r="G28" s="283">
        <f t="shared" si="9"/>
        <v>1.5</v>
      </c>
      <c r="H28" s="283">
        <f t="shared" si="9"/>
        <v>1.5</v>
      </c>
      <c r="I28" s="283">
        <f t="shared" si="9"/>
        <v>1.5</v>
      </c>
      <c r="J28" s="283">
        <f t="shared" si="9"/>
        <v>2</v>
      </c>
      <c r="K28" s="283"/>
      <c r="L28" s="283">
        <f t="shared" si="9"/>
        <v>2</v>
      </c>
      <c r="M28" s="283">
        <f t="shared" si="9"/>
        <v>2</v>
      </c>
      <c r="N28" s="476"/>
    </row>
    <row r="29" spans="1:15" x14ac:dyDescent="0.2">
      <c r="A29" s="208"/>
      <c r="B29" s="212"/>
      <c r="C29" s="213">
        <v>160</v>
      </c>
      <c r="D29" s="214" t="s">
        <v>1072</v>
      </c>
      <c r="E29" s="223"/>
      <c r="F29" s="223">
        <v>2.2000000000000002</v>
      </c>
      <c r="G29" s="223">
        <v>1.5</v>
      </c>
      <c r="H29" s="223">
        <v>1.5</v>
      </c>
      <c r="I29" s="223">
        <v>1.5</v>
      </c>
      <c r="J29" s="223">
        <v>2</v>
      </c>
      <c r="K29" s="223"/>
      <c r="L29" s="223">
        <v>2</v>
      </c>
      <c r="M29" s="223">
        <v>2</v>
      </c>
      <c r="N29" s="476"/>
    </row>
    <row r="30" spans="1:15" s="448" customFormat="1" x14ac:dyDescent="0.2">
      <c r="A30" s="446"/>
      <c r="B30" s="212"/>
      <c r="C30" s="221"/>
      <c r="D30" s="282" t="s">
        <v>7</v>
      </c>
      <c r="E30" s="283"/>
      <c r="F30" s="283">
        <f t="shared" ref="F30" si="10">SUM(F31+F42+F47+F49+F74+F76)</f>
        <v>469.80000000000007</v>
      </c>
      <c r="G30" s="283">
        <f t="shared" ref="G30:J30" si="11">SUM(G31+G42+G47+G49+G74+G76)</f>
        <v>541.4</v>
      </c>
      <c r="H30" s="283">
        <f t="shared" si="11"/>
        <v>428.1</v>
      </c>
      <c r="I30" s="283">
        <f t="shared" si="11"/>
        <v>449.70000000000005</v>
      </c>
      <c r="J30" s="283">
        <f t="shared" si="11"/>
        <v>408.1</v>
      </c>
      <c r="K30" s="283"/>
      <c r="L30" s="283">
        <f t="shared" ref="L30:M30" si="12">SUM(L31+L42+L47+L49+L74+L76)</f>
        <v>401.1</v>
      </c>
      <c r="M30" s="283">
        <f t="shared" si="12"/>
        <v>398.1</v>
      </c>
      <c r="N30" s="476"/>
      <c r="O30" s="447"/>
    </row>
    <row r="31" spans="1:15" s="448" customFormat="1" x14ac:dyDescent="0.2">
      <c r="A31" s="446"/>
      <c r="B31" s="212">
        <v>210</v>
      </c>
      <c r="C31" s="221"/>
      <c r="D31" s="282" t="s">
        <v>8</v>
      </c>
      <c r="E31" s="283"/>
      <c r="F31" s="283">
        <f t="shared" ref="F31" si="13">SUM(F32:F41)</f>
        <v>218.4</v>
      </c>
      <c r="G31" s="283">
        <f t="shared" ref="G31:J31" si="14">SUM(G32:G41)</f>
        <v>275.7</v>
      </c>
      <c r="H31" s="283">
        <f t="shared" si="14"/>
        <v>254.5</v>
      </c>
      <c r="I31" s="283">
        <f t="shared" si="14"/>
        <v>261.2</v>
      </c>
      <c r="J31" s="283">
        <f t="shared" si="14"/>
        <v>231</v>
      </c>
      <c r="K31" s="283"/>
      <c r="L31" s="283">
        <f t="shared" ref="L31:M31" si="15">SUM(L32:L41)</f>
        <v>230</v>
      </c>
      <c r="M31" s="283">
        <f t="shared" si="15"/>
        <v>230</v>
      </c>
      <c r="O31" s="447"/>
    </row>
    <row r="32" spans="1:15" s="448" customFormat="1" x14ac:dyDescent="0.2">
      <c r="A32" s="439"/>
      <c r="B32" s="212"/>
      <c r="C32" s="213">
        <v>211003</v>
      </c>
      <c r="D32" s="214" t="s">
        <v>740</v>
      </c>
      <c r="E32" s="224"/>
      <c r="F32" s="223">
        <v>1.4</v>
      </c>
      <c r="G32" s="223">
        <v>0.6</v>
      </c>
      <c r="H32" s="224">
        <v>0</v>
      </c>
      <c r="I32" s="224">
        <v>0</v>
      </c>
      <c r="J32" s="224">
        <v>0</v>
      </c>
      <c r="K32" s="224"/>
      <c r="L32" s="224">
        <v>0</v>
      </c>
      <c r="M32" s="224">
        <v>0</v>
      </c>
      <c r="N32" s="476"/>
      <c r="O32" s="447"/>
    </row>
    <row r="33" spans="1:15" s="448" customFormat="1" x14ac:dyDescent="0.2">
      <c r="A33" s="439"/>
      <c r="B33" s="212"/>
      <c r="C33" s="213">
        <v>211003</v>
      </c>
      <c r="D33" s="214" t="s">
        <v>1059</v>
      </c>
      <c r="E33" s="224"/>
      <c r="F33" s="223">
        <v>0</v>
      </c>
      <c r="G33" s="223">
        <v>19.399999999999999</v>
      </c>
      <c r="H33" s="224">
        <v>0</v>
      </c>
      <c r="I33" s="224">
        <v>0</v>
      </c>
      <c r="J33" s="224">
        <v>7.5</v>
      </c>
      <c r="K33" s="224"/>
      <c r="L33" s="224">
        <v>7.5</v>
      </c>
      <c r="M33" s="224">
        <v>7.5</v>
      </c>
      <c r="N33" s="490"/>
      <c r="O33" s="447"/>
    </row>
    <row r="34" spans="1:15" s="448" customFormat="1" x14ac:dyDescent="0.2">
      <c r="A34" s="439"/>
      <c r="B34" s="212"/>
      <c r="C34" s="213">
        <v>212002</v>
      </c>
      <c r="D34" s="214" t="s">
        <v>318</v>
      </c>
      <c r="E34" s="204"/>
      <c r="F34" s="223">
        <v>41.8</v>
      </c>
      <c r="G34" s="223">
        <v>31.3</v>
      </c>
      <c r="H34" s="224">
        <v>40</v>
      </c>
      <c r="I34" s="224">
        <v>40</v>
      </c>
      <c r="J34" s="224">
        <v>30</v>
      </c>
      <c r="K34" s="224"/>
      <c r="L34" s="224">
        <v>30</v>
      </c>
      <c r="M34" s="224">
        <v>30</v>
      </c>
      <c r="N34" s="490"/>
      <c r="O34" s="447"/>
    </row>
    <row r="35" spans="1:15" s="448" customFormat="1" x14ac:dyDescent="0.2">
      <c r="A35" s="439"/>
      <c r="B35" s="212"/>
      <c r="C35" s="213">
        <v>212003</v>
      </c>
      <c r="D35" s="214" t="s">
        <v>920</v>
      </c>
      <c r="E35" s="224"/>
      <c r="F35" s="223">
        <v>11.2</v>
      </c>
      <c r="G35" s="223">
        <v>10.7</v>
      </c>
      <c r="H35" s="223">
        <v>11</v>
      </c>
      <c r="I35" s="223">
        <v>17.7</v>
      </c>
      <c r="J35" s="223">
        <v>10</v>
      </c>
      <c r="K35" s="223"/>
      <c r="L35" s="223">
        <v>12</v>
      </c>
      <c r="M35" s="223">
        <v>12</v>
      </c>
      <c r="N35" s="490"/>
      <c r="O35" s="447"/>
    </row>
    <row r="36" spans="1:15" s="448" customFormat="1" x14ac:dyDescent="0.2">
      <c r="A36" s="439"/>
      <c r="B36" s="212"/>
      <c r="C36" s="213">
        <v>212003</v>
      </c>
      <c r="D36" s="214" t="s">
        <v>921</v>
      </c>
      <c r="E36" s="224"/>
      <c r="F36" s="223">
        <v>1.6</v>
      </c>
      <c r="G36" s="223">
        <v>1.7</v>
      </c>
      <c r="H36" s="223">
        <v>0.5</v>
      </c>
      <c r="I36" s="223">
        <v>0.5</v>
      </c>
      <c r="J36" s="223">
        <v>0.5</v>
      </c>
      <c r="K36" s="223"/>
      <c r="L36" s="223">
        <v>0.5</v>
      </c>
      <c r="M36" s="223">
        <v>0.5</v>
      </c>
      <c r="N36" s="476"/>
      <c r="O36" s="447"/>
    </row>
    <row r="37" spans="1:15" s="500" customFormat="1" x14ac:dyDescent="0.2">
      <c r="A37" s="498"/>
      <c r="B37" s="502"/>
      <c r="C37" s="503">
        <v>212003</v>
      </c>
      <c r="D37" s="501" t="s">
        <v>1030</v>
      </c>
      <c r="E37" s="496"/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/>
      <c r="L37" s="223">
        <v>0</v>
      </c>
      <c r="M37" s="223">
        <v>0</v>
      </c>
      <c r="N37" s="491"/>
      <c r="O37" s="504"/>
    </row>
    <row r="38" spans="1:15" s="500" customFormat="1" x14ac:dyDescent="0.2">
      <c r="A38" s="498"/>
      <c r="B38" s="502"/>
      <c r="C38" s="503">
        <v>212003</v>
      </c>
      <c r="D38" s="501" t="s">
        <v>1024</v>
      </c>
      <c r="E38" s="496"/>
      <c r="F38" s="223">
        <v>0</v>
      </c>
      <c r="G38" s="223">
        <v>0</v>
      </c>
      <c r="H38" s="223">
        <v>0</v>
      </c>
      <c r="I38" s="223">
        <v>0</v>
      </c>
      <c r="J38" s="223">
        <v>0</v>
      </c>
      <c r="K38" s="223"/>
      <c r="L38" s="223">
        <v>0</v>
      </c>
      <c r="M38" s="223">
        <v>0</v>
      </c>
      <c r="N38" s="491"/>
      <c r="O38" s="504"/>
    </row>
    <row r="39" spans="1:15" s="448" customFormat="1" x14ac:dyDescent="0.2">
      <c r="A39" s="439"/>
      <c r="B39" s="212"/>
      <c r="C39" s="213">
        <v>2120035</v>
      </c>
      <c r="D39" s="214" t="s">
        <v>753</v>
      </c>
      <c r="E39" s="224"/>
      <c r="F39" s="223">
        <v>135.1</v>
      </c>
      <c r="G39" s="223">
        <v>137.69999999999999</v>
      </c>
      <c r="H39" s="224">
        <v>175</v>
      </c>
      <c r="I39" s="224">
        <v>175</v>
      </c>
      <c r="J39" s="224">
        <v>144</v>
      </c>
      <c r="K39" s="224"/>
      <c r="L39" s="224">
        <v>144</v>
      </c>
      <c r="M39" s="224">
        <v>144</v>
      </c>
      <c r="N39" s="476"/>
      <c r="O39" s="447"/>
    </row>
    <row r="40" spans="1:15" s="448" customFormat="1" x14ac:dyDescent="0.2">
      <c r="A40" s="439"/>
      <c r="B40" s="212"/>
      <c r="C40" s="213">
        <v>2120034</v>
      </c>
      <c r="D40" s="214" t="s">
        <v>611</v>
      </c>
      <c r="E40" s="224"/>
      <c r="F40" s="223">
        <v>27.3</v>
      </c>
      <c r="G40" s="223">
        <v>27.4</v>
      </c>
      <c r="H40" s="224">
        <v>28</v>
      </c>
      <c r="I40" s="224">
        <v>28</v>
      </c>
      <c r="J40" s="578">
        <v>28</v>
      </c>
      <c r="K40" s="578"/>
      <c r="L40" s="224">
        <v>25</v>
      </c>
      <c r="M40" s="224">
        <v>25</v>
      </c>
      <c r="N40" s="476"/>
      <c r="O40" s="447"/>
    </row>
    <row r="41" spans="1:15" s="448" customFormat="1" x14ac:dyDescent="0.2">
      <c r="A41" s="439"/>
      <c r="B41" s="212"/>
      <c r="C41" s="213">
        <v>212004</v>
      </c>
      <c r="D41" s="214" t="s">
        <v>1032</v>
      </c>
      <c r="E41" s="224"/>
      <c r="F41" s="223">
        <v>0</v>
      </c>
      <c r="G41" s="223">
        <v>46.9</v>
      </c>
      <c r="H41" s="224">
        <v>0</v>
      </c>
      <c r="I41" s="224">
        <v>0</v>
      </c>
      <c r="J41" s="577">
        <v>11</v>
      </c>
      <c r="K41" s="577"/>
      <c r="L41" s="224">
        <v>11</v>
      </c>
      <c r="M41" s="224">
        <v>11</v>
      </c>
      <c r="N41" s="493"/>
      <c r="O41" s="447"/>
    </row>
    <row r="42" spans="1:15" s="448" customFormat="1" x14ac:dyDescent="0.2">
      <c r="A42" s="446"/>
      <c r="B42" s="212">
        <v>221</v>
      </c>
      <c r="C42" s="221"/>
      <c r="D42" s="282" t="s">
        <v>9</v>
      </c>
      <c r="E42" s="283"/>
      <c r="F42" s="283">
        <f>SUM(F43:F46)</f>
        <v>74.300000000000011</v>
      </c>
      <c r="G42" s="283">
        <f>SUM(G43:G46)</f>
        <v>79.599999999999994</v>
      </c>
      <c r="H42" s="283">
        <f t="shared" ref="H42:J42" si="16">SUM(H43:H46)</f>
        <v>69.5</v>
      </c>
      <c r="I42" s="283">
        <f t="shared" si="16"/>
        <v>69.5</v>
      </c>
      <c r="J42" s="283">
        <f t="shared" si="16"/>
        <v>52</v>
      </c>
      <c r="K42" s="283"/>
      <c r="L42" s="283">
        <f t="shared" ref="L42:M42" si="17">SUM(L43:L46)</f>
        <v>52</v>
      </c>
      <c r="M42" s="283">
        <f t="shared" si="17"/>
        <v>47</v>
      </c>
      <c r="N42" s="476"/>
      <c r="O42" s="447"/>
    </row>
    <row r="43" spans="1:15" s="448" customFormat="1" x14ac:dyDescent="0.2">
      <c r="A43" s="439"/>
      <c r="B43" s="212"/>
      <c r="C43" s="213">
        <v>2210041</v>
      </c>
      <c r="D43" s="214" t="s">
        <v>706</v>
      </c>
      <c r="E43" s="224"/>
      <c r="F43" s="223">
        <v>13.4</v>
      </c>
      <c r="G43" s="223">
        <v>13.8</v>
      </c>
      <c r="H43" s="223">
        <v>13</v>
      </c>
      <c r="I43" s="223">
        <v>13</v>
      </c>
      <c r="J43" s="223">
        <v>14</v>
      </c>
      <c r="K43" s="223"/>
      <c r="L43" s="223">
        <v>14</v>
      </c>
      <c r="M43" s="223">
        <v>14</v>
      </c>
      <c r="N43" s="476"/>
      <c r="O43" s="447"/>
    </row>
    <row r="44" spans="1:15" s="448" customFormat="1" x14ac:dyDescent="0.2">
      <c r="A44" s="439"/>
      <c r="B44" s="212"/>
      <c r="C44" s="213">
        <v>2210044</v>
      </c>
      <c r="D44" s="214" t="s">
        <v>13</v>
      </c>
      <c r="E44" s="224"/>
      <c r="F44" s="223">
        <v>50.7</v>
      </c>
      <c r="G44" s="223">
        <v>55.6</v>
      </c>
      <c r="H44" s="224">
        <v>48</v>
      </c>
      <c r="I44" s="224">
        <v>48</v>
      </c>
      <c r="J44" s="224">
        <v>30</v>
      </c>
      <c r="K44" s="224"/>
      <c r="L44" s="224">
        <v>30</v>
      </c>
      <c r="M44" s="224">
        <v>25</v>
      </c>
      <c r="N44" s="476"/>
      <c r="O44" s="447"/>
    </row>
    <row r="45" spans="1:15" s="448" customFormat="1" x14ac:dyDescent="0.2">
      <c r="A45" s="439"/>
      <c r="B45" s="212"/>
      <c r="C45" s="213">
        <v>2210045</v>
      </c>
      <c r="D45" s="214" t="s">
        <v>14</v>
      </c>
      <c r="E45" s="224"/>
      <c r="F45" s="223">
        <v>6.7</v>
      </c>
      <c r="G45" s="223">
        <v>4.5999999999999996</v>
      </c>
      <c r="H45" s="223">
        <v>3.5</v>
      </c>
      <c r="I45" s="223">
        <v>3.5</v>
      </c>
      <c r="J45" s="223">
        <v>3</v>
      </c>
      <c r="K45" s="223"/>
      <c r="L45" s="223">
        <v>3</v>
      </c>
      <c r="M45" s="223">
        <v>3</v>
      </c>
      <c r="N45" s="476"/>
      <c r="O45" s="447"/>
    </row>
    <row r="46" spans="1:15" s="448" customFormat="1" x14ac:dyDescent="0.2">
      <c r="A46" s="439"/>
      <c r="B46" s="212"/>
      <c r="C46" s="213">
        <v>2210043</v>
      </c>
      <c r="D46" s="214" t="s">
        <v>705</v>
      </c>
      <c r="E46" s="224"/>
      <c r="F46" s="223">
        <v>3.5</v>
      </c>
      <c r="G46" s="223">
        <v>5.6</v>
      </c>
      <c r="H46" s="223">
        <v>5</v>
      </c>
      <c r="I46" s="223">
        <v>5</v>
      </c>
      <c r="J46" s="223">
        <v>5</v>
      </c>
      <c r="K46" s="223"/>
      <c r="L46" s="223">
        <v>5</v>
      </c>
      <c r="M46" s="223">
        <v>5</v>
      </c>
      <c r="N46" s="476"/>
      <c r="O46" s="447"/>
    </row>
    <row r="47" spans="1:15" s="448" customFormat="1" x14ac:dyDescent="0.2">
      <c r="A47" s="446"/>
      <c r="B47" s="212">
        <v>222</v>
      </c>
      <c r="C47" s="221"/>
      <c r="D47" s="282" t="s">
        <v>15</v>
      </c>
      <c r="E47" s="283"/>
      <c r="F47" s="283">
        <f>SUM(F48)</f>
        <v>3.9</v>
      </c>
      <c r="G47" s="283">
        <f>SUM(G48)</f>
        <v>2.4</v>
      </c>
      <c r="H47" s="283">
        <f t="shared" ref="H47:M47" si="18">SUM(H48)</f>
        <v>2</v>
      </c>
      <c r="I47" s="283">
        <f t="shared" si="18"/>
        <v>5.8</v>
      </c>
      <c r="J47" s="283">
        <f t="shared" si="18"/>
        <v>6</v>
      </c>
      <c r="K47" s="283"/>
      <c r="L47" s="283">
        <f t="shared" si="18"/>
        <v>6</v>
      </c>
      <c r="M47" s="283">
        <f t="shared" si="18"/>
        <v>6</v>
      </c>
      <c r="N47" s="476"/>
      <c r="O47" s="447"/>
    </row>
    <row r="48" spans="1:15" s="448" customFormat="1" x14ac:dyDescent="0.2">
      <c r="A48" s="439"/>
      <c r="B48" s="212"/>
      <c r="C48" s="213">
        <v>222003</v>
      </c>
      <c r="D48" s="214" t="s">
        <v>288</v>
      </c>
      <c r="E48" s="224"/>
      <c r="F48" s="223">
        <v>3.9</v>
      </c>
      <c r="G48" s="223">
        <v>2.4</v>
      </c>
      <c r="H48" s="223">
        <v>2</v>
      </c>
      <c r="I48" s="223">
        <v>5.8</v>
      </c>
      <c r="J48" s="223">
        <v>6</v>
      </c>
      <c r="K48" s="223"/>
      <c r="L48" s="223">
        <v>6</v>
      </c>
      <c r="M48" s="223">
        <v>6</v>
      </c>
      <c r="N48" s="490"/>
      <c r="O48" s="447"/>
    </row>
    <row r="49" spans="1:15" s="448" customFormat="1" x14ac:dyDescent="0.2">
      <c r="A49" s="446"/>
      <c r="B49" s="212">
        <v>223</v>
      </c>
      <c r="C49" s="221"/>
      <c r="D49" s="282" t="s">
        <v>16</v>
      </c>
      <c r="E49" s="283"/>
      <c r="F49" s="283">
        <f t="shared" ref="F49:J49" si="19">SUM(F50:F73)</f>
        <v>93.6</v>
      </c>
      <c r="G49" s="283">
        <f t="shared" si="19"/>
        <v>80.600000000000009</v>
      </c>
      <c r="H49" s="283">
        <f t="shared" si="19"/>
        <v>64</v>
      </c>
      <c r="I49" s="283">
        <f t="shared" si="19"/>
        <v>70</v>
      </c>
      <c r="J49" s="283">
        <f t="shared" si="19"/>
        <v>77.8</v>
      </c>
      <c r="K49" s="283"/>
      <c r="L49" s="283">
        <f t="shared" ref="L49:M49" si="20">SUM(L50:L73)</f>
        <v>80.8</v>
      </c>
      <c r="M49" s="283">
        <f t="shared" si="20"/>
        <v>82.8</v>
      </c>
      <c r="O49" s="447"/>
    </row>
    <row r="50" spans="1:15" s="448" customFormat="1" x14ac:dyDescent="0.2">
      <c r="A50" s="439"/>
      <c r="B50" s="212"/>
      <c r="C50" s="213">
        <v>223001</v>
      </c>
      <c r="D50" s="214" t="s">
        <v>712</v>
      </c>
      <c r="E50" s="224"/>
      <c r="F50" s="223">
        <v>0</v>
      </c>
      <c r="G50" s="223">
        <v>0</v>
      </c>
      <c r="H50" s="223">
        <v>1</v>
      </c>
      <c r="I50" s="223">
        <v>1</v>
      </c>
      <c r="J50" s="223">
        <v>0</v>
      </c>
      <c r="K50" s="223"/>
      <c r="L50" s="223">
        <v>0</v>
      </c>
      <c r="M50" s="223">
        <v>0</v>
      </c>
      <c r="N50" s="476"/>
      <c r="O50" s="447"/>
    </row>
    <row r="51" spans="1:15" s="448" customFormat="1" x14ac:dyDescent="0.2">
      <c r="A51" s="439"/>
      <c r="B51" s="212"/>
      <c r="C51" s="213">
        <v>2230010</v>
      </c>
      <c r="D51" s="214" t="s">
        <v>974</v>
      </c>
      <c r="E51" s="224"/>
      <c r="F51" s="223">
        <v>3.8</v>
      </c>
      <c r="G51" s="223">
        <v>0.1</v>
      </c>
      <c r="H51" s="223">
        <v>0.1</v>
      </c>
      <c r="I51" s="223">
        <v>0.1</v>
      </c>
      <c r="J51" s="223">
        <v>0.5</v>
      </c>
      <c r="K51" s="223"/>
      <c r="L51" s="223">
        <v>0.5</v>
      </c>
      <c r="M51" s="223">
        <v>0.5</v>
      </c>
      <c r="N51" s="490"/>
      <c r="O51" s="447"/>
    </row>
    <row r="52" spans="1:15" s="448" customFormat="1" x14ac:dyDescent="0.2">
      <c r="A52" s="439"/>
      <c r="B52" s="212"/>
      <c r="C52" s="213">
        <v>22300106</v>
      </c>
      <c r="D52" s="214" t="s">
        <v>624</v>
      </c>
      <c r="E52" s="224"/>
      <c r="F52" s="223">
        <v>5.5</v>
      </c>
      <c r="G52" s="223">
        <v>4.5</v>
      </c>
      <c r="H52" s="223">
        <v>4</v>
      </c>
      <c r="I52" s="223">
        <v>4</v>
      </c>
      <c r="J52" s="223">
        <v>6</v>
      </c>
      <c r="K52" s="223"/>
      <c r="L52" s="223">
        <v>6</v>
      </c>
      <c r="M52" s="223">
        <v>6</v>
      </c>
      <c r="N52" s="476"/>
      <c r="O52" s="447"/>
    </row>
    <row r="53" spans="1:15" s="448" customFormat="1" x14ac:dyDescent="0.2">
      <c r="A53" s="439"/>
      <c r="B53" s="212"/>
      <c r="C53" s="213">
        <v>2230011</v>
      </c>
      <c r="D53" s="214" t="s">
        <v>256</v>
      </c>
      <c r="E53" s="224"/>
      <c r="F53" s="223">
        <v>8.4</v>
      </c>
      <c r="G53" s="223">
        <v>1</v>
      </c>
      <c r="H53" s="223">
        <v>0</v>
      </c>
      <c r="I53" s="223">
        <v>1</v>
      </c>
      <c r="J53" s="223">
        <v>1</v>
      </c>
      <c r="K53" s="223"/>
      <c r="L53" s="223">
        <v>1</v>
      </c>
      <c r="M53" s="223">
        <v>1</v>
      </c>
      <c r="N53" s="490"/>
      <c r="O53" s="447"/>
    </row>
    <row r="54" spans="1:15" s="448" customFormat="1" x14ac:dyDescent="0.2">
      <c r="A54" s="439"/>
      <c r="B54" s="212"/>
      <c r="C54" s="213">
        <v>22300110</v>
      </c>
      <c r="D54" s="214" t="s">
        <v>21</v>
      </c>
      <c r="E54" s="224"/>
      <c r="F54" s="223">
        <v>7.2</v>
      </c>
      <c r="G54" s="223">
        <v>6.2</v>
      </c>
      <c r="H54" s="223">
        <v>5</v>
      </c>
      <c r="I54" s="223">
        <v>5</v>
      </c>
      <c r="J54" s="223">
        <v>6</v>
      </c>
      <c r="K54" s="223"/>
      <c r="L54" s="223">
        <v>6</v>
      </c>
      <c r="M54" s="223">
        <v>6</v>
      </c>
      <c r="N54" s="476"/>
      <c r="O54" s="447"/>
    </row>
    <row r="55" spans="1:15" s="448" customFormat="1" x14ac:dyDescent="0.2">
      <c r="A55" s="439"/>
      <c r="B55" s="212"/>
      <c r="C55" s="213">
        <v>22300112</v>
      </c>
      <c r="D55" s="214" t="s">
        <v>646</v>
      </c>
      <c r="E55" s="224"/>
      <c r="F55" s="223">
        <v>0.3</v>
      </c>
      <c r="G55" s="223">
        <v>1.3</v>
      </c>
      <c r="H55" s="223">
        <v>1</v>
      </c>
      <c r="I55" s="223">
        <v>1</v>
      </c>
      <c r="J55" s="223">
        <v>1</v>
      </c>
      <c r="K55" s="223"/>
      <c r="L55" s="223">
        <v>1</v>
      </c>
      <c r="M55" s="223">
        <v>1</v>
      </c>
      <c r="N55" s="476"/>
      <c r="O55" s="447"/>
    </row>
    <row r="56" spans="1:15" s="448" customFormat="1" x14ac:dyDescent="0.2">
      <c r="A56" s="439"/>
      <c r="B56" s="212"/>
      <c r="C56" s="213">
        <v>2230012</v>
      </c>
      <c r="D56" s="214" t="s">
        <v>17</v>
      </c>
      <c r="E56" s="224"/>
      <c r="F56" s="223">
        <v>0.7</v>
      </c>
      <c r="G56" s="223">
        <v>0.7</v>
      </c>
      <c r="H56" s="223">
        <v>0.4</v>
      </c>
      <c r="I56" s="223">
        <v>0.4</v>
      </c>
      <c r="J56" s="223">
        <v>0.4</v>
      </c>
      <c r="K56" s="223"/>
      <c r="L56" s="223">
        <v>0.4</v>
      </c>
      <c r="M56" s="223">
        <v>0.4</v>
      </c>
      <c r="N56" s="476"/>
      <c r="O56" s="447"/>
    </row>
    <row r="57" spans="1:15" s="448" customFormat="1" x14ac:dyDescent="0.2">
      <c r="A57" s="439"/>
      <c r="B57" s="212"/>
      <c r="C57" s="213">
        <v>2230014</v>
      </c>
      <c r="D57" s="214" t="s">
        <v>18</v>
      </c>
      <c r="E57" s="224"/>
      <c r="F57" s="223">
        <v>0</v>
      </c>
      <c r="G57" s="223">
        <v>0</v>
      </c>
      <c r="H57" s="223">
        <v>0.5</v>
      </c>
      <c r="I57" s="223">
        <v>0.5</v>
      </c>
      <c r="J57" s="223">
        <v>0</v>
      </c>
      <c r="K57" s="223"/>
      <c r="L57" s="223">
        <v>0</v>
      </c>
      <c r="M57" s="223">
        <v>0</v>
      </c>
      <c r="N57" s="476"/>
      <c r="O57" s="447"/>
    </row>
    <row r="58" spans="1:15" s="448" customFormat="1" x14ac:dyDescent="0.2">
      <c r="A58" s="439"/>
      <c r="B58" s="212"/>
      <c r="C58" s="213">
        <v>22300121</v>
      </c>
      <c r="D58" s="214" t="s">
        <v>23</v>
      </c>
      <c r="E58" s="204"/>
      <c r="F58" s="223">
        <v>0.9</v>
      </c>
      <c r="G58" s="223">
        <v>0.1</v>
      </c>
      <c r="H58" s="223">
        <v>0</v>
      </c>
      <c r="I58" s="223">
        <v>0</v>
      </c>
      <c r="J58" s="223">
        <v>0.5</v>
      </c>
      <c r="K58" s="223"/>
      <c r="L58" s="223">
        <v>0.5</v>
      </c>
      <c r="M58" s="223">
        <v>0.5</v>
      </c>
      <c r="N58" s="476"/>
      <c r="O58" s="447"/>
    </row>
    <row r="59" spans="1:15" s="448" customFormat="1" x14ac:dyDescent="0.2">
      <c r="A59" s="439"/>
      <c r="B59" s="212"/>
      <c r="C59" s="213">
        <v>2230013</v>
      </c>
      <c r="D59" s="214" t="s">
        <v>353</v>
      </c>
      <c r="E59" s="224"/>
      <c r="F59" s="223">
        <v>0.8</v>
      </c>
      <c r="G59" s="223">
        <v>1.6</v>
      </c>
      <c r="H59" s="223">
        <v>0</v>
      </c>
      <c r="I59" s="223">
        <v>0</v>
      </c>
      <c r="J59" s="223">
        <v>0</v>
      </c>
      <c r="K59" s="223"/>
      <c r="L59" s="223">
        <v>0</v>
      </c>
      <c r="M59" s="223">
        <v>0</v>
      </c>
      <c r="N59" s="476"/>
      <c r="O59" s="447"/>
    </row>
    <row r="60" spans="1:15" s="448" customFormat="1" x14ac:dyDescent="0.2">
      <c r="A60" s="439"/>
      <c r="B60" s="212"/>
      <c r="C60" s="213">
        <v>2230016</v>
      </c>
      <c r="D60" s="214" t="s">
        <v>257</v>
      </c>
      <c r="E60" s="224"/>
      <c r="F60" s="223">
        <v>10.1</v>
      </c>
      <c r="G60" s="223">
        <v>11.1</v>
      </c>
      <c r="H60" s="223">
        <v>1</v>
      </c>
      <c r="I60" s="223">
        <v>6</v>
      </c>
      <c r="J60" s="223">
        <v>8</v>
      </c>
      <c r="K60" s="223"/>
      <c r="L60" s="223">
        <v>10</v>
      </c>
      <c r="M60" s="223">
        <v>12</v>
      </c>
      <c r="N60" s="490"/>
      <c r="O60" s="447"/>
    </row>
    <row r="61" spans="1:15" s="448" customFormat="1" x14ac:dyDescent="0.2">
      <c r="A61" s="439"/>
      <c r="B61" s="212"/>
      <c r="C61" s="213">
        <v>2230017</v>
      </c>
      <c r="D61" s="214" t="s">
        <v>19</v>
      </c>
      <c r="E61" s="224"/>
      <c r="F61" s="223">
        <v>7.8</v>
      </c>
      <c r="G61" s="223">
        <v>7.7</v>
      </c>
      <c r="H61" s="223">
        <v>2.5</v>
      </c>
      <c r="I61" s="223">
        <v>2.5</v>
      </c>
      <c r="J61" s="223">
        <v>7</v>
      </c>
      <c r="K61" s="223"/>
      <c r="L61" s="223">
        <v>8</v>
      </c>
      <c r="M61" s="223">
        <v>8</v>
      </c>
      <c r="N61" s="476"/>
      <c r="O61" s="447"/>
    </row>
    <row r="62" spans="1:15" s="448" customFormat="1" x14ac:dyDescent="0.2">
      <c r="A62" s="439"/>
      <c r="B62" s="212"/>
      <c r="C62" s="213">
        <v>22300171</v>
      </c>
      <c r="D62" s="214" t="s">
        <v>647</v>
      </c>
      <c r="E62" s="224"/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/>
      <c r="L62" s="223">
        <v>0</v>
      </c>
      <c r="M62" s="223">
        <v>0</v>
      </c>
      <c r="N62" s="476"/>
      <c r="O62" s="447"/>
    </row>
    <row r="63" spans="1:15" s="448" customFormat="1" x14ac:dyDescent="0.2">
      <c r="A63" s="439"/>
      <c r="B63" s="212"/>
      <c r="C63" s="213">
        <v>2230018</v>
      </c>
      <c r="D63" s="214" t="s">
        <v>20</v>
      </c>
      <c r="E63" s="224"/>
      <c r="F63" s="223">
        <v>0</v>
      </c>
      <c r="G63" s="223">
        <v>0</v>
      </c>
      <c r="H63" s="223">
        <v>0</v>
      </c>
      <c r="I63" s="223">
        <v>0</v>
      </c>
      <c r="J63" s="223">
        <v>0</v>
      </c>
      <c r="K63" s="223"/>
      <c r="L63" s="223">
        <v>0</v>
      </c>
      <c r="M63" s="223">
        <v>0</v>
      </c>
      <c r="N63" s="476"/>
      <c r="O63" s="447"/>
    </row>
    <row r="64" spans="1:15" s="500" customFormat="1" x14ac:dyDescent="0.2">
      <c r="A64" s="498"/>
      <c r="B64" s="502"/>
      <c r="C64" s="503">
        <v>223003</v>
      </c>
      <c r="D64" s="501" t="s">
        <v>1123</v>
      </c>
      <c r="E64" s="496"/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/>
      <c r="L64" s="223">
        <v>0</v>
      </c>
      <c r="M64" s="223">
        <v>0</v>
      </c>
      <c r="N64" s="491"/>
      <c r="O64" s="504"/>
    </row>
    <row r="65" spans="1:15" s="500" customFormat="1" x14ac:dyDescent="0.2">
      <c r="A65" s="498"/>
      <c r="B65" s="502"/>
      <c r="C65" s="503">
        <v>223003</v>
      </c>
      <c r="D65" s="501" t="s">
        <v>1122</v>
      </c>
      <c r="E65" s="496"/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/>
      <c r="L65" s="223">
        <v>0</v>
      </c>
      <c r="M65" s="223">
        <v>0</v>
      </c>
      <c r="N65" s="491"/>
      <c r="O65" s="504"/>
    </row>
    <row r="66" spans="1:15" s="448" customFormat="1" x14ac:dyDescent="0.2">
      <c r="A66" s="439"/>
      <c r="B66" s="212"/>
      <c r="C66" s="213" t="s">
        <v>571</v>
      </c>
      <c r="D66" s="214" t="s">
        <v>406</v>
      </c>
      <c r="E66" s="224"/>
      <c r="F66" s="223">
        <v>1.3</v>
      </c>
      <c r="G66" s="223">
        <v>1.5</v>
      </c>
      <c r="H66" s="223">
        <v>1.7</v>
      </c>
      <c r="I66" s="223">
        <v>1.7</v>
      </c>
      <c r="J66" s="223">
        <v>1.7</v>
      </c>
      <c r="K66" s="223"/>
      <c r="L66" s="223">
        <v>1.7</v>
      </c>
      <c r="M66" s="223">
        <v>1.7</v>
      </c>
      <c r="N66" s="476"/>
      <c r="O66" s="447"/>
    </row>
    <row r="67" spans="1:15" s="448" customFormat="1" x14ac:dyDescent="0.2">
      <c r="A67" s="439"/>
      <c r="B67" s="212"/>
      <c r="C67" s="213" t="s">
        <v>570</v>
      </c>
      <c r="D67" s="214" t="s">
        <v>405</v>
      </c>
      <c r="E67" s="224"/>
      <c r="F67" s="223">
        <v>1.8</v>
      </c>
      <c r="G67" s="223">
        <v>1.9</v>
      </c>
      <c r="H67" s="223">
        <v>1.8</v>
      </c>
      <c r="I67" s="223">
        <v>1.8</v>
      </c>
      <c r="J67" s="223">
        <v>1.9</v>
      </c>
      <c r="K67" s="223"/>
      <c r="L67" s="223">
        <v>1.9</v>
      </c>
      <c r="M67" s="223">
        <v>1.9</v>
      </c>
      <c r="N67" s="476"/>
      <c r="O67" s="447"/>
    </row>
    <row r="68" spans="1:15" s="448" customFormat="1" x14ac:dyDescent="0.2">
      <c r="A68" s="439"/>
      <c r="B68" s="212"/>
      <c r="C68" s="213" t="s">
        <v>572</v>
      </c>
      <c r="D68" s="214" t="s">
        <v>386</v>
      </c>
      <c r="E68" s="224"/>
      <c r="F68" s="223">
        <v>30.7</v>
      </c>
      <c r="G68" s="223">
        <v>29.3</v>
      </c>
      <c r="H68" s="223">
        <v>30</v>
      </c>
      <c r="I68" s="223">
        <v>30</v>
      </c>
      <c r="J68" s="223">
        <v>30</v>
      </c>
      <c r="K68" s="223"/>
      <c r="L68" s="223">
        <v>30</v>
      </c>
      <c r="M68" s="223">
        <v>30</v>
      </c>
      <c r="N68" s="476"/>
      <c r="O68" s="447"/>
    </row>
    <row r="69" spans="1:15" s="448" customFormat="1" x14ac:dyDescent="0.2">
      <c r="A69" s="439"/>
      <c r="B69" s="212" t="s">
        <v>442</v>
      </c>
      <c r="C69" s="213" t="s">
        <v>600</v>
      </c>
      <c r="D69" s="214" t="s">
        <v>601</v>
      </c>
      <c r="E69" s="224"/>
      <c r="F69" s="223">
        <v>8.9</v>
      </c>
      <c r="G69" s="223">
        <v>8.9</v>
      </c>
      <c r="H69" s="223">
        <v>9</v>
      </c>
      <c r="I69" s="223">
        <v>9</v>
      </c>
      <c r="J69" s="223">
        <v>9</v>
      </c>
      <c r="K69" s="223"/>
      <c r="L69" s="223">
        <v>9</v>
      </c>
      <c r="M69" s="223">
        <v>9</v>
      </c>
      <c r="N69" s="476"/>
      <c r="O69" s="447"/>
    </row>
    <row r="70" spans="1:15" s="448" customFormat="1" x14ac:dyDescent="0.2">
      <c r="A70" s="439"/>
      <c r="B70" s="212"/>
      <c r="C70" s="213">
        <v>2230025</v>
      </c>
      <c r="D70" s="214" t="s">
        <v>387</v>
      </c>
      <c r="E70" s="224"/>
      <c r="F70" s="223">
        <v>1.3</v>
      </c>
      <c r="G70" s="223">
        <v>0.2</v>
      </c>
      <c r="H70" s="223">
        <v>1.5</v>
      </c>
      <c r="I70" s="223">
        <v>1.5</v>
      </c>
      <c r="J70" s="223">
        <v>0.2</v>
      </c>
      <c r="K70" s="223"/>
      <c r="L70" s="223">
        <v>0.2</v>
      </c>
      <c r="M70" s="223">
        <v>0.2</v>
      </c>
      <c r="N70" s="476"/>
      <c r="O70" s="447"/>
    </row>
    <row r="71" spans="1:15" s="448" customFormat="1" x14ac:dyDescent="0.2">
      <c r="A71" s="439"/>
      <c r="B71" s="212"/>
      <c r="C71" s="213">
        <v>223003</v>
      </c>
      <c r="D71" s="214" t="s">
        <v>1017</v>
      </c>
      <c r="E71" s="224"/>
      <c r="F71" s="223">
        <v>0</v>
      </c>
      <c r="G71" s="223">
        <v>0</v>
      </c>
      <c r="H71" s="223">
        <v>0</v>
      </c>
      <c r="I71" s="223">
        <v>0</v>
      </c>
      <c r="J71" s="223">
        <v>0</v>
      </c>
      <c r="K71" s="223"/>
      <c r="L71" s="223">
        <v>0</v>
      </c>
      <c r="M71" s="223">
        <v>0</v>
      </c>
      <c r="N71" s="476"/>
      <c r="O71" s="447"/>
    </row>
    <row r="72" spans="1:15" s="448" customFormat="1" x14ac:dyDescent="0.2">
      <c r="A72" s="439"/>
      <c r="B72" s="212"/>
      <c r="C72" s="213">
        <v>223004</v>
      </c>
      <c r="D72" s="214" t="s">
        <v>423</v>
      </c>
      <c r="E72" s="224"/>
      <c r="F72" s="223">
        <v>0.3</v>
      </c>
      <c r="G72" s="223">
        <v>0.9</v>
      </c>
      <c r="H72" s="223">
        <v>0.5</v>
      </c>
      <c r="I72" s="223">
        <v>0.5</v>
      </c>
      <c r="J72" s="223">
        <v>0.5</v>
      </c>
      <c r="K72" s="223"/>
      <c r="L72" s="223">
        <v>0.5</v>
      </c>
      <c r="M72" s="223">
        <v>0.5</v>
      </c>
      <c r="N72" s="476"/>
      <c r="O72" s="447"/>
    </row>
    <row r="73" spans="1:15" s="448" customFormat="1" x14ac:dyDescent="0.2">
      <c r="A73" s="439"/>
      <c r="B73" s="212"/>
      <c r="C73" s="213">
        <v>229005</v>
      </c>
      <c r="D73" s="214" t="s">
        <v>354</v>
      </c>
      <c r="E73" s="224"/>
      <c r="F73" s="223">
        <v>3.8</v>
      </c>
      <c r="G73" s="223">
        <v>3.6</v>
      </c>
      <c r="H73" s="223">
        <v>4</v>
      </c>
      <c r="I73" s="223">
        <v>4</v>
      </c>
      <c r="J73" s="223">
        <v>4.0999999999999996</v>
      </c>
      <c r="K73" s="223"/>
      <c r="L73" s="223">
        <v>4.0999999999999996</v>
      </c>
      <c r="M73" s="223">
        <v>4.0999999999999996</v>
      </c>
      <c r="N73" s="476"/>
      <c r="O73" s="447"/>
    </row>
    <row r="74" spans="1:15" s="448" customFormat="1" x14ac:dyDescent="0.2">
      <c r="A74" s="446"/>
      <c r="B74" s="212">
        <v>240</v>
      </c>
      <c r="C74" s="221"/>
      <c r="D74" s="282" t="s">
        <v>24</v>
      </c>
      <c r="E74" s="356"/>
      <c r="F74" s="283">
        <f>SUM(F75)</f>
        <v>0.1</v>
      </c>
      <c r="G74" s="283">
        <f>SUM(G75)</f>
        <v>0</v>
      </c>
      <c r="H74" s="284">
        <f t="shared" ref="H74:M74" si="21">SUM(H75)</f>
        <v>0.1</v>
      </c>
      <c r="I74" s="284">
        <f t="shared" si="21"/>
        <v>0.1</v>
      </c>
      <c r="J74" s="284">
        <f t="shared" si="21"/>
        <v>0.1</v>
      </c>
      <c r="K74" s="284"/>
      <c r="L74" s="284">
        <f t="shared" si="21"/>
        <v>0.1</v>
      </c>
      <c r="M74" s="284">
        <f t="shared" si="21"/>
        <v>0.1</v>
      </c>
      <c r="N74" s="476"/>
      <c r="O74" s="447"/>
    </row>
    <row r="75" spans="1:15" s="448" customFormat="1" x14ac:dyDescent="0.2">
      <c r="A75" s="439"/>
      <c r="B75" s="212">
        <v>242</v>
      </c>
      <c r="C75" s="213"/>
      <c r="D75" s="214" t="s">
        <v>25</v>
      </c>
      <c r="E75" s="224"/>
      <c r="F75" s="223">
        <v>0.1</v>
      </c>
      <c r="G75" s="223">
        <v>0</v>
      </c>
      <c r="H75" s="223">
        <v>0.1</v>
      </c>
      <c r="I75" s="223">
        <v>0.1</v>
      </c>
      <c r="J75" s="223">
        <v>0.1</v>
      </c>
      <c r="K75" s="223"/>
      <c r="L75" s="223">
        <v>0.1</v>
      </c>
      <c r="M75" s="223">
        <v>0.1</v>
      </c>
      <c r="N75" s="476"/>
      <c r="O75" s="447"/>
    </row>
    <row r="76" spans="1:15" s="448" customFormat="1" x14ac:dyDescent="0.2">
      <c r="A76" s="446"/>
      <c r="B76" s="212">
        <v>290</v>
      </c>
      <c r="C76" s="221"/>
      <c r="D76" s="282" t="s">
        <v>26</v>
      </c>
      <c r="E76" s="284"/>
      <c r="F76" s="283">
        <f>SUM(F77)</f>
        <v>79.5</v>
      </c>
      <c r="G76" s="283">
        <f>SUM(G77)</f>
        <v>103.1</v>
      </c>
      <c r="H76" s="284">
        <f t="shared" ref="H76:M76" si="22">SUM(H77)</f>
        <v>38</v>
      </c>
      <c r="I76" s="284">
        <f t="shared" si="22"/>
        <v>43.1</v>
      </c>
      <c r="J76" s="284">
        <f t="shared" si="22"/>
        <v>41.2</v>
      </c>
      <c r="K76" s="284"/>
      <c r="L76" s="284">
        <f t="shared" si="22"/>
        <v>32.200000000000003</v>
      </c>
      <c r="M76" s="284">
        <f t="shared" si="22"/>
        <v>32.200000000000003</v>
      </c>
      <c r="N76" s="476"/>
      <c r="O76" s="447"/>
    </row>
    <row r="77" spans="1:15" s="448" customFormat="1" x14ac:dyDescent="0.2">
      <c r="A77" s="446"/>
      <c r="B77" s="212">
        <v>292</v>
      </c>
      <c r="C77" s="221"/>
      <c r="D77" s="282" t="s">
        <v>27</v>
      </c>
      <c r="E77" s="284"/>
      <c r="F77" s="283">
        <f>SUM(F78:F84)</f>
        <v>79.5</v>
      </c>
      <c r="G77" s="283">
        <f>SUM(G78:G84)</f>
        <v>103.1</v>
      </c>
      <c r="H77" s="284">
        <f t="shared" ref="H77:J77" si="23">SUM(H78:H84)</f>
        <v>38</v>
      </c>
      <c r="I77" s="284">
        <f t="shared" si="23"/>
        <v>43.1</v>
      </c>
      <c r="J77" s="284">
        <f t="shared" si="23"/>
        <v>41.2</v>
      </c>
      <c r="K77" s="284"/>
      <c r="L77" s="284">
        <f t="shared" ref="L77:M77" si="24">SUM(L78:L84)</f>
        <v>32.200000000000003</v>
      </c>
      <c r="M77" s="284">
        <f t="shared" si="24"/>
        <v>32.200000000000003</v>
      </c>
      <c r="N77" s="476"/>
      <c r="O77" s="447"/>
    </row>
    <row r="78" spans="1:15" s="448" customFormat="1" x14ac:dyDescent="0.2">
      <c r="A78" s="439"/>
      <c r="B78" s="216"/>
      <c r="C78" s="213">
        <v>292006</v>
      </c>
      <c r="D78" s="214" t="s">
        <v>424</v>
      </c>
      <c r="E78" s="224"/>
      <c r="F78" s="223">
        <v>0.8</v>
      </c>
      <c r="G78" s="223">
        <v>5.5</v>
      </c>
      <c r="H78" s="223">
        <v>2</v>
      </c>
      <c r="I78" s="223">
        <v>2</v>
      </c>
      <c r="J78" s="223">
        <v>3</v>
      </c>
      <c r="K78" s="223"/>
      <c r="L78" s="223">
        <v>3</v>
      </c>
      <c r="M78" s="223">
        <v>3</v>
      </c>
      <c r="N78" s="476"/>
      <c r="O78" s="447"/>
    </row>
    <row r="79" spans="1:15" s="448" customFormat="1" x14ac:dyDescent="0.2">
      <c r="A79" s="439"/>
      <c r="B79" s="212"/>
      <c r="C79" s="213">
        <v>292008</v>
      </c>
      <c r="D79" s="214" t="s">
        <v>28</v>
      </c>
      <c r="E79" s="204"/>
      <c r="F79" s="223">
        <v>1.9</v>
      </c>
      <c r="G79" s="223">
        <v>1.3</v>
      </c>
      <c r="H79" s="223">
        <v>2</v>
      </c>
      <c r="I79" s="223">
        <v>2</v>
      </c>
      <c r="J79" s="223">
        <v>1</v>
      </c>
      <c r="K79" s="223"/>
      <c r="L79" s="223">
        <v>1</v>
      </c>
      <c r="M79" s="223">
        <v>1</v>
      </c>
      <c r="N79" s="476"/>
      <c r="O79" s="447"/>
    </row>
    <row r="80" spans="1:15" s="448" customFormat="1" x14ac:dyDescent="0.2">
      <c r="A80" s="439"/>
      <c r="B80" s="212"/>
      <c r="C80" s="213">
        <v>292009</v>
      </c>
      <c r="D80" s="214" t="s">
        <v>754</v>
      </c>
      <c r="E80" s="224"/>
      <c r="F80" s="223">
        <v>24.5</v>
      </c>
      <c r="G80" s="223">
        <v>27.6</v>
      </c>
      <c r="H80" s="223">
        <v>5</v>
      </c>
      <c r="I80" s="223">
        <v>5</v>
      </c>
      <c r="J80" s="223">
        <v>18</v>
      </c>
      <c r="K80" s="223"/>
      <c r="L80" s="223">
        <v>9</v>
      </c>
      <c r="M80" s="223">
        <v>9</v>
      </c>
      <c r="N80" s="543"/>
      <c r="O80" s="544"/>
    </row>
    <row r="81" spans="1:15" s="448" customFormat="1" x14ac:dyDescent="0.2">
      <c r="A81" s="439"/>
      <c r="B81" s="212"/>
      <c r="C81" s="213">
        <v>292017</v>
      </c>
      <c r="D81" s="214" t="s">
        <v>355</v>
      </c>
      <c r="E81" s="204"/>
      <c r="F81" s="223">
        <v>21.2</v>
      </c>
      <c r="G81" s="223">
        <v>19</v>
      </c>
      <c r="H81" s="223">
        <v>5</v>
      </c>
      <c r="I81" s="223">
        <v>10.1</v>
      </c>
      <c r="J81" s="223">
        <v>2</v>
      </c>
      <c r="K81" s="223"/>
      <c r="L81" s="223">
        <v>2</v>
      </c>
      <c r="M81" s="223">
        <v>2</v>
      </c>
      <c r="N81" s="490"/>
      <c r="O81" s="447"/>
    </row>
    <row r="82" spans="1:15" s="448" customFormat="1" x14ac:dyDescent="0.2">
      <c r="A82" s="439"/>
      <c r="B82" s="212"/>
      <c r="C82" s="213">
        <v>292019</v>
      </c>
      <c r="D82" s="214" t="s">
        <v>625</v>
      </c>
      <c r="E82" s="224"/>
      <c r="F82" s="223">
        <v>4.9000000000000004</v>
      </c>
      <c r="G82" s="223">
        <v>33.4</v>
      </c>
      <c r="H82" s="223">
        <v>5</v>
      </c>
      <c r="I82" s="223">
        <v>5</v>
      </c>
      <c r="J82" s="223">
        <v>3.5</v>
      </c>
      <c r="K82" s="223"/>
      <c r="L82" s="223">
        <v>3.5</v>
      </c>
      <c r="M82" s="223">
        <v>3.5</v>
      </c>
      <c r="N82" s="493"/>
      <c r="O82" s="447"/>
    </row>
    <row r="83" spans="1:15" s="448" customFormat="1" x14ac:dyDescent="0.2">
      <c r="A83" s="439"/>
      <c r="B83" s="212"/>
      <c r="C83" s="213">
        <v>2920271</v>
      </c>
      <c r="D83" s="214" t="s">
        <v>302</v>
      </c>
      <c r="E83" s="224"/>
      <c r="F83" s="223">
        <v>15.7</v>
      </c>
      <c r="G83" s="223">
        <v>14</v>
      </c>
      <c r="H83" s="223">
        <v>14</v>
      </c>
      <c r="I83" s="223">
        <v>14</v>
      </c>
      <c r="J83" s="223">
        <v>12.7</v>
      </c>
      <c r="K83" s="223"/>
      <c r="L83" s="223">
        <v>12.7</v>
      </c>
      <c r="M83" s="223">
        <v>12.7</v>
      </c>
      <c r="N83" s="476"/>
      <c r="O83" s="447"/>
    </row>
    <row r="84" spans="1:15" s="448" customFormat="1" x14ac:dyDescent="0.2">
      <c r="A84" s="439"/>
      <c r="B84" s="212"/>
      <c r="C84" s="213">
        <v>2920272</v>
      </c>
      <c r="D84" s="214" t="s">
        <v>258</v>
      </c>
      <c r="E84" s="225"/>
      <c r="F84" s="223">
        <v>10.5</v>
      </c>
      <c r="G84" s="223">
        <v>2.2999999999999998</v>
      </c>
      <c r="H84" s="223">
        <v>5</v>
      </c>
      <c r="I84" s="223">
        <v>5</v>
      </c>
      <c r="J84" s="223">
        <v>1</v>
      </c>
      <c r="K84" s="223"/>
      <c r="L84" s="223">
        <v>1</v>
      </c>
      <c r="M84" s="223">
        <v>1</v>
      </c>
      <c r="N84" s="476"/>
      <c r="O84" s="447"/>
    </row>
    <row r="85" spans="1:15" s="448" customFormat="1" x14ac:dyDescent="0.2">
      <c r="A85" s="446"/>
      <c r="B85" s="294"/>
      <c r="C85" s="295"/>
      <c r="D85" s="282" t="s">
        <v>29</v>
      </c>
      <c r="E85" s="355"/>
      <c r="F85" s="355">
        <f t="shared" ref="F85:J85" si="25">SUM(F86:F125)</f>
        <v>2215.2000000000007</v>
      </c>
      <c r="G85" s="355">
        <f t="shared" si="25"/>
        <v>2400.9</v>
      </c>
      <c r="H85" s="355">
        <f>SUM(H86:H125)</f>
        <v>2877.9</v>
      </c>
      <c r="I85" s="355">
        <f>SUM(I86:I125)</f>
        <v>2851.1000000000004</v>
      </c>
      <c r="J85" s="355">
        <f t="shared" si="25"/>
        <v>2697.3</v>
      </c>
      <c r="K85" s="355"/>
      <c r="L85" s="355">
        <f t="shared" ref="L85:M85" si="26">SUM(L86:L125)</f>
        <v>2828.8</v>
      </c>
      <c r="M85" s="355">
        <f t="shared" si="26"/>
        <v>2905.7</v>
      </c>
      <c r="N85" s="239"/>
      <c r="O85" s="447"/>
    </row>
    <row r="86" spans="1:15" s="448" customFormat="1" x14ac:dyDescent="0.2">
      <c r="A86" s="439"/>
      <c r="B86" s="212">
        <v>311</v>
      </c>
      <c r="C86" s="213">
        <v>311</v>
      </c>
      <c r="D86" s="214" t="s">
        <v>426</v>
      </c>
      <c r="E86" s="224"/>
      <c r="F86" s="223">
        <v>0.4</v>
      </c>
      <c r="G86" s="223">
        <v>0.4</v>
      </c>
      <c r="H86" s="223">
        <v>0.4</v>
      </c>
      <c r="I86" s="223">
        <v>0.4</v>
      </c>
      <c r="J86" s="223">
        <v>0.4</v>
      </c>
      <c r="K86" s="223"/>
      <c r="L86" s="223">
        <v>0.4</v>
      </c>
      <c r="M86" s="223">
        <v>0.4</v>
      </c>
      <c r="N86" s="476"/>
      <c r="O86" s="447"/>
    </row>
    <row r="87" spans="1:15" s="448" customFormat="1" x14ac:dyDescent="0.2">
      <c r="A87" s="439"/>
      <c r="B87" s="216"/>
      <c r="C87" s="213">
        <v>311</v>
      </c>
      <c r="D87" s="214" t="s">
        <v>972</v>
      </c>
      <c r="E87" s="224"/>
      <c r="F87" s="223">
        <v>5.2</v>
      </c>
      <c r="G87" s="223">
        <v>3.3</v>
      </c>
      <c r="H87" s="223">
        <v>3</v>
      </c>
      <c r="I87" s="223">
        <v>6</v>
      </c>
      <c r="J87" s="223">
        <v>3</v>
      </c>
      <c r="K87" s="223"/>
      <c r="L87" s="223">
        <v>3</v>
      </c>
      <c r="M87" s="223">
        <v>3</v>
      </c>
      <c r="N87" s="493"/>
      <c r="O87" s="447"/>
    </row>
    <row r="88" spans="1:15" s="448" customFormat="1" x14ac:dyDescent="0.2">
      <c r="A88" s="439"/>
      <c r="B88" s="216"/>
      <c r="C88" s="213">
        <v>311</v>
      </c>
      <c r="D88" s="214" t="s">
        <v>1031</v>
      </c>
      <c r="E88" s="224"/>
      <c r="F88" s="223">
        <v>0</v>
      </c>
      <c r="G88" s="223">
        <v>35</v>
      </c>
      <c r="H88" s="223">
        <v>0</v>
      </c>
      <c r="I88" s="223">
        <v>0</v>
      </c>
      <c r="J88" s="223">
        <v>0</v>
      </c>
      <c r="K88" s="223"/>
      <c r="L88" s="223">
        <v>0</v>
      </c>
      <c r="M88" s="223">
        <v>0</v>
      </c>
      <c r="N88" s="493"/>
      <c r="O88" s="447"/>
    </row>
    <row r="89" spans="1:15" s="448" customFormat="1" x14ac:dyDescent="0.2">
      <c r="A89" s="439"/>
      <c r="B89" s="212">
        <v>312</v>
      </c>
      <c r="C89" s="213" t="s">
        <v>576</v>
      </c>
      <c r="D89" s="214" t="s">
        <v>35</v>
      </c>
      <c r="E89" s="224"/>
      <c r="F89" s="223">
        <v>36</v>
      </c>
      <c r="G89" s="223">
        <v>31.7</v>
      </c>
      <c r="H89" s="223">
        <v>44.8</v>
      </c>
      <c r="I89" s="223">
        <v>44.8</v>
      </c>
      <c r="J89" s="223">
        <v>0</v>
      </c>
      <c r="K89" s="223"/>
      <c r="L89" s="223">
        <v>0</v>
      </c>
      <c r="M89" s="223">
        <v>0</v>
      </c>
      <c r="N89" s="476"/>
      <c r="O89" s="447"/>
    </row>
    <row r="90" spans="1:15" s="448" customFormat="1" x14ac:dyDescent="0.2">
      <c r="A90" s="439"/>
      <c r="B90" s="212"/>
      <c r="C90" s="213">
        <v>312012</v>
      </c>
      <c r="D90" s="214" t="s">
        <v>928</v>
      </c>
      <c r="E90" s="204"/>
      <c r="F90" s="223">
        <v>28</v>
      </c>
      <c r="G90" s="223">
        <v>33.299999999999997</v>
      </c>
      <c r="H90" s="224">
        <v>36.5</v>
      </c>
      <c r="I90" s="224">
        <v>36.5</v>
      </c>
      <c r="J90" s="224">
        <v>36</v>
      </c>
      <c r="K90" s="224"/>
      <c r="L90" s="224">
        <v>38</v>
      </c>
      <c r="M90" s="224">
        <v>38</v>
      </c>
      <c r="N90" s="476"/>
      <c r="O90" s="447"/>
    </row>
    <row r="91" spans="1:15" s="448" customFormat="1" x14ac:dyDescent="0.2">
      <c r="A91" s="439"/>
      <c r="B91" s="212"/>
      <c r="C91" s="213">
        <v>312012</v>
      </c>
      <c r="D91" s="214" t="s">
        <v>931</v>
      </c>
      <c r="E91" s="204"/>
      <c r="F91" s="223">
        <v>14.1</v>
      </c>
      <c r="G91" s="223">
        <v>14.6</v>
      </c>
      <c r="H91" s="223">
        <v>16</v>
      </c>
      <c r="I91" s="223">
        <v>16</v>
      </c>
      <c r="J91" s="223">
        <v>15</v>
      </c>
      <c r="K91" s="223"/>
      <c r="L91" s="223">
        <v>16</v>
      </c>
      <c r="M91" s="223">
        <v>17</v>
      </c>
      <c r="N91" s="476"/>
      <c r="O91" s="447"/>
    </row>
    <row r="92" spans="1:15" s="448" customFormat="1" x14ac:dyDescent="0.2">
      <c r="A92" s="439"/>
      <c r="B92" s="212"/>
      <c r="C92" s="213" t="s">
        <v>575</v>
      </c>
      <c r="D92" s="214" t="s">
        <v>34</v>
      </c>
      <c r="E92" s="224"/>
      <c r="F92" s="223">
        <v>8.1</v>
      </c>
      <c r="G92" s="223">
        <v>7.8</v>
      </c>
      <c r="H92" s="223">
        <v>10.5</v>
      </c>
      <c r="I92" s="223">
        <v>10.5</v>
      </c>
      <c r="J92" s="223">
        <v>9.5</v>
      </c>
      <c r="K92" s="223"/>
      <c r="L92" s="223">
        <v>9.5</v>
      </c>
      <c r="M92" s="223">
        <v>9.5</v>
      </c>
      <c r="N92" s="476"/>
      <c r="O92" s="447"/>
    </row>
    <row r="93" spans="1:15" s="448" customFormat="1" x14ac:dyDescent="0.2">
      <c r="A93" s="439"/>
      <c r="B93" s="212"/>
      <c r="C93" s="213" t="s">
        <v>573</v>
      </c>
      <c r="D93" s="214" t="s">
        <v>31</v>
      </c>
      <c r="E93" s="224"/>
      <c r="F93" s="223">
        <v>32.6</v>
      </c>
      <c r="G93" s="223">
        <v>22.1</v>
      </c>
      <c r="H93" s="223">
        <v>24</v>
      </c>
      <c r="I93" s="223">
        <v>24</v>
      </c>
      <c r="J93" s="223">
        <v>17.5</v>
      </c>
      <c r="K93" s="223"/>
      <c r="L93" s="223">
        <v>15</v>
      </c>
      <c r="M93" s="223">
        <v>15</v>
      </c>
      <c r="N93" s="476"/>
      <c r="O93" s="447"/>
    </row>
    <row r="94" spans="1:15" s="448" customFormat="1" x14ac:dyDescent="0.2">
      <c r="A94" s="439"/>
      <c r="B94" s="212"/>
      <c r="C94" s="213" t="s">
        <v>738</v>
      </c>
      <c r="D94" s="214" t="s">
        <v>739</v>
      </c>
      <c r="E94" s="224"/>
      <c r="F94" s="223">
        <v>111</v>
      </c>
      <c r="G94" s="223">
        <v>157.19999999999999</v>
      </c>
      <c r="H94" s="223">
        <v>215</v>
      </c>
      <c r="I94" s="223">
        <v>215</v>
      </c>
      <c r="J94" s="223">
        <v>68</v>
      </c>
      <c r="K94" s="223"/>
      <c r="L94" s="223">
        <v>68</v>
      </c>
      <c r="M94" s="223">
        <v>68</v>
      </c>
      <c r="N94" s="476"/>
      <c r="O94" s="447"/>
    </row>
    <row r="95" spans="1:15" s="448" customFormat="1" x14ac:dyDescent="0.2">
      <c r="A95" s="439"/>
      <c r="B95" s="212"/>
      <c r="C95" s="213" t="s">
        <v>574</v>
      </c>
      <c r="D95" s="214" t="s">
        <v>33</v>
      </c>
      <c r="E95" s="224"/>
      <c r="F95" s="223">
        <v>177.1</v>
      </c>
      <c r="G95" s="223">
        <v>156.4</v>
      </c>
      <c r="H95" s="223">
        <v>175</v>
      </c>
      <c r="I95" s="223">
        <v>175</v>
      </c>
      <c r="J95" s="223">
        <v>50</v>
      </c>
      <c r="K95" s="223"/>
      <c r="L95" s="223">
        <v>50</v>
      </c>
      <c r="M95" s="223">
        <v>50</v>
      </c>
      <c r="N95" s="476"/>
      <c r="O95" s="447"/>
    </row>
    <row r="96" spans="1:15" s="448" customFormat="1" x14ac:dyDescent="0.2">
      <c r="A96" s="439"/>
      <c r="B96" s="212"/>
      <c r="C96" s="213">
        <v>312001</v>
      </c>
      <c r="D96" s="214" t="s">
        <v>1067</v>
      </c>
      <c r="E96" s="224"/>
      <c r="F96" s="223">
        <v>0</v>
      </c>
      <c r="G96" s="223">
        <v>0</v>
      </c>
      <c r="H96" s="223">
        <v>0</v>
      </c>
      <c r="I96" s="223">
        <v>0</v>
      </c>
      <c r="J96" s="223">
        <v>0</v>
      </c>
      <c r="K96" s="223"/>
      <c r="L96" s="223">
        <v>0</v>
      </c>
      <c r="M96" s="223">
        <v>0</v>
      </c>
      <c r="N96" s="491"/>
    </row>
    <row r="97" spans="1:15" s="448" customFormat="1" x14ac:dyDescent="0.2">
      <c r="A97" s="439"/>
      <c r="B97" s="212"/>
      <c r="C97" s="213">
        <v>3120016</v>
      </c>
      <c r="D97" s="214" t="s">
        <v>345</v>
      </c>
      <c r="E97" s="224"/>
      <c r="F97" s="223">
        <v>5.9</v>
      </c>
      <c r="G97" s="223">
        <v>5.0999999999999996</v>
      </c>
      <c r="H97" s="224">
        <v>22</v>
      </c>
      <c r="I97" s="224">
        <v>22</v>
      </c>
      <c r="J97" s="224">
        <v>9</v>
      </c>
      <c r="K97" s="224"/>
      <c r="L97" s="224">
        <v>9</v>
      </c>
      <c r="M97" s="224">
        <v>9</v>
      </c>
      <c r="N97" s="476"/>
      <c r="O97" s="447"/>
    </row>
    <row r="98" spans="1:15" s="448" customFormat="1" ht="12" customHeight="1" x14ac:dyDescent="0.2">
      <c r="A98" s="439"/>
      <c r="B98" s="212"/>
      <c r="C98" s="213">
        <v>312001814</v>
      </c>
      <c r="D98" s="214" t="s">
        <v>664</v>
      </c>
      <c r="E98" s="204"/>
      <c r="F98" s="223">
        <v>6.1</v>
      </c>
      <c r="G98" s="223">
        <v>7.6</v>
      </c>
      <c r="H98" s="223">
        <v>5</v>
      </c>
      <c r="I98" s="223">
        <v>7</v>
      </c>
      <c r="J98" s="223">
        <v>5</v>
      </c>
      <c r="K98" s="223"/>
      <c r="L98" s="223">
        <v>0</v>
      </c>
      <c r="M98" s="223">
        <v>0</v>
      </c>
      <c r="N98" s="493"/>
      <c r="O98" s="447"/>
    </row>
    <row r="99" spans="1:15" s="448" customFormat="1" ht="12" customHeight="1" x14ac:dyDescent="0.2">
      <c r="A99" s="439"/>
      <c r="B99" s="212"/>
      <c r="C99" s="213">
        <v>312001824</v>
      </c>
      <c r="D99" s="214" t="s">
        <v>663</v>
      </c>
      <c r="E99" s="204"/>
      <c r="F99" s="223">
        <v>6</v>
      </c>
      <c r="G99" s="223">
        <v>4</v>
      </c>
      <c r="H99" s="224">
        <v>0</v>
      </c>
      <c r="I99" s="224">
        <v>4</v>
      </c>
      <c r="J99" s="578">
        <v>4</v>
      </c>
      <c r="K99" s="578"/>
      <c r="L99" s="224">
        <v>0</v>
      </c>
      <c r="M99" s="224">
        <v>0</v>
      </c>
      <c r="N99" s="490"/>
      <c r="O99" s="447"/>
    </row>
    <row r="100" spans="1:15" s="448" customFormat="1" ht="12" customHeight="1" x14ac:dyDescent="0.2">
      <c r="A100" s="439"/>
      <c r="B100" s="212"/>
      <c r="C100" s="213">
        <v>312001</v>
      </c>
      <c r="D100" s="214" t="s">
        <v>1105</v>
      </c>
      <c r="E100" s="204"/>
      <c r="F100" s="223">
        <v>0</v>
      </c>
      <c r="G100" s="223">
        <v>2.5</v>
      </c>
      <c r="H100" s="224">
        <v>0</v>
      </c>
      <c r="I100" s="224">
        <v>0</v>
      </c>
      <c r="J100" s="578">
        <v>0</v>
      </c>
      <c r="K100" s="578"/>
      <c r="L100" s="224">
        <v>0</v>
      </c>
      <c r="M100" s="224">
        <v>0</v>
      </c>
      <c r="N100" s="476"/>
      <c r="O100" s="447"/>
    </row>
    <row r="101" spans="1:15" s="448" customFormat="1" ht="12" customHeight="1" x14ac:dyDescent="0.2">
      <c r="A101" s="439"/>
      <c r="B101" s="212"/>
      <c r="C101" s="213">
        <v>312001</v>
      </c>
      <c r="D101" s="214" t="s">
        <v>1132</v>
      </c>
      <c r="E101" s="204"/>
      <c r="F101" s="223">
        <v>0</v>
      </c>
      <c r="G101" s="223">
        <v>0</v>
      </c>
      <c r="H101" s="224">
        <v>50.1</v>
      </c>
      <c r="I101" s="224">
        <v>24</v>
      </c>
      <c r="J101" s="578">
        <v>45.7</v>
      </c>
      <c r="K101" s="578"/>
      <c r="L101" s="224">
        <v>45.7</v>
      </c>
      <c r="M101" s="224">
        <v>0</v>
      </c>
      <c r="N101" s="490"/>
      <c r="O101" s="447"/>
    </row>
    <row r="102" spans="1:15" s="448" customFormat="1" ht="12" customHeight="1" x14ac:dyDescent="0.2">
      <c r="A102" s="439"/>
      <c r="B102" s="212"/>
      <c r="C102" s="213">
        <v>312001</v>
      </c>
      <c r="D102" s="214" t="s">
        <v>983</v>
      </c>
      <c r="E102" s="204"/>
      <c r="F102" s="223">
        <v>44.4</v>
      </c>
      <c r="G102" s="223">
        <v>63.2</v>
      </c>
      <c r="H102" s="224">
        <v>72</v>
      </c>
      <c r="I102" s="224">
        <v>56</v>
      </c>
      <c r="J102" s="224">
        <v>80</v>
      </c>
      <c r="K102" s="224"/>
      <c r="L102" s="224">
        <v>80</v>
      </c>
      <c r="M102" s="224">
        <v>80</v>
      </c>
      <c r="N102" s="476"/>
      <c r="O102" s="447"/>
    </row>
    <row r="103" spans="1:15" s="448" customFormat="1" ht="12" customHeight="1" x14ac:dyDescent="0.2">
      <c r="A103" s="439"/>
      <c r="B103" s="212"/>
      <c r="C103" s="213">
        <v>312001</v>
      </c>
      <c r="D103" s="214" t="s">
        <v>1127</v>
      </c>
      <c r="E103" s="204"/>
      <c r="F103" s="223">
        <v>0</v>
      </c>
      <c r="G103" s="223">
        <v>0</v>
      </c>
      <c r="H103" s="224">
        <v>18</v>
      </c>
      <c r="I103" s="224">
        <v>18</v>
      </c>
      <c r="J103" s="224">
        <v>18</v>
      </c>
      <c r="K103" s="224"/>
      <c r="L103" s="224">
        <v>63</v>
      </c>
      <c r="M103" s="224">
        <v>63</v>
      </c>
      <c r="N103" s="476"/>
      <c r="O103" s="447"/>
    </row>
    <row r="104" spans="1:15" s="448" customFormat="1" x14ac:dyDescent="0.2">
      <c r="A104" s="439"/>
      <c r="B104" s="212"/>
      <c r="C104" s="213">
        <v>312012</v>
      </c>
      <c r="D104" s="214" t="s">
        <v>755</v>
      </c>
      <c r="E104" s="224"/>
      <c r="F104" s="223">
        <v>1483.1</v>
      </c>
      <c r="G104" s="223">
        <v>1566</v>
      </c>
      <c r="H104" s="224">
        <v>1720.1</v>
      </c>
      <c r="I104" s="224">
        <v>1764.9</v>
      </c>
      <c r="J104" s="224">
        <v>1868.2</v>
      </c>
      <c r="K104" s="224"/>
      <c r="L104" s="224">
        <v>1965.8</v>
      </c>
      <c r="M104" s="224">
        <v>2079.1</v>
      </c>
      <c r="N104" s="490"/>
      <c r="O104" s="447"/>
    </row>
    <row r="105" spans="1:15" s="448" customFormat="1" x14ac:dyDescent="0.2">
      <c r="A105" s="439"/>
      <c r="B105" s="212"/>
      <c r="C105" s="213">
        <v>312012</v>
      </c>
      <c r="D105" s="214" t="s">
        <v>758</v>
      </c>
      <c r="E105" s="224"/>
      <c r="F105" s="223">
        <v>121.4</v>
      </c>
      <c r="G105" s="223">
        <v>103.2</v>
      </c>
      <c r="H105" s="224">
        <v>138.4</v>
      </c>
      <c r="I105" s="224">
        <v>109.1</v>
      </c>
      <c r="J105" s="224">
        <v>150.6</v>
      </c>
      <c r="K105" s="224"/>
      <c r="L105" s="224">
        <v>158.4</v>
      </c>
      <c r="M105" s="224">
        <v>166.7</v>
      </c>
      <c r="N105" s="493"/>
    </row>
    <row r="106" spans="1:15" s="448" customFormat="1" x14ac:dyDescent="0.2">
      <c r="A106" s="439"/>
      <c r="B106" s="212"/>
      <c r="C106" s="213">
        <v>312012</v>
      </c>
      <c r="D106" s="214" t="s">
        <v>756</v>
      </c>
      <c r="E106" s="224"/>
      <c r="F106" s="223">
        <v>10.8</v>
      </c>
      <c r="G106" s="223">
        <v>14.7</v>
      </c>
      <c r="H106" s="223">
        <v>15</v>
      </c>
      <c r="I106" s="223">
        <v>15.8</v>
      </c>
      <c r="J106" s="223">
        <v>15</v>
      </c>
      <c r="K106" s="223"/>
      <c r="L106" s="223">
        <v>15</v>
      </c>
      <c r="M106" s="223">
        <v>15</v>
      </c>
      <c r="N106" s="490"/>
      <c r="O106" s="447"/>
    </row>
    <row r="107" spans="1:15" s="448" customFormat="1" x14ac:dyDescent="0.2">
      <c r="A107" s="439"/>
      <c r="B107" s="212"/>
      <c r="C107" s="213">
        <v>312012</v>
      </c>
      <c r="D107" s="214" t="s">
        <v>970</v>
      </c>
      <c r="E107" s="224"/>
      <c r="F107" s="223">
        <v>30</v>
      </c>
      <c r="G107" s="223">
        <v>4.2</v>
      </c>
      <c r="H107" s="223">
        <v>0</v>
      </c>
      <c r="I107" s="223">
        <v>0</v>
      </c>
      <c r="J107" s="223">
        <v>0</v>
      </c>
      <c r="K107" s="223"/>
      <c r="L107" s="223">
        <v>0</v>
      </c>
      <c r="M107" s="223">
        <v>0</v>
      </c>
      <c r="N107" s="476"/>
      <c r="O107" s="447"/>
    </row>
    <row r="108" spans="1:15" s="448" customFormat="1" x14ac:dyDescent="0.2">
      <c r="A108" s="439"/>
      <c r="B108" s="212"/>
      <c r="C108" s="213">
        <v>312012</v>
      </c>
      <c r="D108" s="214" t="s">
        <v>757</v>
      </c>
      <c r="E108" s="224"/>
      <c r="F108" s="223">
        <v>2</v>
      </c>
      <c r="G108" s="223">
        <v>2</v>
      </c>
      <c r="H108" s="224">
        <v>2</v>
      </c>
      <c r="I108" s="224">
        <v>2</v>
      </c>
      <c r="J108" s="224">
        <v>0</v>
      </c>
      <c r="K108" s="224"/>
      <c r="L108" s="224">
        <v>0</v>
      </c>
      <c r="M108" s="224">
        <v>0</v>
      </c>
      <c r="N108" s="476"/>
      <c r="O108" s="447"/>
    </row>
    <row r="109" spans="1:15" s="448" customFormat="1" x14ac:dyDescent="0.2">
      <c r="A109" s="439"/>
      <c r="B109" s="212"/>
      <c r="C109" s="213">
        <v>312012</v>
      </c>
      <c r="D109" s="214" t="s">
        <v>295</v>
      </c>
      <c r="E109" s="224"/>
      <c r="F109" s="223">
        <v>1.4</v>
      </c>
      <c r="G109" s="223">
        <v>1.5</v>
      </c>
      <c r="H109" s="223">
        <v>2.8</v>
      </c>
      <c r="I109" s="223">
        <v>2.8</v>
      </c>
      <c r="J109" s="223">
        <v>0</v>
      </c>
      <c r="K109" s="223"/>
      <c r="L109" s="223">
        <v>0</v>
      </c>
      <c r="M109" s="223">
        <v>0</v>
      </c>
      <c r="N109" s="476"/>
      <c r="O109" s="447"/>
    </row>
    <row r="110" spans="1:15" s="448" customFormat="1" x14ac:dyDescent="0.2">
      <c r="A110" s="439"/>
      <c r="B110" s="212"/>
      <c r="C110" s="213">
        <v>312012</v>
      </c>
      <c r="D110" s="214" t="s">
        <v>36</v>
      </c>
      <c r="E110" s="204"/>
      <c r="F110" s="223">
        <v>15.9</v>
      </c>
      <c r="G110" s="223">
        <v>17</v>
      </c>
      <c r="H110" s="224">
        <v>16</v>
      </c>
      <c r="I110" s="224">
        <v>16</v>
      </c>
      <c r="J110" s="224">
        <v>19.8</v>
      </c>
      <c r="K110" s="224"/>
      <c r="L110" s="224">
        <v>19.8</v>
      </c>
      <c r="M110" s="224">
        <v>19.8</v>
      </c>
      <c r="N110" s="476"/>
      <c r="O110" s="447"/>
    </row>
    <row r="111" spans="1:15" s="448" customFormat="1" x14ac:dyDescent="0.2">
      <c r="A111" s="439"/>
      <c r="B111" s="212"/>
      <c r="C111" s="213">
        <v>312012</v>
      </c>
      <c r="D111" s="214" t="s">
        <v>259</v>
      </c>
      <c r="E111" s="224"/>
      <c r="F111" s="223">
        <v>2.5</v>
      </c>
      <c r="G111" s="223">
        <v>2.5</v>
      </c>
      <c r="H111" s="223">
        <v>2.6</v>
      </c>
      <c r="I111" s="223">
        <v>2.6</v>
      </c>
      <c r="J111" s="223">
        <v>2.6</v>
      </c>
      <c r="K111" s="223"/>
      <c r="L111" s="223">
        <v>2.6</v>
      </c>
      <c r="M111" s="223">
        <v>2.6</v>
      </c>
      <c r="N111" s="476"/>
      <c r="O111" s="447"/>
    </row>
    <row r="112" spans="1:15" s="448" customFormat="1" x14ac:dyDescent="0.2">
      <c r="A112" s="439"/>
      <c r="B112" s="212"/>
      <c r="C112" s="213">
        <v>312012</v>
      </c>
      <c r="D112" s="214" t="s">
        <v>986</v>
      </c>
      <c r="E112" s="224"/>
      <c r="F112" s="223">
        <v>3</v>
      </c>
      <c r="G112" s="223">
        <v>0.8</v>
      </c>
      <c r="H112" s="223">
        <v>3</v>
      </c>
      <c r="I112" s="223">
        <v>3</v>
      </c>
      <c r="J112" s="223">
        <v>0.5</v>
      </c>
      <c r="K112" s="223"/>
      <c r="L112" s="223">
        <v>0.5</v>
      </c>
      <c r="M112" s="223">
        <v>0.5</v>
      </c>
      <c r="N112" s="476"/>
      <c r="O112" s="447"/>
    </row>
    <row r="113" spans="1:15" s="448" customFormat="1" ht="12" customHeight="1" x14ac:dyDescent="0.2">
      <c r="A113" s="439"/>
      <c r="B113" s="212"/>
      <c r="C113" s="213">
        <v>312012</v>
      </c>
      <c r="D113" s="214" t="s">
        <v>612</v>
      </c>
      <c r="E113" s="224"/>
      <c r="F113" s="223">
        <v>0.1</v>
      </c>
      <c r="G113" s="223">
        <v>0.1</v>
      </c>
      <c r="H113" s="223">
        <v>0.1</v>
      </c>
      <c r="I113" s="223">
        <v>0.1</v>
      </c>
      <c r="J113" s="223">
        <v>0.1</v>
      </c>
      <c r="K113" s="223"/>
      <c r="L113" s="223">
        <v>0.1</v>
      </c>
      <c r="M113" s="223">
        <v>0.1</v>
      </c>
      <c r="N113" s="476"/>
      <c r="O113" s="447"/>
    </row>
    <row r="114" spans="1:15" s="448" customFormat="1" x14ac:dyDescent="0.2">
      <c r="A114" s="439"/>
      <c r="B114" s="212"/>
      <c r="C114" s="213">
        <v>312012</v>
      </c>
      <c r="D114" s="214" t="s">
        <v>37</v>
      </c>
      <c r="E114" s="224"/>
      <c r="F114" s="223">
        <v>0.6</v>
      </c>
      <c r="G114" s="223">
        <v>0.6</v>
      </c>
      <c r="H114" s="223">
        <v>0.7</v>
      </c>
      <c r="I114" s="223">
        <v>0.7</v>
      </c>
      <c r="J114" s="223">
        <v>0.7</v>
      </c>
      <c r="K114" s="223"/>
      <c r="L114" s="223">
        <v>0.7</v>
      </c>
      <c r="M114" s="223">
        <v>0.7</v>
      </c>
      <c r="N114" s="476"/>
      <c r="O114" s="447"/>
    </row>
    <row r="115" spans="1:15" s="448" customFormat="1" x14ac:dyDescent="0.2">
      <c r="A115" s="439"/>
      <c r="B115" s="212"/>
      <c r="C115" s="213">
        <v>312012</v>
      </c>
      <c r="D115" s="214" t="s">
        <v>667</v>
      </c>
      <c r="E115" s="224"/>
      <c r="F115" s="223">
        <v>0.3</v>
      </c>
      <c r="G115" s="223">
        <v>0.3</v>
      </c>
      <c r="H115" s="223">
        <v>0.4</v>
      </c>
      <c r="I115" s="223">
        <v>0.4</v>
      </c>
      <c r="J115" s="223">
        <v>0.4</v>
      </c>
      <c r="K115" s="223"/>
      <c r="L115" s="223">
        <v>0.4</v>
      </c>
      <c r="M115" s="223">
        <v>0.4</v>
      </c>
      <c r="N115" s="476"/>
      <c r="O115" s="447"/>
    </row>
    <row r="116" spans="1:15" s="448" customFormat="1" x14ac:dyDescent="0.2">
      <c r="A116" s="439"/>
      <c r="B116" s="212"/>
      <c r="C116" s="213" t="s">
        <v>744</v>
      </c>
      <c r="D116" s="214" t="s">
        <v>745</v>
      </c>
      <c r="E116" s="224"/>
      <c r="F116" s="223">
        <v>0</v>
      </c>
      <c r="G116" s="223">
        <v>0</v>
      </c>
      <c r="H116" s="223">
        <v>23</v>
      </c>
      <c r="I116" s="223">
        <v>23</v>
      </c>
      <c r="J116" s="223">
        <v>0</v>
      </c>
      <c r="K116" s="223"/>
      <c r="L116" s="223">
        <v>0</v>
      </c>
      <c r="M116" s="223">
        <v>0</v>
      </c>
      <c r="N116" s="476"/>
      <c r="O116" s="447"/>
    </row>
    <row r="117" spans="1:15" s="448" customFormat="1" x14ac:dyDescent="0.2">
      <c r="A117" s="439"/>
      <c r="B117" s="212"/>
      <c r="C117" s="213">
        <v>312012</v>
      </c>
      <c r="D117" s="214" t="s">
        <v>1052</v>
      </c>
      <c r="E117" s="224"/>
      <c r="F117" s="223">
        <v>0</v>
      </c>
      <c r="G117" s="223">
        <v>0</v>
      </c>
      <c r="H117" s="223">
        <v>131</v>
      </c>
      <c r="I117" s="223">
        <v>85</v>
      </c>
      <c r="J117" s="223">
        <v>0</v>
      </c>
      <c r="K117" s="223"/>
      <c r="L117" s="223">
        <v>0</v>
      </c>
      <c r="M117" s="223">
        <v>0</v>
      </c>
      <c r="N117" s="493"/>
      <c r="O117" s="447"/>
    </row>
    <row r="118" spans="1:15" s="448" customFormat="1" x14ac:dyDescent="0.2">
      <c r="A118" s="439"/>
      <c r="B118" s="212"/>
      <c r="C118" s="213">
        <v>312012</v>
      </c>
      <c r="D118" s="214" t="s">
        <v>891</v>
      </c>
      <c r="E118" s="224"/>
      <c r="F118" s="223">
        <v>48.4</v>
      </c>
      <c r="G118" s="223">
        <v>35</v>
      </c>
      <c r="H118" s="223">
        <v>0</v>
      </c>
      <c r="I118" s="223">
        <v>0</v>
      </c>
      <c r="J118" s="223">
        <v>0</v>
      </c>
      <c r="K118" s="223"/>
      <c r="L118" s="223">
        <v>0</v>
      </c>
      <c r="M118" s="223">
        <v>0</v>
      </c>
      <c r="N118" s="476"/>
      <c r="O118" s="447"/>
    </row>
    <row r="119" spans="1:15" s="448" customFormat="1" x14ac:dyDescent="0.2">
      <c r="A119" s="439"/>
      <c r="B119" s="212"/>
      <c r="C119" s="213">
        <v>312012</v>
      </c>
      <c r="D119" s="214" t="s">
        <v>969</v>
      </c>
      <c r="E119" s="224"/>
      <c r="F119" s="223">
        <v>0</v>
      </c>
      <c r="G119" s="223">
        <v>10.4</v>
      </c>
      <c r="H119" s="223">
        <v>0</v>
      </c>
      <c r="I119" s="223">
        <v>0</v>
      </c>
      <c r="J119" s="223">
        <v>7</v>
      </c>
      <c r="K119" s="223"/>
      <c r="L119" s="223">
        <v>7</v>
      </c>
      <c r="M119" s="223">
        <v>7</v>
      </c>
      <c r="N119" s="493"/>
      <c r="O119" s="447"/>
    </row>
    <row r="120" spans="1:15" s="448" customFormat="1" x14ac:dyDescent="0.2">
      <c r="A120" s="439"/>
      <c r="B120" s="212"/>
      <c r="C120" s="213">
        <v>312012</v>
      </c>
      <c r="D120" s="214" t="s">
        <v>965</v>
      </c>
      <c r="E120" s="224"/>
      <c r="F120" s="223">
        <v>12.8</v>
      </c>
      <c r="G120" s="223">
        <v>10.3</v>
      </c>
      <c r="H120" s="223">
        <v>41.5</v>
      </c>
      <c r="I120" s="223">
        <v>41.5</v>
      </c>
      <c r="J120" s="579">
        <v>71.8</v>
      </c>
      <c r="K120" s="579"/>
      <c r="L120" s="223">
        <v>63.6</v>
      </c>
      <c r="M120" s="223">
        <v>63.6</v>
      </c>
      <c r="N120" s="493"/>
      <c r="O120" s="447"/>
    </row>
    <row r="121" spans="1:15" s="448" customFormat="1" x14ac:dyDescent="0.2">
      <c r="A121" s="439"/>
      <c r="B121" s="212"/>
      <c r="C121" s="213" t="s">
        <v>1010</v>
      </c>
      <c r="D121" s="214" t="s">
        <v>737</v>
      </c>
      <c r="E121" s="224"/>
      <c r="F121" s="223">
        <v>6</v>
      </c>
      <c r="G121" s="223">
        <v>34</v>
      </c>
      <c r="H121" s="224">
        <v>41</v>
      </c>
      <c r="I121" s="224">
        <v>41</v>
      </c>
      <c r="J121" s="578">
        <v>46.6</v>
      </c>
      <c r="K121" s="578"/>
      <c r="L121" s="224">
        <v>44.4</v>
      </c>
      <c r="M121" s="224">
        <v>44.4</v>
      </c>
      <c r="N121" s="476"/>
      <c r="O121" s="447"/>
    </row>
    <row r="122" spans="1:15" s="448" customFormat="1" x14ac:dyDescent="0.2">
      <c r="A122" s="439"/>
      <c r="B122" s="212"/>
      <c r="C122" s="213" t="s">
        <v>1011</v>
      </c>
      <c r="D122" s="214" t="s">
        <v>1012</v>
      </c>
      <c r="E122" s="224"/>
      <c r="F122" s="223">
        <v>0</v>
      </c>
      <c r="G122" s="223">
        <v>39.9</v>
      </c>
      <c r="H122" s="223">
        <v>48</v>
      </c>
      <c r="I122" s="223">
        <v>82.5</v>
      </c>
      <c r="J122" s="223">
        <v>152.9</v>
      </c>
      <c r="K122" s="223"/>
      <c r="L122" s="223">
        <v>152.9</v>
      </c>
      <c r="M122" s="223">
        <v>152.9</v>
      </c>
      <c r="N122" s="490"/>
      <c r="O122" s="447"/>
    </row>
    <row r="123" spans="1:15" s="448" customFormat="1" x14ac:dyDescent="0.2">
      <c r="A123" s="439"/>
      <c r="B123" s="212">
        <v>331</v>
      </c>
      <c r="C123" s="213" t="s">
        <v>577</v>
      </c>
      <c r="D123" s="214" t="s">
        <v>605</v>
      </c>
      <c r="E123" s="204"/>
      <c r="F123" s="223">
        <v>1.6</v>
      </c>
      <c r="G123" s="223">
        <v>1.5</v>
      </c>
      <c r="H123" s="223">
        <v>0</v>
      </c>
      <c r="I123" s="223">
        <v>1.5</v>
      </c>
      <c r="J123" s="223">
        <v>0</v>
      </c>
      <c r="K123" s="223"/>
      <c r="L123" s="223">
        <v>0</v>
      </c>
      <c r="M123" s="223">
        <v>0</v>
      </c>
      <c r="N123" s="490"/>
      <c r="O123" s="447"/>
    </row>
    <row r="124" spans="1:15" s="448" customFormat="1" x14ac:dyDescent="0.2">
      <c r="A124" s="439"/>
      <c r="B124" s="212"/>
      <c r="C124" s="213">
        <v>331001</v>
      </c>
      <c r="D124" s="214" t="s">
        <v>1200</v>
      </c>
      <c r="E124" s="204"/>
      <c r="F124" s="223">
        <v>0</v>
      </c>
      <c r="G124" s="223">
        <v>12.4</v>
      </c>
      <c r="H124" s="223">
        <v>0</v>
      </c>
      <c r="I124" s="223">
        <v>0</v>
      </c>
      <c r="J124" s="223">
        <v>0</v>
      </c>
      <c r="K124" s="223"/>
      <c r="L124" s="223">
        <v>0</v>
      </c>
      <c r="M124" s="223">
        <v>0</v>
      </c>
      <c r="N124" s="490"/>
      <c r="O124" s="447"/>
    </row>
    <row r="125" spans="1:15" s="448" customFormat="1" x14ac:dyDescent="0.2">
      <c r="A125" s="439"/>
      <c r="B125" s="212"/>
      <c r="C125" s="213" t="s">
        <v>639</v>
      </c>
      <c r="D125" s="214" t="s">
        <v>665</v>
      </c>
      <c r="E125" s="224"/>
      <c r="F125" s="223">
        <v>0.4</v>
      </c>
      <c r="G125" s="223">
        <v>0.3</v>
      </c>
      <c r="H125" s="223">
        <v>0</v>
      </c>
      <c r="I125" s="223">
        <v>0</v>
      </c>
      <c r="J125" s="223">
        <v>0</v>
      </c>
      <c r="K125" s="223"/>
      <c r="L125" s="223">
        <v>0</v>
      </c>
      <c r="M125" s="223">
        <v>0</v>
      </c>
      <c r="N125" s="476"/>
      <c r="O125" s="447"/>
    </row>
    <row r="126" spans="1:15" s="448" customFormat="1" x14ac:dyDescent="0.2">
      <c r="A126" s="439"/>
      <c r="B126" s="294"/>
      <c r="C126" s="295"/>
      <c r="D126" s="282" t="s">
        <v>40</v>
      </c>
      <c r="E126" s="283"/>
      <c r="F126" s="283">
        <f t="shared" ref="F126:G126" si="27">SUM(F127+F147)</f>
        <v>893.3</v>
      </c>
      <c r="G126" s="283">
        <f t="shared" si="27"/>
        <v>640.6</v>
      </c>
      <c r="H126" s="283">
        <f>SUM(H127+H147)</f>
        <v>2789.8</v>
      </c>
      <c r="I126" s="283">
        <f>SUM(I127+I147)</f>
        <v>1664.3</v>
      </c>
      <c r="J126" s="283">
        <f t="shared" ref="J126" si="28">SUM(J127+J147)</f>
        <v>2220.6</v>
      </c>
      <c r="K126" s="283"/>
      <c r="L126" s="283">
        <f t="shared" ref="L126:M126" si="29">SUM(L127+L147)</f>
        <v>294.60000000000002</v>
      </c>
      <c r="M126" s="283">
        <f t="shared" si="29"/>
        <v>294.60000000000002</v>
      </c>
      <c r="N126" s="207"/>
      <c r="O126" s="447"/>
    </row>
    <row r="127" spans="1:15" s="448" customFormat="1" x14ac:dyDescent="0.2">
      <c r="A127" s="439"/>
      <c r="B127" s="212"/>
      <c r="C127" s="221"/>
      <c r="D127" s="222" t="s">
        <v>250</v>
      </c>
      <c r="E127" s="225"/>
      <c r="F127" s="225">
        <f t="shared" ref="F127:J127" si="30">SUM(F128:F146)</f>
        <v>893.3</v>
      </c>
      <c r="G127" s="225">
        <f t="shared" si="30"/>
        <v>620.5</v>
      </c>
      <c r="H127" s="204">
        <f t="shared" si="30"/>
        <v>763.8</v>
      </c>
      <c r="I127" s="204">
        <f>SUM(I128:I146)</f>
        <v>813.3</v>
      </c>
      <c r="J127" s="204">
        <f t="shared" si="30"/>
        <v>554.6</v>
      </c>
      <c r="K127" s="204"/>
      <c r="L127" s="204">
        <f t="shared" ref="L127:M127" si="31">SUM(L128:L146)</f>
        <v>144.6</v>
      </c>
      <c r="M127" s="204">
        <f t="shared" si="31"/>
        <v>144.6</v>
      </c>
      <c r="N127" s="476"/>
      <c r="O127" s="447"/>
    </row>
    <row r="128" spans="1:15" s="448" customFormat="1" x14ac:dyDescent="0.2">
      <c r="A128" s="439"/>
      <c r="B128" s="212">
        <v>400</v>
      </c>
      <c r="C128" s="213">
        <v>411005</v>
      </c>
      <c r="D128" s="214" t="s">
        <v>707</v>
      </c>
      <c r="E128" s="225"/>
      <c r="F128" s="223">
        <v>30</v>
      </c>
      <c r="G128" s="223">
        <v>30</v>
      </c>
      <c r="H128" s="223">
        <v>30</v>
      </c>
      <c r="I128" s="223">
        <v>30</v>
      </c>
      <c r="J128" s="223">
        <v>30</v>
      </c>
      <c r="K128" s="223"/>
      <c r="L128" s="223">
        <v>30</v>
      </c>
      <c r="M128" s="223">
        <v>30</v>
      </c>
      <c r="N128" s="476"/>
      <c r="O128" s="447"/>
    </row>
    <row r="129" spans="1:15" s="448" customFormat="1" x14ac:dyDescent="0.2">
      <c r="A129" s="439"/>
      <c r="B129" s="212"/>
      <c r="C129" s="213">
        <v>411005</v>
      </c>
      <c r="D129" s="214" t="s">
        <v>708</v>
      </c>
      <c r="E129" s="225"/>
      <c r="F129" s="223">
        <v>4.7</v>
      </c>
      <c r="G129" s="223">
        <v>4.7</v>
      </c>
      <c r="H129" s="223">
        <v>4.5999999999999996</v>
      </c>
      <c r="I129" s="223">
        <v>4.5999999999999996</v>
      </c>
      <c r="J129" s="223">
        <v>4.5999999999999996</v>
      </c>
      <c r="K129" s="223"/>
      <c r="L129" s="223">
        <v>4.5999999999999996</v>
      </c>
      <c r="M129" s="223">
        <v>4.5999999999999996</v>
      </c>
      <c r="N129" s="476"/>
      <c r="O129" s="447"/>
    </row>
    <row r="130" spans="1:15" s="448" customFormat="1" x14ac:dyDescent="0.2">
      <c r="A130" s="446"/>
      <c r="B130" s="212"/>
      <c r="C130" s="213" t="s">
        <v>662</v>
      </c>
      <c r="D130" s="214" t="s">
        <v>900</v>
      </c>
      <c r="E130" s="204"/>
      <c r="F130" s="223">
        <v>704.3</v>
      </c>
      <c r="G130" s="223">
        <v>342</v>
      </c>
      <c r="H130" s="224">
        <v>152.19999999999999</v>
      </c>
      <c r="I130" s="224">
        <v>188</v>
      </c>
      <c r="J130" s="578">
        <v>150</v>
      </c>
      <c r="K130" s="578"/>
      <c r="L130" s="224">
        <v>100</v>
      </c>
      <c r="M130" s="224">
        <v>100</v>
      </c>
      <c r="N130" s="490"/>
      <c r="O130" s="467"/>
    </row>
    <row r="131" spans="1:15" s="448" customFormat="1" x14ac:dyDescent="0.2">
      <c r="A131" s="446"/>
      <c r="B131" s="212"/>
      <c r="C131" s="213">
        <v>453</v>
      </c>
      <c r="D131" s="214" t="s">
        <v>897</v>
      </c>
      <c r="E131" s="204"/>
      <c r="F131" s="223">
        <v>25</v>
      </c>
      <c r="G131" s="223">
        <v>0</v>
      </c>
      <c r="H131" s="223">
        <v>0</v>
      </c>
      <c r="I131" s="223">
        <v>0</v>
      </c>
      <c r="J131" s="223">
        <v>0</v>
      </c>
      <c r="K131" s="223"/>
      <c r="L131" s="223">
        <v>0</v>
      </c>
      <c r="M131" s="223">
        <v>0</v>
      </c>
      <c r="N131" s="476"/>
      <c r="O131" s="447"/>
    </row>
    <row r="132" spans="1:15" s="448" customFormat="1" x14ac:dyDescent="0.2">
      <c r="A132" s="446"/>
      <c r="B132" s="212"/>
      <c r="C132" s="213">
        <v>453</v>
      </c>
      <c r="D132" s="214" t="s">
        <v>898</v>
      </c>
      <c r="E132" s="204"/>
      <c r="F132" s="223">
        <v>11</v>
      </c>
      <c r="G132" s="223">
        <v>0</v>
      </c>
      <c r="H132" s="223">
        <v>0</v>
      </c>
      <c r="I132" s="223">
        <v>0</v>
      </c>
      <c r="J132" s="223">
        <v>0</v>
      </c>
      <c r="K132" s="223"/>
      <c r="L132" s="223">
        <v>0</v>
      </c>
      <c r="M132" s="223">
        <v>0</v>
      </c>
      <c r="N132" s="476"/>
      <c r="O132" s="447"/>
    </row>
    <row r="133" spans="1:15" s="448" customFormat="1" x14ac:dyDescent="0.2">
      <c r="A133" s="446"/>
      <c r="B133" s="212"/>
      <c r="C133" s="213">
        <v>453</v>
      </c>
      <c r="D133" s="214" t="s">
        <v>899</v>
      </c>
      <c r="E133" s="204"/>
      <c r="F133" s="223">
        <v>5</v>
      </c>
      <c r="G133" s="223">
        <v>21.6</v>
      </c>
      <c r="H133" s="223">
        <v>0</v>
      </c>
      <c r="I133" s="223">
        <v>7.1</v>
      </c>
      <c r="J133" s="223">
        <v>0</v>
      </c>
      <c r="K133" s="223"/>
      <c r="L133" s="223">
        <v>0</v>
      </c>
      <c r="M133" s="223">
        <v>0</v>
      </c>
      <c r="N133" s="493"/>
      <c r="O133" s="545"/>
    </row>
    <row r="134" spans="1:15" s="448" customFormat="1" x14ac:dyDescent="0.2">
      <c r="A134" s="446"/>
      <c r="B134" s="212"/>
      <c r="C134" s="213">
        <v>453</v>
      </c>
      <c r="D134" s="501" t="s">
        <v>1033</v>
      </c>
      <c r="E134" s="204"/>
      <c r="F134" s="223">
        <v>36.799999999999997</v>
      </c>
      <c r="G134" s="223">
        <v>35.200000000000003</v>
      </c>
      <c r="H134" s="223">
        <v>0</v>
      </c>
      <c r="I134" s="223">
        <v>27.1</v>
      </c>
      <c r="J134" s="223">
        <v>0</v>
      </c>
      <c r="K134" s="223"/>
      <c r="L134" s="223">
        <v>0</v>
      </c>
      <c r="M134" s="223">
        <v>0</v>
      </c>
      <c r="N134" s="490"/>
      <c r="O134" s="447"/>
    </row>
    <row r="135" spans="1:15" s="448" customFormat="1" x14ac:dyDescent="0.2">
      <c r="A135" s="446"/>
      <c r="B135" s="212"/>
      <c r="C135" s="213">
        <v>453</v>
      </c>
      <c r="D135" s="501" t="s">
        <v>1034</v>
      </c>
      <c r="E135" s="204"/>
      <c r="F135" s="223">
        <v>0</v>
      </c>
      <c r="G135" s="223">
        <v>0</v>
      </c>
      <c r="H135" s="223">
        <v>0</v>
      </c>
      <c r="I135" s="223">
        <v>1.4</v>
      </c>
      <c r="J135" s="223">
        <v>0</v>
      </c>
      <c r="K135" s="223"/>
      <c r="L135" s="223">
        <v>0</v>
      </c>
      <c r="M135" s="223">
        <v>0</v>
      </c>
      <c r="N135" s="490"/>
      <c r="O135" s="447"/>
    </row>
    <row r="136" spans="1:15" s="448" customFormat="1" x14ac:dyDescent="0.2">
      <c r="A136" s="446"/>
      <c r="B136" s="212"/>
      <c r="C136" s="213">
        <v>453</v>
      </c>
      <c r="D136" s="501" t="s">
        <v>1035</v>
      </c>
      <c r="E136" s="204"/>
      <c r="F136" s="223">
        <v>0</v>
      </c>
      <c r="G136" s="223">
        <v>2.8</v>
      </c>
      <c r="H136" s="223">
        <v>0</v>
      </c>
      <c r="I136" s="223">
        <v>4.3</v>
      </c>
      <c r="J136" s="223">
        <v>0</v>
      </c>
      <c r="K136" s="223"/>
      <c r="L136" s="223">
        <v>0</v>
      </c>
      <c r="M136" s="223">
        <v>0</v>
      </c>
      <c r="N136" s="493"/>
      <c r="O136" s="447"/>
    </row>
    <row r="137" spans="1:15" s="448" customFormat="1" x14ac:dyDescent="0.2">
      <c r="A137" s="446"/>
      <c r="B137" s="212"/>
      <c r="C137" s="213">
        <v>453</v>
      </c>
      <c r="D137" s="214" t="s">
        <v>1082</v>
      </c>
      <c r="E137" s="204"/>
      <c r="F137" s="223">
        <v>0</v>
      </c>
      <c r="G137" s="223">
        <v>2.8</v>
      </c>
      <c r="H137" s="223">
        <v>500</v>
      </c>
      <c r="I137" s="223">
        <v>500</v>
      </c>
      <c r="J137" s="576">
        <v>300</v>
      </c>
      <c r="K137" s="576"/>
      <c r="L137" s="223">
        <v>0</v>
      </c>
      <c r="M137" s="223">
        <v>0</v>
      </c>
      <c r="N137" s="476"/>
      <c r="O137" s="447"/>
    </row>
    <row r="138" spans="1:15" s="448" customFormat="1" x14ac:dyDescent="0.2">
      <c r="A138" s="446"/>
      <c r="B138" s="212"/>
      <c r="C138" s="213">
        <v>453</v>
      </c>
      <c r="D138" s="214" t="s">
        <v>1252</v>
      </c>
      <c r="E138" s="204"/>
      <c r="F138" s="223">
        <v>0</v>
      </c>
      <c r="G138" s="223">
        <v>0</v>
      </c>
      <c r="H138" s="223">
        <v>0</v>
      </c>
      <c r="I138" s="223">
        <v>0</v>
      </c>
      <c r="J138" s="579">
        <v>37</v>
      </c>
      <c r="K138" s="579"/>
      <c r="L138" s="223">
        <v>0</v>
      </c>
      <c r="M138" s="223">
        <v>0</v>
      </c>
      <c r="N138" s="476"/>
      <c r="O138" s="447"/>
    </row>
    <row r="139" spans="1:15" s="448" customFormat="1" x14ac:dyDescent="0.2">
      <c r="A139" s="446"/>
      <c r="B139" s="212"/>
      <c r="C139" s="213">
        <v>453</v>
      </c>
      <c r="D139" s="214" t="s">
        <v>979</v>
      </c>
      <c r="E139" s="204"/>
      <c r="F139" s="223">
        <v>23.9</v>
      </c>
      <c r="G139" s="223">
        <v>23.8</v>
      </c>
      <c r="H139" s="223">
        <v>23</v>
      </c>
      <c r="I139" s="223">
        <v>23</v>
      </c>
      <c r="J139" s="579">
        <v>23</v>
      </c>
      <c r="K139" s="579"/>
      <c r="L139" s="223">
        <v>0</v>
      </c>
      <c r="M139" s="223">
        <v>0</v>
      </c>
      <c r="N139" s="476"/>
      <c r="O139" s="447"/>
    </row>
    <row r="140" spans="1:15" s="448" customFormat="1" x14ac:dyDescent="0.2">
      <c r="A140" s="446"/>
      <c r="B140" s="212"/>
      <c r="C140" s="213">
        <v>453</v>
      </c>
      <c r="D140" s="214" t="s">
        <v>980</v>
      </c>
      <c r="E140" s="204"/>
      <c r="F140" s="223">
        <v>45.6</v>
      </c>
      <c r="G140" s="223">
        <v>0</v>
      </c>
      <c r="H140" s="223">
        <v>0</v>
      </c>
      <c r="I140" s="223">
        <v>0</v>
      </c>
      <c r="J140" s="223">
        <v>0</v>
      </c>
      <c r="K140" s="223"/>
      <c r="L140" s="223">
        <v>0</v>
      </c>
      <c r="M140" s="223">
        <v>0</v>
      </c>
      <c r="N140" s="493"/>
      <c r="O140" s="447"/>
    </row>
    <row r="141" spans="1:15" s="448" customFormat="1" x14ac:dyDescent="0.2">
      <c r="A141" s="446"/>
      <c r="B141" s="212"/>
      <c r="C141" s="213">
        <v>453</v>
      </c>
      <c r="D141" s="214" t="s">
        <v>1149</v>
      </c>
      <c r="E141" s="204"/>
      <c r="F141" s="223">
        <v>0</v>
      </c>
      <c r="G141" s="223">
        <v>0</v>
      </c>
      <c r="H141" s="223">
        <v>0</v>
      </c>
      <c r="I141" s="223">
        <v>10</v>
      </c>
      <c r="J141" s="223">
        <v>0</v>
      </c>
      <c r="K141" s="223"/>
      <c r="L141" s="223">
        <v>0</v>
      </c>
      <c r="M141" s="223">
        <v>0</v>
      </c>
      <c r="N141" s="493"/>
      <c r="O141" s="447"/>
    </row>
    <row r="142" spans="1:15" s="448" customFormat="1" x14ac:dyDescent="0.2">
      <c r="A142" s="446"/>
      <c r="B142" s="212"/>
      <c r="C142" s="213">
        <v>453</v>
      </c>
      <c r="D142" s="214" t="s">
        <v>978</v>
      </c>
      <c r="E142" s="204"/>
      <c r="F142" s="223">
        <v>7</v>
      </c>
      <c r="G142" s="223">
        <v>7</v>
      </c>
      <c r="H142" s="223">
        <v>0</v>
      </c>
      <c r="I142" s="223">
        <v>0</v>
      </c>
      <c r="J142" s="223">
        <v>0</v>
      </c>
      <c r="K142" s="223"/>
      <c r="L142" s="223">
        <v>0</v>
      </c>
      <c r="M142" s="223">
        <v>0</v>
      </c>
      <c r="N142" s="493"/>
      <c r="O142" s="447"/>
    </row>
    <row r="143" spans="1:15" s="448" customFormat="1" x14ac:dyDescent="0.2">
      <c r="A143" s="439"/>
      <c r="B143" s="212"/>
      <c r="C143" s="213" t="s">
        <v>660</v>
      </c>
      <c r="D143" s="214" t="s">
        <v>656</v>
      </c>
      <c r="E143" s="204"/>
      <c r="F143" s="223">
        <v>0</v>
      </c>
      <c r="G143" s="223">
        <v>79.599999999999994</v>
      </c>
      <c r="H143" s="223">
        <v>0</v>
      </c>
      <c r="I143" s="223">
        <v>0</v>
      </c>
      <c r="J143" s="223">
        <v>0</v>
      </c>
      <c r="K143" s="223"/>
      <c r="L143" s="223">
        <v>0</v>
      </c>
      <c r="M143" s="223">
        <v>0</v>
      </c>
      <c r="N143" s="476"/>
      <c r="O143" s="447"/>
    </row>
    <row r="144" spans="1:15" s="448" customFormat="1" x14ac:dyDescent="0.2">
      <c r="A144" s="439"/>
      <c r="B144" s="212"/>
      <c r="C144" s="213" t="s">
        <v>661</v>
      </c>
      <c r="D144" s="214" t="s">
        <v>711</v>
      </c>
      <c r="E144" s="204"/>
      <c r="F144" s="223">
        <v>0</v>
      </c>
      <c r="G144" s="223">
        <v>0</v>
      </c>
      <c r="H144" s="223">
        <v>0</v>
      </c>
      <c r="I144" s="223">
        <v>0</v>
      </c>
      <c r="J144" s="223">
        <v>0</v>
      </c>
      <c r="K144" s="223"/>
      <c r="L144" s="223">
        <v>0</v>
      </c>
      <c r="M144" s="223">
        <v>0</v>
      </c>
      <c r="N144" s="476"/>
      <c r="O144" s="447"/>
    </row>
    <row r="145" spans="1:15" s="448" customFormat="1" x14ac:dyDescent="0.2">
      <c r="A145" s="439"/>
      <c r="B145" s="212"/>
      <c r="C145" s="213">
        <v>456002</v>
      </c>
      <c r="D145" s="214" t="s">
        <v>1020</v>
      </c>
      <c r="E145" s="204"/>
      <c r="F145" s="223">
        <v>0</v>
      </c>
      <c r="G145" s="223">
        <v>16.5</v>
      </c>
      <c r="H145" s="223">
        <v>0</v>
      </c>
      <c r="I145" s="223">
        <v>5</v>
      </c>
      <c r="J145" s="223">
        <v>0</v>
      </c>
      <c r="K145" s="223"/>
      <c r="L145" s="223">
        <v>0</v>
      </c>
      <c r="M145" s="223">
        <v>0</v>
      </c>
      <c r="N145" s="493"/>
      <c r="O145" s="447"/>
    </row>
    <row r="146" spans="1:15" s="448" customFormat="1" x14ac:dyDescent="0.2">
      <c r="A146" s="439"/>
      <c r="B146" s="212"/>
      <c r="C146" s="213" t="s">
        <v>1063</v>
      </c>
      <c r="D146" s="214" t="s">
        <v>1065</v>
      </c>
      <c r="E146" s="204"/>
      <c r="F146" s="223">
        <v>0</v>
      </c>
      <c r="G146" s="223">
        <v>54.5</v>
      </c>
      <c r="H146" s="223">
        <v>54</v>
      </c>
      <c r="I146" s="223">
        <v>12.8</v>
      </c>
      <c r="J146" s="223">
        <v>10</v>
      </c>
      <c r="K146" s="223"/>
      <c r="L146" s="223">
        <v>10</v>
      </c>
      <c r="M146" s="223">
        <v>10</v>
      </c>
      <c r="N146" s="493"/>
      <c r="O146" s="447"/>
    </row>
    <row r="147" spans="1:15" s="448" customFormat="1" x14ac:dyDescent="0.2">
      <c r="A147" s="439"/>
      <c r="B147" s="294"/>
      <c r="C147" s="295"/>
      <c r="D147" s="282" t="s">
        <v>278</v>
      </c>
      <c r="E147" s="283"/>
      <c r="F147" s="283">
        <f>SUM(F148:F154)</f>
        <v>0</v>
      </c>
      <c r="G147" s="283">
        <f>SUM(G148:G154)</f>
        <v>20.100000000000001</v>
      </c>
      <c r="H147" s="283">
        <f>SUM(H148:H154)</f>
        <v>2026</v>
      </c>
      <c r="I147" s="283">
        <f t="shared" ref="I147:J147" si="32">SUM(I148:I154)</f>
        <v>851</v>
      </c>
      <c r="J147" s="283">
        <f t="shared" si="32"/>
        <v>1666</v>
      </c>
      <c r="K147" s="283"/>
      <c r="L147" s="283">
        <f t="shared" ref="L147:M147" si="33">SUM(L148:L154)</f>
        <v>150</v>
      </c>
      <c r="M147" s="283">
        <f t="shared" si="33"/>
        <v>150</v>
      </c>
      <c r="N147" s="207"/>
      <c r="O147" s="447"/>
    </row>
    <row r="148" spans="1:15" s="448" customFormat="1" x14ac:dyDescent="0.2">
      <c r="A148" s="439"/>
      <c r="B148" s="212">
        <v>500</v>
      </c>
      <c r="C148" s="213">
        <v>513003</v>
      </c>
      <c r="D148" s="214" t="s">
        <v>427</v>
      </c>
      <c r="E148" s="204"/>
      <c r="F148" s="223">
        <v>0</v>
      </c>
      <c r="G148" s="223">
        <v>20.100000000000001</v>
      </c>
      <c r="H148" s="223">
        <v>150</v>
      </c>
      <c r="I148" s="223">
        <v>175</v>
      </c>
      <c r="J148" s="223">
        <v>150</v>
      </c>
      <c r="K148" s="223"/>
      <c r="L148" s="223">
        <v>150</v>
      </c>
      <c r="M148" s="223">
        <v>150</v>
      </c>
      <c r="N148" s="476"/>
      <c r="O148" s="447"/>
    </row>
    <row r="149" spans="1:15" s="448" customFormat="1" x14ac:dyDescent="0.2">
      <c r="A149" s="446"/>
      <c r="B149" s="234"/>
      <c r="C149" s="213">
        <v>513002</v>
      </c>
      <c r="D149" s="214" t="s">
        <v>1081</v>
      </c>
      <c r="E149" s="224"/>
      <c r="F149" s="223">
        <v>0</v>
      </c>
      <c r="G149" s="223">
        <v>0</v>
      </c>
      <c r="H149" s="223">
        <v>1200</v>
      </c>
      <c r="I149" s="223">
        <v>0</v>
      </c>
      <c r="J149" s="576">
        <v>1200</v>
      </c>
      <c r="K149" s="576"/>
      <c r="L149" s="223">
        <v>0</v>
      </c>
      <c r="M149" s="223">
        <v>0</v>
      </c>
      <c r="N149" s="476"/>
      <c r="O149" s="447"/>
    </row>
    <row r="150" spans="1:15" s="448" customFormat="1" x14ac:dyDescent="0.2">
      <c r="A150" s="446"/>
      <c r="B150" s="234"/>
      <c r="C150" s="213">
        <v>513002</v>
      </c>
      <c r="D150" s="214" t="s">
        <v>1073</v>
      </c>
      <c r="E150" s="224"/>
      <c r="F150" s="223">
        <v>0</v>
      </c>
      <c r="G150" s="223">
        <v>0</v>
      </c>
      <c r="H150" s="223">
        <v>0</v>
      </c>
      <c r="I150" s="223">
        <v>0</v>
      </c>
      <c r="J150" s="223">
        <v>0</v>
      </c>
      <c r="K150" s="223"/>
      <c r="L150" s="223">
        <v>0</v>
      </c>
      <c r="M150" s="223">
        <v>0</v>
      </c>
      <c r="N150" s="493"/>
      <c r="O150" s="447"/>
    </row>
    <row r="151" spans="1:15" s="448" customFormat="1" x14ac:dyDescent="0.2">
      <c r="A151" s="446"/>
      <c r="B151" s="234"/>
      <c r="C151" s="213"/>
      <c r="D151" s="214" t="s">
        <v>1074</v>
      </c>
      <c r="E151" s="224"/>
      <c r="F151" s="223">
        <v>0</v>
      </c>
      <c r="G151" s="223">
        <v>0</v>
      </c>
      <c r="H151" s="223">
        <v>0</v>
      </c>
      <c r="I151" s="223">
        <v>0</v>
      </c>
      <c r="J151" s="223">
        <v>0</v>
      </c>
      <c r="K151" s="223"/>
      <c r="L151" s="223">
        <v>0</v>
      </c>
      <c r="M151" s="223">
        <v>0</v>
      </c>
      <c r="N151" s="476"/>
      <c r="O151" s="447"/>
    </row>
    <row r="152" spans="1:15" s="448" customFormat="1" x14ac:dyDescent="0.2">
      <c r="A152" s="439"/>
      <c r="B152" s="234"/>
      <c r="C152" s="213">
        <v>513002</v>
      </c>
      <c r="D152" s="214" t="s">
        <v>1028</v>
      </c>
      <c r="E152" s="224"/>
      <c r="F152" s="223">
        <v>0</v>
      </c>
      <c r="G152" s="223">
        <v>0</v>
      </c>
      <c r="H152" s="223">
        <v>676</v>
      </c>
      <c r="I152" s="223">
        <v>676</v>
      </c>
      <c r="J152" s="576">
        <v>316</v>
      </c>
      <c r="K152" s="576"/>
      <c r="L152" s="223">
        <v>0</v>
      </c>
      <c r="M152" s="223">
        <v>0</v>
      </c>
      <c r="N152" s="476"/>
      <c r="O152" s="447"/>
    </row>
    <row r="153" spans="1:15" s="448" customFormat="1" x14ac:dyDescent="0.2">
      <c r="A153" s="439"/>
      <c r="B153" s="212"/>
      <c r="C153" s="213">
        <v>513002</v>
      </c>
      <c r="D153" s="214" t="s">
        <v>1021</v>
      </c>
      <c r="E153" s="204"/>
      <c r="F153" s="223">
        <v>0</v>
      </c>
      <c r="G153" s="223">
        <v>0</v>
      </c>
      <c r="H153" s="223">
        <v>0</v>
      </c>
      <c r="I153" s="223">
        <v>0</v>
      </c>
      <c r="J153" s="223">
        <v>0</v>
      </c>
      <c r="K153" s="223"/>
      <c r="L153" s="223">
        <v>0</v>
      </c>
      <c r="M153" s="223">
        <v>0</v>
      </c>
      <c r="N153" s="476"/>
      <c r="O153" s="447"/>
    </row>
    <row r="154" spans="1:15" s="448" customFormat="1" ht="11.25" customHeight="1" x14ac:dyDescent="0.2">
      <c r="A154" s="446"/>
      <c r="B154" s="212"/>
      <c r="C154" s="213">
        <v>513002</v>
      </c>
      <c r="D154" s="214" t="s">
        <v>847</v>
      </c>
      <c r="E154" s="204"/>
      <c r="F154" s="223">
        <v>0</v>
      </c>
      <c r="G154" s="223">
        <v>0</v>
      </c>
      <c r="H154" s="223">
        <v>0</v>
      </c>
      <c r="I154" s="223">
        <v>0</v>
      </c>
      <c r="J154" s="223">
        <v>0</v>
      </c>
      <c r="K154" s="223"/>
      <c r="L154" s="223">
        <v>0</v>
      </c>
      <c r="M154" s="223">
        <v>0</v>
      </c>
      <c r="N154" s="476"/>
      <c r="O154" s="447"/>
    </row>
    <row r="155" spans="1:15" s="448" customFormat="1" x14ac:dyDescent="0.2">
      <c r="A155" s="446"/>
      <c r="B155" s="294"/>
      <c r="C155" s="295"/>
      <c r="D155" s="282" t="s">
        <v>41</v>
      </c>
      <c r="E155" s="283"/>
      <c r="F155" s="283">
        <f>SUM(F156+F160)</f>
        <v>205.1</v>
      </c>
      <c r="G155" s="283">
        <f>SUM(G156+G160)</f>
        <v>1423.2</v>
      </c>
      <c r="H155" s="283">
        <f t="shared" ref="H155:J155" si="34">SUM(H156+H160)</f>
        <v>1522.3000000000002</v>
      </c>
      <c r="I155" s="283">
        <f t="shared" si="34"/>
        <v>1496.6</v>
      </c>
      <c r="J155" s="283">
        <f t="shared" si="34"/>
        <v>1411.7</v>
      </c>
      <c r="K155" s="283"/>
      <c r="L155" s="283">
        <f t="shared" ref="L155:M155" si="35">SUM(L156+L160)</f>
        <v>12</v>
      </c>
      <c r="M155" s="283">
        <f t="shared" si="35"/>
        <v>12</v>
      </c>
      <c r="N155" s="373"/>
      <c r="O155" s="447"/>
    </row>
    <row r="156" spans="1:15" s="448" customFormat="1" x14ac:dyDescent="0.2">
      <c r="A156" s="446"/>
      <c r="B156" s="294"/>
      <c r="C156" s="295"/>
      <c r="D156" s="282" t="s">
        <v>42</v>
      </c>
      <c r="E156" s="283"/>
      <c r="F156" s="284">
        <f t="shared" ref="F156" si="36">SUM(F157:F159)</f>
        <v>24.099999999999998</v>
      </c>
      <c r="G156" s="284">
        <f t="shared" ref="G156:J156" si="37">SUM(G157:G159)</f>
        <v>5.4</v>
      </c>
      <c r="H156" s="284">
        <f t="shared" si="37"/>
        <v>17</v>
      </c>
      <c r="I156" s="284">
        <f t="shared" si="37"/>
        <v>17</v>
      </c>
      <c r="J156" s="284">
        <f t="shared" si="37"/>
        <v>12</v>
      </c>
      <c r="K156" s="284"/>
      <c r="L156" s="284">
        <f t="shared" ref="L156:M156" si="38">SUM(L157:L159)</f>
        <v>12</v>
      </c>
      <c r="M156" s="284">
        <f t="shared" si="38"/>
        <v>12</v>
      </c>
      <c r="N156" s="476"/>
      <c r="O156" s="447"/>
    </row>
    <row r="157" spans="1:15" s="448" customFormat="1" x14ac:dyDescent="0.2">
      <c r="A157" s="439"/>
      <c r="B157" s="212">
        <v>230</v>
      </c>
      <c r="C157" s="213">
        <v>231</v>
      </c>
      <c r="D157" s="214" t="s">
        <v>759</v>
      </c>
      <c r="E157" s="204"/>
      <c r="F157" s="223">
        <v>0.4</v>
      </c>
      <c r="G157" s="223">
        <v>1</v>
      </c>
      <c r="H157" s="223">
        <v>2</v>
      </c>
      <c r="I157" s="223">
        <v>2</v>
      </c>
      <c r="J157" s="223">
        <v>0</v>
      </c>
      <c r="K157" s="223"/>
      <c r="L157" s="223">
        <v>0</v>
      </c>
      <c r="M157" s="223">
        <v>0</v>
      </c>
      <c r="N157" s="476"/>
      <c r="O157" s="447"/>
    </row>
    <row r="158" spans="1:15" s="448" customFormat="1" x14ac:dyDescent="0.2">
      <c r="A158" s="439"/>
      <c r="B158" s="234"/>
      <c r="C158" s="213">
        <v>233001</v>
      </c>
      <c r="D158" s="214" t="s">
        <v>43</v>
      </c>
      <c r="E158" s="204"/>
      <c r="F158" s="223">
        <v>23.7</v>
      </c>
      <c r="G158" s="223">
        <v>4.4000000000000004</v>
      </c>
      <c r="H158" s="223">
        <v>15</v>
      </c>
      <c r="I158" s="223">
        <v>15</v>
      </c>
      <c r="J158" s="223">
        <v>12</v>
      </c>
      <c r="K158" s="223"/>
      <c r="L158" s="223">
        <v>12</v>
      </c>
      <c r="M158" s="223">
        <v>12</v>
      </c>
      <c r="N158" s="493"/>
      <c r="O158" s="447"/>
    </row>
    <row r="159" spans="1:15" s="448" customFormat="1" x14ac:dyDescent="0.2">
      <c r="A159" s="439"/>
      <c r="B159" s="234"/>
      <c r="C159" s="213"/>
      <c r="D159" s="214" t="s">
        <v>935</v>
      </c>
      <c r="E159" s="225"/>
      <c r="F159" s="223">
        <v>0</v>
      </c>
      <c r="G159" s="223">
        <v>0</v>
      </c>
      <c r="H159" s="223">
        <v>0</v>
      </c>
      <c r="I159" s="223">
        <v>0</v>
      </c>
      <c r="J159" s="223">
        <v>0</v>
      </c>
      <c r="K159" s="223"/>
      <c r="L159" s="223">
        <v>0</v>
      </c>
      <c r="M159" s="223">
        <v>0</v>
      </c>
      <c r="N159" s="493"/>
      <c r="O159" s="447"/>
    </row>
    <row r="160" spans="1:15" s="448" customFormat="1" x14ac:dyDescent="0.2">
      <c r="A160" s="439"/>
      <c r="B160" s="294"/>
      <c r="C160" s="295"/>
      <c r="D160" s="282" t="s">
        <v>44</v>
      </c>
      <c r="E160" s="283"/>
      <c r="F160" s="283">
        <f>SUM(F161:F182)</f>
        <v>181</v>
      </c>
      <c r="G160" s="283">
        <f>SUM(G161:G182)</f>
        <v>1417.8</v>
      </c>
      <c r="H160" s="283">
        <f>SUM(H161:H182)</f>
        <v>1505.3000000000002</v>
      </c>
      <c r="I160" s="283">
        <f>SUM(I161:I182)</f>
        <v>1479.6</v>
      </c>
      <c r="J160" s="283">
        <f t="shared" ref="J160" si="39">SUM(J161:J182)</f>
        <v>1399.7</v>
      </c>
      <c r="K160" s="283"/>
      <c r="L160" s="283">
        <f t="shared" ref="L160:M160" si="40">SUM(L161:L182)</f>
        <v>0</v>
      </c>
      <c r="M160" s="283">
        <f t="shared" si="40"/>
        <v>0</v>
      </c>
      <c r="N160" s="493"/>
      <c r="O160" s="447"/>
    </row>
    <row r="161" spans="1:15" s="448" customFormat="1" x14ac:dyDescent="0.2">
      <c r="A161" s="439"/>
      <c r="B161" s="209"/>
      <c r="C161" s="213">
        <v>322</v>
      </c>
      <c r="D161" s="214" t="s">
        <v>1080</v>
      </c>
      <c r="E161" s="225"/>
      <c r="F161" s="223">
        <v>0</v>
      </c>
      <c r="G161" s="223">
        <v>500</v>
      </c>
      <c r="H161" s="223">
        <v>0</v>
      </c>
      <c r="I161" s="223">
        <v>0</v>
      </c>
      <c r="J161" s="223">
        <v>0</v>
      </c>
      <c r="K161" s="223"/>
      <c r="L161" s="223">
        <v>0</v>
      </c>
      <c r="M161" s="223">
        <v>0</v>
      </c>
      <c r="N161" s="476"/>
      <c r="O161" s="447"/>
    </row>
    <row r="162" spans="1:15" s="448" customFormat="1" x14ac:dyDescent="0.2">
      <c r="A162" s="439"/>
      <c r="B162" s="209"/>
      <c r="C162" s="213">
        <v>321</v>
      </c>
      <c r="D162" s="214" t="s">
        <v>1060</v>
      </c>
      <c r="E162" s="225"/>
      <c r="F162" s="223">
        <v>0</v>
      </c>
      <c r="G162" s="223">
        <v>13.5</v>
      </c>
      <c r="H162" s="223">
        <v>0</v>
      </c>
      <c r="I162" s="223">
        <v>0</v>
      </c>
      <c r="J162" s="223">
        <v>0</v>
      </c>
      <c r="K162" s="223"/>
      <c r="L162" s="223">
        <v>0</v>
      </c>
      <c r="M162" s="223">
        <v>0</v>
      </c>
      <c r="N162" s="476"/>
      <c r="O162" s="447"/>
    </row>
    <row r="163" spans="1:15" s="448" customFormat="1" x14ac:dyDescent="0.2">
      <c r="A163" s="439"/>
      <c r="B163" s="209"/>
      <c r="C163" s="213">
        <v>321</v>
      </c>
      <c r="D163" s="214" t="s">
        <v>1069</v>
      </c>
      <c r="E163" s="225"/>
      <c r="F163" s="223">
        <v>0</v>
      </c>
      <c r="G163" s="223">
        <v>30</v>
      </c>
      <c r="H163" s="223">
        <v>0</v>
      </c>
      <c r="I163" s="223">
        <v>0</v>
      </c>
      <c r="J163" s="223">
        <v>0</v>
      </c>
      <c r="K163" s="223"/>
      <c r="L163" s="223">
        <v>0</v>
      </c>
      <c r="M163" s="223">
        <v>0</v>
      </c>
      <c r="N163" s="490"/>
      <c r="O163" s="447"/>
    </row>
    <row r="164" spans="1:15" s="448" customFormat="1" x14ac:dyDescent="0.2">
      <c r="A164" s="439"/>
      <c r="B164" s="209"/>
      <c r="C164" s="213"/>
      <c r="D164" s="214" t="s">
        <v>1242</v>
      </c>
      <c r="E164" s="225"/>
      <c r="F164" s="223">
        <v>0</v>
      </c>
      <c r="G164" s="223">
        <v>0</v>
      </c>
      <c r="H164" s="223">
        <v>0</v>
      </c>
      <c r="I164" s="223">
        <v>180</v>
      </c>
      <c r="J164" s="223">
        <v>0</v>
      </c>
      <c r="K164" s="223"/>
      <c r="L164" s="223">
        <v>0</v>
      </c>
      <c r="M164" s="223">
        <v>0</v>
      </c>
      <c r="N164" s="490"/>
      <c r="O164" s="447"/>
    </row>
    <row r="165" spans="1:15" s="448" customFormat="1" x14ac:dyDescent="0.2">
      <c r="A165" s="439"/>
      <c r="B165" s="209"/>
      <c r="C165" s="213">
        <v>321</v>
      </c>
      <c r="D165" s="214" t="s">
        <v>1094</v>
      </c>
      <c r="E165" s="225"/>
      <c r="F165" s="223">
        <v>0</v>
      </c>
      <c r="G165" s="223">
        <v>0</v>
      </c>
      <c r="H165" s="223">
        <v>181</v>
      </c>
      <c r="I165" s="223">
        <v>0</v>
      </c>
      <c r="J165" s="223">
        <v>181</v>
      </c>
      <c r="K165" s="223"/>
      <c r="L165" s="223">
        <v>0</v>
      </c>
      <c r="M165" s="223">
        <v>0</v>
      </c>
      <c r="N165" s="476"/>
      <c r="O165" s="447"/>
    </row>
    <row r="166" spans="1:15" s="448" customFormat="1" x14ac:dyDescent="0.2">
      <c r="A166" s="439"/>
      <c r="B166" s="209"/>
      <c r="C166" s="213">
        <v>321</v>
      </c>
      <c r="D166" s="214" t="s">
        <v>1140</v>
      </c>
      <c r="E166" s="225"/>
      <c r="F166" s="223">
        <v>0</v>
      </c>
      <c r="G166" s="223">
        <v>0</v>
      </c>
      <c r="H166" s="223">
        <v>0</v>
      </c>
      <c r="I166" s="223">
        <v>15</v>
      </c>
      <c r="J166" s="223">
        <v>0</v>
      </c>
      <c r="K166" s="223"/>
      <c r="L166" s="223">
        <v>0</v>
      </c>
      <c r="M166" s="223">
        <v>0</v>
      </c>
      <c r="N166" s="490"/>
      <c r="O166" s="447"/>
    </row>
    <row r="167" spans="1:15" s="448" customFormat="1" x14ac:dyDescent="0.2">
      <c r="A167" s="439"/>
      <c r="B167" s="209"/>
      <c r="C167" s="213">
        <v>321</v>
      </c>
      <c r="D167" s="214" t="s">
        <v>902</v>
      </c>
      <c r="E167" s="225"/>
      <c r="F167" s="223">
        <v>150</v>
      </c>
      <c r="G167" s="223">
        <v>0</v>
      </c>
      <c r="H167" s="223">
        <v>0</v>
      </c>
      <c r="I167" s="223">
        <v>0</v>
      </c>
      <c r="J167" s="223">
        <v>0</v>
      </c>
      <c r="K167" s="223"/>
      <c r="L167" s="223">
        <v>0</v>
      </c>
      <c r="M167" s="223">
        <v>0</v>
      </c>
      <c r="N167" s="490"/>
      <c r="O167" s="447"/>
    </row>
    <row r="168" spans="1:15" s="448" customFormat="1" x14ac:dyDescent="0.2">
      <c r="A168" s="439"/>
      <c r="B168" s="209"/>
      <c r="C168" s="213">
        <v>321</v>
      </c>
      <c r="D168" s="214" t="s">
        <v>1050</v>
      </c>
      <c r="E168" s="225"/>
      <c r="F168" s="223">
        <v>0</v>
      </c>
      <c r="G168" s="223">
        <v>100</v>
      </c>
      <c r="H168" s="223">
        <v>0</v>
      </c>
      <c r="I168" s="223">
        <v>0</v>
      </c>
      <c r="J168" s="223">
        <v>0</v>
      </c>
      <c r="K168" s="223"/>
      <c r="L168" s="223">
        <v>0</v>
      </c>
      <c r="M168" s="223">
        <v>0</v>
      </c>
      <c r="N168" s="476"/>
      <c r="O168" s="447"/>
    </row>
    <row r="169" spans="1:15" s="448" customFormat="1" x14ac:dyDescent="0.2">
      <c r="A169" s="439"/>
      <c r="B169" s="209"/>
      <c r="C169" s="213">
        <v>322</v>
      </c>
      <c r="D169" s="214" t="s">
        <v>1046</v>
      </c>
      <c r="E169" s="225"/>
      <c r="F169" s="223">
        <v>0</v>
      </c>
      <c r="G169" s="223">
        <v>0</v>
      </c>
      <c r="H169" s="223">
        <v>0</v>
      </c>
      <c r="I169" s="223">
        <v>35</v>
      </c>
      <c r="J169" s="223">
        <v>0</v>
      </c>
      <c r="K169" s="223"/>
      <c r="L169" s="223">
        <v>0</v>
      </c>
      <c r="M169" s="223">
        <v>0</v>
      </c>
      <c r="N169" s="490"/>
      <c r="O169" s="447"/>
    </row>
    <row r="170" spans="1:15" s="448" customFormat="1" x14ac:dyDescent="0.2">
      <c r="A170" s="439"/>
      <c r="B170" s="209"/>
      <c r="C170" s="213">
        <v>321</v>
      </c>
      <c r="D170" s="214" t="s">
        <v>1051</v>
      </c>
      <c r="E170" s="225"/>
      <c r="F170" s="223">
        <v>0</v>
      </c>
      <c r="G170" s="223">
        <v>0</v>
      </c>
      <c r="H170" s="223">
        <v>493.6</v>
      </c>
      <c r="I170" s="223">
        <v>493.6</v>
      </c>
      <c r="J170" s="223">
        <v>493.6</v>
      </c>
      <c r="K170" s="223"/>
      <c r="L170" s="223">
        <v>0</v>
      </c>
      <c r="M170" s="223">
        <v>0</v>
      </c>
      <c r="N170" s="493"/>
      <c r="O170" s="447"/>
    </row>
    <row r="171" spans="1:15" s="448" customFormat="1" x14ac:dyDescent="0.2">
      <c r="A171" s="439"/>
      <c r="B171" s="209"/>
      <c r="C171" s="213">
        <v>321</v>
      </c>
      <c r="D171" s="214" t="s">
        <v>1155</v>
      </c>
      <c r="E171" s="225"/>
      <c r="F171" s="223">
        <v>0</v>
      </c>
      <c r="G171" s="223">
        <v>0</v>
      </c>
      <c r="H171" s="223">
        <v>0</v>
      </c>
      <c r="I171" s="223">
        <v>0</v>
      </c>
      <c r="J171" s="223">
        <v>0</v>
      </c>
      <c r="K171" s="223"/>
      <c r="L171" s="223">
        <v>0</v>
      </c>
      <c r="M171" s="223">
        <v>0</v>
      </c>
      <c r="N171" s="493"/>
      <c r="O171" s="447"/>
    </row>
    <row r="172" spans="1:15" s="448" customFormat="1" x14ac:dyDescent="0.2">
      <c r="A172" s="439"/>
      <c r="B172" s="209"/>
      <c r="C172" s="213">
        <v>321</v>
      </c>
      <c r="D172" s="214" t="s">
        <v>1210</v>
      </c>
      <c r="E172" s="225"/>
      <c r="F172" s="223">
        <v>0</v>
      </c>
      <c r="G172" s="223">
        <v>0</v>
      </c>
      <c r="H172" s="223">
        <v>0</v>
      </c>
      <c r="I172" s="223">
        <v>100</v>
      </c>
      <c r="J172" s="223">
        <v>0</v>
      </c>
      <c r="K172" s="223"/>
      <c r="L172" s="223">
        <v>0</v>
      </c>
      <c r="M172" s="223">
        <v>0</v>
      </c>
      <c r="N172" s="490"/>
      <c r="O172" s="447"/>
    </row>
    <row r="173" spans="1:15" s="448" customFormat="1" x14ac:dyDescent="0.2">
      <c r="A173" s="439"/>
      <c r="B173" s="209"/>
      <c r="C173" s="213">
        <v>321</v>
      </c>
      <c r="D173" s="214" t="s">
        <v>934</v>
      </c>
      <c r="E173" s="225"/>
      <c r="F173" s="223">
        <v>0</v>
      </c>
      <c r="G173" s="223">
        <v>536.1</v>
      </c>
      <c r="H173" s="223">
        <v>9.1999999999999993</v>
      </c>
      <c r="I173" s="223">
        <v>39.700000000000003</v>
      </c>
      <c r="J173" s="223">
        <v>33.200000000000003</v>
      </c>
      <c r="K173" s="223"/>
      <c r="L173" s="223">
        <v>0</v>
      </c>
      <c r="M173" s="223">
        <v>0</v>
      </c>
      <c r="N173" s="490"/>
      <c r="O173" s="447"/>
    </row>
    <row r="174" spans="1:15" s="448" customFormat="1" x14ac:dyDescent="0.2">
      <c r="A174" s="446"/>
      <c r="B174" s="209"/>
      <c r="C174" s="213">
        <v>321</v>
      </c>
      <c r="D174" s="214" t="s">
        <v>933</v>
      </c>
      <c r="E174" s="225"/>
      <c r="F174" s="223">
        <v>0</v>
      </c>
      <c r="G174" s="223">
        <v>228.2</v>
      </c>
      <c r="H174" s="223">
        <v>5.5</v>
      </c>
      <c r="I174" s="223">
        <v>16.3</v>
      </c>
      <c r="J174" s="223">
        <v>16.899999999999999</v>
      </c>
      <c r="K174" s="223"/>
      <c r="L174" s="223">
        <v>0</v>
      </c>
      <c r="M174" s="223">
        <v>0</v>
      </c>
      <c r="N174" s="490"/>
      <c r="O174" s="447"/>
    </row>
    <row r="175" spans="1:15" s="448" customFormat="1" x14ac:dyDescent="0.2">
      <c r="A175" s="446"/>
      <c r="B175" s="209"/>
      <c r="C175" s="213">
        <v>321</v>
      </c>
      <c r="D175" s="214" t="s">
        <v>1209</v>
      </c>
      <c r="E175" s="225"/>
      <c r="F175" s="223">
        <v>0</v>
      </c>
      <c r="G175" s="223">
        <v>0</v>
      </c>
      <c r="H175" s="223">
        <v>0</v>
      </c>
      <c r="I175" s="223">
        <v>0</v>
      </c>
      <c r="J175" s="223">
        <v>0</v>
      </c>
      <c r="K175" s="223"/>
      <c r="L175" s="223">
        <v>0</v>
      </c>
      <c r="M175" s="223">
        <v>0</v>
      </c>
      <c r="N175" s="476"/>
      <c r="O175" s="447"/>
    </row>
    <row r="176" spans="1:15" s="448" customFormat="1" x14ac:dyDescent="0.2">
      <c r="A176" s="439"/>
      <c r="B176" s="209"/>
      <c r="C176" s="213">
        <v>321</v>
      </c>
      <c r="D176" s="214" t="s">
        <v>1016</v>
      </c>
      <c r="E176" s="225"/>
      <c r="F176" s="223">
        <v>31</v>
      </c>
      <c r="G176" s="223">
        <v>10</v>
      </c>
      <c r="H176" s="223">
        <v>13</v>
      </c>
      <c r="I176" s="223">
        <v>0</v>
      </c>
      <c r="J176" s="223">
        <v>5</v>
      </c>
      <c r="K176" s="223"/>
      <c r="L176" s="223">
        <v>0</v>
      </c>
      <c r="M176" s="223">
        <v>0</v>
      </c>
      <c r="N176" s="490"/>
      <c r="O176" s="447"/>
    </row>
    <row r="177" spans="1:15" s="448" customFormat="1" x14ac:dyDescent="0.2">
      <c r="A177" s="439"/>
      <c r="B177" s="234"/>
      <c r="C177" s="213">
        <v>321</v>
      </c>
      <c r="D177" s="214" t="s">
        <v>1095</v>
      </c>
      <c r="E177" s="224"/>
      <c r="F177" s="223">
        <v>0</v>
      </c>
      <c r="G177" s="223">
        <v>0</v>
      </c>
      <c r="H177" s="223">
        <v>300</v>
      </c>
      <c r="I177" s="223">
        <v>300</v>
      </c>
      <c r="J177" s="576">
        <v>628</v>
      </c>
      <c r="K177" s="576"/>
      <c r="L177" s="223">
        <v>0</v>
      </c>
      <c r="M177" s="223">
        <v>0</v>
      </c>
      <c r="N177" s="476"/>
      <c r="O177" s="447"/>
    </row>
    <row r="178" spans="1:15" s="448" customFormat="1" x14ac:dyDescent="0.2">
      <c r="A178" s="439"/>
      <c r="B178" s="234"/>
      <c r="C178" s="213">
        <v>321</v>
      </c>
      <c r="D178" s="214" t="s">
        <v>1188</v>
      </c>
      <c r="E178" s="224"/>
      <c r="F178" s="223">
        <v>0</v>
      </c>
      <c r="G178" s="223">
        <v>0</v>
      </c>
      <c r="H178" s="223">
        <v>0</v>
      </c>
      <c r="I178" s="223">
        <v>190</v>
      </c>
      <c r="J178" s="223">
        <v>0</v>
      </c>
      <c r="K178" s="223"/>
      <c r="L178" s="223">
        <v>0</v>
      </c>
      <c r="M178" s="223">
        <v>0</v>
      </c>
      <c r="N178" s="490"/>
      <c r="O178" s="447"/>
    </row>
    <row r="179" spans="1:15" s="448" customFormat="1" x14ac:dyDescent="0.2">
      <c r="A179" s="439"/>
      <c r="B179" s="234"/>
      <c r="C179" s="213">
        <v>321</v>
      </c>
      <c r="D179" s="214" t="s">
        <v>1211</v>
      </c>
      <c r="E179" s="224"/>
      <c r="F179" s="223">
        <v>0</v>
      </c>
      <c r="G179" s="223">
        <v>0</v>
      </c>
      <c r="H179" s="223">
        <v>0</v>
      </c>
      <c r="I179" s="223">
        <v>0</v>
      </c>
      <c r="J179" s="223">
        <v>0</v>
      </c>
      <c r="K179" s="223"/>
      <c r="L179" s="223">
        <v>0</v>
      </c>
      <c r="M179" s="223">
        <v>0</v>
      </c>
      <c r="N179" s="476"/>
      <c r="O179" s="447"/>
    </row>
    <row r="180" spans="1:15" s="448" customFormat="1" x14ac:dyDescent="0.2">
      <c r="A180" s="439"/>
      <c r="B180" s="234"/>
      <c r="C180" s="213">
        <v>322</v>
      </c>
      <c r="D180" s="214" t="s">
        <v>1097</v>
      </c>
      <c r="E180" s="224"/>
      <c r="F180" s="223">
        <v>0</v>
      </c>
      <c r="G180" s="223">
        <v>0</v>
      </c>
      <c r="H180" s="223">
        <v>110</v>
      </c>
      <c r="I180" s="223">
        <v>110</v>
      </c>
      <c r="J180" s="579">
        <v>42</v>
      </c>
      <c r="K180" s="579"/>
      <c r="L180" s="223">
        <v>0</v>
      </c>
      <c r="M180" s="223">
        <v>0</v>
      </c>
      <c r="N180" s="476" t="s">
        <v>1251</v>
      </c>
      <c r="O180" s="447"/>
    </row>
    <row r="181" spans="1:15" s="448" customFormat="1" x14ac:dyDescent="0.2">
      <c r="A181" s="439"/>
      <c r="B181" s="212"/>
      <c r="C181" s="213">
        <v>3320012</v>
      </c>
      <c r="D181" s="214" t="s">
        <v>642</v>
      </c>
      <c r="E181" s="224"/>
      <c r="F181" s="223">
        <v>0</v>
      </c>
      <c r="G181" s="223">
        <v>0</v>
      </c>
      <c r="H181" s="223">
        <v>0</v>
      </c>
      <c r="I181" s="223">
        <v>0</v>
      </c>
      <c r="J181" s="223">
        <v>0</v>
      </c>
      <c r="K181" s="223"/>
      <c r="L181" s="223">
        <v>0</v>
      </c>
      <c r="M181" s="223">
        <v>0</v>
      </c>
      <c r="N181" s="476"/>
      <c r="O181" s="447"/>
    </row>
    <row r="182" spans="1:15" s="448" customFormat="1" x14ac:dyDescent="0.2">
      <c r="A182" s="439"/>
      <c r="B182" s="212"/>
      <c r="C182" s="213">
        <v>321</v>
      </c>
      <c r="D182" s="214" t="s">
        <v>1096</v>
      </c>
      <c r="E182" s="224"/>
      <c r="F182" s="223">
        <v>0</v>
      </c>
      <c r="G182" s="223">
        <v>0</v>
      </c>
      <c r="H182" s="223">
        <v>393</v>
      </c>
      <c r="I182" s="223">
        <v>0</v>
      </c>
      <c r="J182" s="223">
        <v>0</v>
      </c>
      <c r="K182" s="223"/>
      <c r="L182" s="223">
        <v>0</v>
      </c>
      <c r="M182" s="223">
        <v>0</v>
      </c>
      <c r="N182" s="476"/>
      <c r="O182" s="447"/>
    </row>
    <row r="183" spans="1:15" s="448" customFormat="1" x14ac:dyDescent="0.2">
      <c r="A183" s="439"/>
      <c r="B183" s="294"/>
      <c r="C183" s="295"/>
      <c r="D183" s="282" t="s">
        <v>269</v>
      </c>
      <c r="E183" s="283"/>
      <c r="F183" s="283">
        <f t="shared" ref="F183:M183" si="41">SUM(F184:F184)</f>
        <v>0</v>
      </c>
      <c r="G183" s="283">
        <f t="shared" si="41"/>
        <v>0</v>
      </c>
      <c r="H183" s="283">
        <f t="shared" si="41"/>
        <v>0</v>
      </c>
      <c r="I183" s="283">
        <f t="shared" si="41"/>
        <v>0</v>
      </c>
      <c r="J183" s="283">
        <f t="shared" si="41"/>
        <v>0</v>
      </c>
      <c r="K183" s="283"/>
      <c r="L183" s="283">
        <f t="shared" si="41"/>
        <v>0</v>
      </c>
      <c r="M183" s="283">
        <f t="shared" si="41"/>
        <v>0</v>
      </c>
      <c r="N183" s="207"/>
      <c r="O183" s="447"/>
    </row>
    <row r="184" spans="1:15" s="448" customFormat="1" ht="12.75" customHeight="1" x14ac:dyDescent="0.25">
      <c r="A184" s="340"/>
      <c r="B184" s="212"/>
      <c r="C184" s="213"/>
      <c r="D184" s="214" t="s">
        <v>813</v>
      </c>
      <c r="E184" s="224"/>
      <c r="F184" s="223">
        <v>0</v>
      </c>
      <c r="G184" s="223">
        <v>0</v>
      </c>
      <c r="H184" s="223">
        <v>0</v>
      </c>
      <c r="I184" s="223">
        <v>0</v>
      </c>
      <c r="J184" s="223">
        <v>0</v>
      </c>
      <c r="K184" s="223"/>
      <c r="L184" s="223">
        <v>0</v>
      </c>
      <c r="M184" s="223">
        <v>0</v>
      </c>
      <c r="N184" s="207"/>
      <c r="O184" s="447"/>
    </row>
    <row r="185" spans="1:15" s="323" customFormat="1" ht="12.75" customHeight="1" x14ac:dyDescent="0.25">
      <c r="A185" s="526"/>
      <c r="B185" s="527"/>
      <c r="C185" s="528"/>
      <c r="D185" s="529" t="s">
        <v>1126</v>
      </c>
      <c r="E185" s="530"/>
      <c r="F185" s="531">
        <f>SUM(F187:F205)</f>
        <v>0</v>
      </c>
      <c r="G185" s="531">
        <f>SUM(G187:G205)</f>
        <v>0</v>
      </c>
      <c r="H185" s="531">
        <f>SUM(H186+H193+H198+H201)</f>
        <v>109.9</v>
      </c>
      <c r="I185" s="531">
        <f>SUM(I186+I193+I198+I201)</f>
        <v>303.20000000000005</v>
      </c>
      <c r="J185" s="531">
        <f>SUM(J186+J193+J198+J201)</f>
        <v>339.6</v>
      </c>
      <c r="K185" s="531"/>
      <c r="L185" s="531">
        <f t="shared" ref="L185:M185" si="42">SUM(L186+L193+L198+L201)</f>
        <v>337.8</v>
      </c>
      <c r="M185" s="531">
        <f t="shared" si="42"/>
        <v>319.89999999999998</v>
      </c>
      <c r="N185" s="226"/>
      <c r="O185" s="324"/>
    </row>
    <row r="186" spans="1:15" s="323" customFormat="1" ht="12.75" customHeight="1" x14ac:dyDescent="0.25">
      <c r="A186" s="526"/>
      <c r="B186" s="212"/>
      <c r="C186" s="221"/>
      <c r="D186" s="548" t="s">
        <v>1170</v>
      </c>
      <c r="E186" s="204"/>
      <c r="F186" s="225">
        <f t="shared" ref="F186" si="43">SUM(F187:F190)</f>
        <v>0</v>
      </c>
      <c r="G186" s="225">
        <f t="shared" ref="G186" si="44">SUM(G187:G190)</f>
        <v>0</v>
      </c>
      <c r="H186" s="225">
        <f>SUM(H187:H192)</f>
        <v>43.9</v>
      </c>
      <c r="I186" s="225">
        <f>SUM(I187:I192)</f>
        <v>128.30000000000001</v>
      </c>
      <c r="J186" s="225">
        <f>SUM(J187:J192)</f>
        <v>158.30000000000001</v>
      </c>
      <c r="K186" s="225"/>
      <c r="L186" s="225">
        <f t="shared" ref="L186:M186" si="45">SUM(L187:L192)</f>
        <v>156.5</v>
      </c>
      <c r="M186" s="225">
        <f t="shared" si="45"/>
        <v>138.6</v>
      </c>
      <c r="N186" s="226"/>
      <c r="O186" s="324"/>
    </row>
    <row r="187" spans="1:15" s="323" customFormat="1" ht="12.75" customHeight="1" x14ac:dyDescent="0.25">
      <c r="A187" s="526"/>
      <c r="B187" s="212"/>
      <c r="C187" s="213">
        <v>212003</v>
      </c>
      <c r="D187" s="501" t="s">
        <v>1240</v>
      </c>
      <c r="E187" s="224"/>
      <c r="F187" s="223">
        <v>0</v>
      </c>
      <c r="G187" s="223">
        <v>0</v>
      </c>
      <c r="H187" s="223">
        <v>4.5999999999999996</v>
      </c>
      <c r="I187" s="223">
        <v>7</v>
      </c>
      <c r="J187" s="223">
        <v>5.6</v>
      </c>
      <c r="K187" s="223"/>
      <c r="L187" s="223">
        <v>5.6</v>
      </c>
      <c r="M187" s="223">
        <v>5.6</v>
      </c>
      <c r="N187" s="490"/>
      <c r="O187" s="324"/>
    </row>
    <row r="188" spans="1:15" s="323" customFormat="1" ht="12.75" customHeight="1" x14ac:dyDescent="0.25">
      <c r="A188" s="526"/>
      <c r="B188" s="212"/>
      <c r="C188" s="213">
        <v>223003</v>
      </c>
      <c r="D188" s="501" t="s">
        <v>1172</v>
      </c>
      <c r="E188" s="224"/>
      <c r="F188" s="223">
        <v>0</v>
      </c>
      <c r="G188" s="223">
        <v>0</v>
      </c>
      <c r="H188" s="223">
        <v>36</v>
      </c>
      <c r="I188" s="223">
        <v>45</v>
      </c>
      <c r="J188" s="223">
        <v>88</v>
      </c>
      <c r="K188" s="223"/>
      <c r="L188" s="223">
        <v>88</v>
      </c>
      <c r="M188" s="223">
        <v>88</v>
      </c>
      <c r="N188" s="490"/>
      <c r="O188" s="324"/>
    </row>
    <row r="189" spans="1:15" s="323" customFormat="1" ht="12.75" customHeight="1" x14ac:dyDescent="0.25">
      <c r="A189" s="526"/>
      <c r="B189" s="212"/>
      <c r="C189" s="213">
        <v>292017</v>
      </c>
      <c r="D189" s="214" t="s">
        <v>1173</v>
      </c>
      <c r="E189" s="371"/>
      <c r="F189" s="223">
        <v>0</v>
      </c>
      <c r="G189" s="223">
        <v>0</v>
      </c>
      <c r="H189" s="223">
        <v>0</v>
      </c>
      <c r="I189" s="223">
        <v>2.1</v>
      </c>
      <c r="J189" s="223">
        <v>0</v>
      </c>
      <c r="K189" s="223"/>
      <c r="L189" s="223">
        <v>0</v>
      </c>
      <c r="M189" s="223">
        <v>0</v>
      </c>
      <c r="N189" s="226"/>
      <c r="O189" s="324"/>
    </row>
    <row r="190" spans="1:15" s="323" customFormat="1" ht="12.75" customHeight="1" x14ac:dyDescent="0.25">
      <c r="A190" s="526"/>
      <c r="B190" s="212"/>
      <c r="C190" s="213">
        <v>312001</v>
      </c>
      <c r="D190" s="214" t="s">
        <v>1174</v>
      </c>
      <c r="E190" s="358"/>
      <c r="F190" s="223">
        <v>0</v>
      </c>
      <c r="G190" s="223">
        <v>0</v>
      </c>
      <c r="H190" s="223">
        <v>3.3</v>
      </c>
      <c r="I190" s="358">
        <v>11.3</v>
      </c>
      <c r="J190" s="224">
        <v>7</v>
      </c>
      <c r="K190" s="224"/>
      <c r="L190" s="224">
        <v>0</v>
      </c>
      <c r="M190" s="224">
        <v>0</v>
      </c>
      <c r="N190" s="490"/>
      <c r="O190" s="324"/>
    </row>
    <row r="191" spans="1:15" s="323" customFormat="1" ht="12.75" customHeight="1" x14ac:dyDescent="0.25">
      <c r="A191" s="526"/>
      <c r="B191" s="212"/>
      <c r="C191" s="213">
        <v>312001</v>
      </c>
      <c r="D191" s="214" t="s">
        <v>1241</v>
      </c>
      <c r="E191" s="358"/>
      <c r="F191" s="223">
        <v>0</v>
      </c>
      <c r="G191" s="223">
        <v>0</v>
      </c>
      <c r="H191" s="223">
        <v>0</v>
      </c>
      <c r="I191" s="371">
        <v>0</v>
      </c>
      <c r="J191" s="223">
        <v>12.7</v>
      </c>
      <c r="K191" s="223"/>
      <c r="L191" s="223">
        <v>0</v>
      </c>
      <c r="M191" s="223">
        <v>0</v>
      </c>
      <c r="N191" s="490"/>
      <c r="O191" s="324"/>
    </row>
    <row r="192" spans="1:15" s="323" customFormat="1" ht="12.75" customHeight="1" x14ac:dyDescent="0.25">
      <c r="A192" s="526"/>
      <c r="B192" s="212"/>
      <c r="C192" s="213">
        <v>312001</v>
      </c>
      <c r="D192" s="214" t="s">
        <v>1189</v>
      </c>
      <c r="E192" s="358"/>
      <c r="F192" s="223">
        <v>0</v>
      </c>
      <c r="G192" s="223">
        <v>0</v>
      </c>
      <c r="H192" s="358">
        <v>0</v>
      </c>
      <c r="I192" s="371">
        <v>62.9</v>
      </c>
      <c r="J192" s="223">
        <v>45</v>
      </c>
      <c r="K192" s="223"/>
      <c r="L192" s="223">
        <v>62.9</v>
      </c>
      <c r="M192" s="223">
        <v>45</v>
      </c>
      <c r="N192" s="490"/>
      <c r="O192" s="324"/>
    </row>
    <row r="193" spans="1:15" s="323" customFormat="1" ht="12.75" customHeight="1" x14ac:dyDescent="0.25">
      <c r="A193" s="526"/>
      <c r="B193" s="212"/>
      <c r="C193" s="221"/>
      <c r="D193" s="548" t="s">
        <v>1169</v>
      </c>
      <c r="E193" s="204"/>
      <c r="F193" s="225">
        <f t="shared" ref="F193:G193" si="46">SUM(F194:F197)</f>
        <v>0</v>
      </c>
      <c r="G193" s="225">
        <f t="shared" si="46"/>
        <v>0</v>
      </c>
      <c r="H193" s="225">
        <f>SUM(H194:H197)</f>
        <v>66</v>
      </c>
      <c r="I193" s="225">
        <f>SUM(I194:I197)</f>
        <v>139.80000000000001</v>
      </c>
      <c r="J193" s="225">
        <f>SUM(J194:J197)</f>
        <v>156.30000000000001</v>
      </c>
      <c r="K193" s="225"/>
      <c r="L193" s="225">
        <f t="shared" ref="L193:M193" si="47">SUM(L194:L197)</f>
        <v>156.30000000000001</v>
      </c>
      <c r="M193" s="225">
        <f t="shared" si="47"/>
        <v>156.30000000000001</v>
      </c>
      <c r="N193" s="226"/>
      <c r="O193" s="324"/>
    </row>
    <row r="194" spans="1:15" s="323" customFormat="1" ht="12.75" customHeight="1" x14ac:dyDescent="0.25">
      <c r="A194" s="526"/>
      <c r="B194" s="212"/>
      <c r="C194" s="213">
        <v>212003</v>
      </c>
      <c r="D194" s="501" t="s">
        <v>920</v>
      </c>
      <c r="E194" s="224"/>
      <c r="F194" s="223">
        <v>0</v>
      </c>
      <c r="G194" s="223">
        <v>0</v>
      </c>
      <c r="H194" s="223">
        <v>6</v>
      </c>
      <c r="I194" s="223">
        <v>6</v>
      </c>
      <c r="J194" s="223">
        <v>6</v>
      </c>
      <c r="K194" s="223"/>
      <c r="L194" s="223">
        <v>6</v>
      </c>
      <c r="M194" s="223">
        <v>6</v>
      </c>
      <c r="N194" s="226"/>
      <c r="O194" s="324"/>
    </row>
    <row r="195" spans="1:15" s="323" customFormat="1" ht="12.75" customHeight="1" x14ac:dyDescent="0.25">
      <c r="A195" s="526"/>
      <c r="B195" s="212"/>
      <c r="C195" s="213">
        <v>223003</v>
      </c>
      <c r="D195" s="501" t="s">
        <v>1172</v>
      </c>
      <c r="E195" s="224"/>
      <c r="F195" s="223">
        <v>0</v>
      </c>
      <c r="G195" s="223">
        <v>0</v>
      </c>
      <c r="H195" s="223">
        <v>60</v>
      </c>
      <c r="I195" s="223">
        <v>60</v>
      </c>
      <c r="J195" s="223">
        <v>70</v>
      </c>
      <c r="K195" s="223"/>
      <c r="L195" s="223">
        <v>70</v>
      </c>
      <c r="M195" s="223">
        <v>70</v>
      </c>
      <c r="N195" s="226"/>
      <c r="O195" s="324"/>
    </row>
    <row r="196" spans="1:15" s="323" customFormat="1" ht="12.75" customHeight="1" x14ac:dyDescent="0.25">
      <c r="A196" s="526"/>
      <c r="B196" s="212"/>
      <c r="C196" s="213">
        <v>312001</v>
      </c>
      <c r="D196" s="214" t="s">
        <v>1174</v>
      </c>
      <c r="E196" s="224"/>
      <c r="F196" s="223">
        <v>0</v>
      </c>
      <c r="G196" s="223">
        <v>0</v>
      </c>
      <c r="H196" s="223">
        <v>0</v>
      </c>
      <c r="I196" s="223">
        <v>1.8</v>
      </c>
      <c r="J196" s="223">
        <v>6</v>
      </c>
      <c r="K196" s="223"/>
      <c r="L196" s="223">
        <v>6</v>
      </c>
      <c r="M196" s="223">
        <v>6</v>
      </c>
      <c r="N196" s="226"/>
      <c r="O196" s="324"/>
    </row>
    <row r="197" spans="1:15" s="323" customFormat="1" ht="12.75" customHeight="1" x14ac:dyDescent="0.25">
      <c r="A197" s="526"/>
      <c r="B197" s="212"/>
      <c r="C197" s="213">
        <v>331001</v>
      </c>
      <c r="D197" s="214" t="s">
        <v>1175</v>
      </c>
      <c r="E197" s="224"/>
      <c r="F197" s="223">
        <v>0</v>
      </c>
      <c r="G197" s="223">
        <v>0</v>
      </c>
      <c r="H197" s="223">
        <v>0</v>
      </c>
      <c r="I197" s="223">
        <v>72</v>
      </c>
      <c r="J197" s="223">
        <v>74.3</v>
      </c>
      <c r="K197" s="223"/>
      <c r="L197" s="223">
        <v>74.3</v>
      </c>
      <c r="M197" s="223">
        <v>74.3</v>
      </c>
      <c r="N197" s="505"/>
      <c r="O197" s="324"/>
    </row>
    <row r="198" spans="1:15" s="323" customFormat="1" ht="12.75" customHeight="1" x14ac:dyDescent="0.25">
      <c r="A198" s="526"/>
      <c r="B198" s="212"/>
      <c r="C198" s="221"/>
      <c r="D198" s="548" t="s">
        <v>241</v>
      </c>
      <c r="E198" s="204"/>
      <c r="F198" s="225">
        <f t="shared" ref="F198:G198" si="48">SUM(F199:F200)</f>
        <v>0</v>
      </c>
      <c r="G198" s="225">
        <f t="shared" si="48"/>
        <v>0</v>
      </c>
      <c r="H198" s="225">
        <f>SUM(H199:H200)</f>
        <v>0</v>
      </c>
      <c r="I198" s="225">
        <f>SUM(I199:I200)</f>
        <v>7.3</v>
      </c>
      <c r="J198" s="225">
        <f>SUM(J199:J200)</f>
        <v>0</v>
      </c>
      <c r="K198" s="225"/>
      <c r="L198" s="225">
        <f t="shared" ref="L198:M198" si="49">SUM(L199:L200)</f>
        <v>0</v>
      </c>
      <c r="M198" s="225">
        <f t="shared" si="49"/>
        <v>0</v>
      </c>
      <c r="N198" s="226"/>
      <c r="O198" s="324"/>
    </row>
    <row r="199" spans="1:15" s="323" customFormat="1" ht="12.75" customHeight="1" x14ac:dyDescent="0.25">
      <c r="A199" s="526"/>
      <c r="B199" s="212"/>
      <c r="C199" s="213">
        <v>292017</v>
      </c>
      <c r="D199" s="214" t="s">
        <v>1176</v>
      </c>
      <c r="E199" s="371"/>
      <c r="F199" s="223">
        <v>0</v>
      </c>
      <c r="G199" s="223">
        <v>0</v>
      </c>
      <c r="H199" s="223">
        <v>0</v>
      </c>
      <c r="I199" s="223">
        <v>0.6</v>
      </c>
      <c r="J199" s="223">
        <v>0</v>
      </c>
      <c r="K199" s="223"/>
      <c r="L199" s="223">
        <v>0</v>
      </c>
      <c r="M199" s="223">
        <v>0</v>
      </c>
      <c r="N199" s="483"/>
      <c r="O199" s="324"/>
    </row>
    <row r="200" spans="1:15" s="323" customFormat="1" ht="12.75" customHeight="1" x14ac:dyDescent="0.25">
      <c r="A200" s="526"/>
      <c r="B200" s="212"/>
      <c r="C200" s="213">
        <v>312001</v>
      </c>
      <c r="D200" s="214" t="s">
        <v>1177</v>
      </c>
      <c r="E200" s="371"/>
      <c r="F200" s="223">
        <v>0</v>
      </c>
      <c r="G200" s="223">
        <v>0</v>
      </c>
      <c r="H200" s="223">
        <v>0</v>
      </c>
      <c r="I200" s="223">
        <v>6.7</v>
      </c>
      <c r="J200" s="223">
        <v>0</v>
      </c>
      <c r="K200" s="223"/>
      <c r="L200" s="223">
        <v>0</v>
      </c>
      <c r="M200" s="223">
        <v>0</v>
      </c>
      <c r="N200" s="226"/>
      <c r="O200" s="324"/>
    </row>
    <row r="201" spans="1:15" s="448" customFormat="1" ht="12.75" customHeight="1" x14ac:dyDescent="0.25">
      <c r="A201" s="340"/>
      <c r="B201" s="212"/>
      <c r="C201" s="221"/>
      <c r="D201" s="548" t="s">
        <v>1171</v>
      </c>
      <c r="E201" s="204"/>
      <c r="F201" s="225">
        <f t="shared" ref="F201:G201" si="50">SUM(F202:F205)</f>
        <v>0</v>
      </c>
      <c r="G201" s="225">
        <f t="shared" si="50"/>
        <v>0</v>
      </c>
      <c r="H201" s="225">
        <f>SUM(H202:H205)</f>
        <v>0</v>
      </c>
      <c r="I201" s="225">
        <f>SUM(I202:I205)</f>
        <v>27.799999999999997</v>
      </c>
      <c r="J201" s="225">
        <f>SUM(J202:J205)</f>
        <v>25</v>
      </c>
      <c r="K201" s="225"/>
      <c r="L201" s="225">
        <f t="shared" ref="L201:M201" si="51">SUM(L202:L205)</f>
        <v>25</v>
      </c>
      <c r="M201" s="225">
        <f t="shared" si="51"/>
        <v>25</v>
      </c>
      <c r="N201" s="207"/>
      <c r="O201" s="447"/>
    </row>
    <row r="202" spans="1:15" s="448" customFormat="1" ht="12.75" customHeight="1" x14ac:dyDescent="0.25">
      <c r="A202" s="340"/>
      <c r="B202" s="212"/>
      <c r="C202" s="213">
        <v>223003</v>
      </c>
      <c r="D202" s="501" t="s">
        <v>1172</v>
      </c>
      <c r="E202" s="371"/>
      <c r="F202" s="223">
        <v>0</v>
      </c>
      <c r="G202" s="223">
        <v>0</v>
      </c>
      <c r="H202" s="223">
        <v>0</v>
      </c>
      <c r="I202" s="223">
        <v>0.4</v>
      </c>
      <c r="J202" s="223">
        <v>25</v>
      </c>
      <c r="K202" s="223"/>
      <c r="L202" s="223">
        <v>25</v>
      </c>
      <c r="M202" s="223">
        <v>25</v>
      </c>
      <c r="N202" s="505"/>
      <c r="O202" s="447"/>
    </row>
    <row r="203" spans="1:15" s="448" customFormat="1" ht="12.75" customHeight="1" x14ac:dyDescent="0.25">
      <c r="A203" s="340"/>
      <c r="B203" s="212"/>
      <c r="C203" s="213">
        <v>292017</v>
      </c>
      <c r="D203" s="214" t="s">
        <v>1180</v>
      </c>
      <c r="E203" s="371"/>
      <c r="F203" s="223">
        <v>0</v>
      </c>
      <c r="G203" s="223">
        <v>0</v>
      </c>
      <c r="H203" s="223">
        <v>0</v>
      </c>
      <c r="I203" s="223">
        <v>5.0999999999999996</v>
      </c>
      <c r="J203" s="223">
        <v>0</v>
      </c>
      <c r="K203" s="223"/>
      <c r="L203" s="223">
        <v>0</v>
      </c>
      <c r="M203" s="223">
        <v>0</v>
      </c>
      <c r="N203" s="505"/>
      <c r="O203" s="447"/>
    </row>
    <row r="204" spans="1:15" s="448" customFormat="1" ht="12.75" customHeight="1" x14ac:dyDescent="0.25">
      <c r="A204" s="340"/>
      <c r="B204" s="212"/>
      <c r="C204" s="213">
        <v>311</v>
      </c>
      <c r="D204" s="214" t="s">
        <v>1178</v>
      </c>
      <c r="E204" s="371"/>
      <c r="F204" s="223">
        <v>0</v>
      </c>
      <c r="G204" s="223">
        <v>0</v>
      </c>
      <c r="H204" s="223">
        <v>0</v>
      </c>
      <c r="I204" s="223">
        <v>2.6</v>
      </c>
      <c r="J204" s="223">
        <v>0</v>
      </c>
      <c r="K204" s="223"/>
      <c r="L204" s="223">
        <v>0</v>
      </c>
      <c r="M204" s="223">
        <v>0</v>
      </c>
      <c r="N204" s="505"/>
      <c r="O204" s="447"/>
    </row>
    <row r="205" spans="1:15" s="448" customFormat="1" ht="12.75" customHeight="1" x14ac:dyDescent="0.25">
      <c r="A205" s="340"/>
      <c r="B205" s="212"/>
      <c r="C205" s="213">
        <v>331001</v>
      </c>
      <c r="D205" s="214" t="s">
        <v>1179</v>
      </c>
      <c r="E205" s="371"/>
      <c r="F205" s="223">
        <v>0</v>
      </c>
      <c r="G205" s="223">
        <v>0</v>
      </c>
      <c r="H205" s="223">
        <v>0</v>
      </c>
      <c r="I205" s="223">
        <v>19.7</v>
      </c>
      <c r="J205" s="223">
        <v>0</v>
      </c>
      <c r="K205" s="223"/>
      <c r="L205" s="223">
        <v>0</v>
      </c>
      <c r="M205" s="223">
        <v>0</v>
      </c>
      <c r="N205" s="207"/>
      <c r="O205" s="447"/>
    </row>
    <row r="206" spans="1:15" s="448" customFormat="1" ht="12.75" customHeight="1" x14ac:dyDescent="0.25">
      <c r="A206" s="340"/>
      <c r="B206" s="527"/>
      <c r="C206" s="528"/>
      <c r="D206" s="529" t="s">
        <v>1126</v>
      </c>
      <c r="E206" s="530"/>
      <c r="F206" s="531">
        <f t="shared" ref="F206:H206" si="52">SUM(F207)</f>
        <v>0</v>
      </c>
      <c r="G206" s="531">
        <f t="shared" si="52"/>
        <v>0</v>
      </c>
      <c r="H206" s="531">
        <f t="shared" si="52"/>
        <v>0</v>
      </c>
      <c r="I206" s="531">
        <f>SUM(I207)</f>
        <v>4.2</v>
      </c>
      <c r="J206" s="531">
        <f>SUM(J207)</f>
        <v>0</v>
      </c>
      <c r="K206" s="531"/>
      <c r="L206" s="531">
        <f t="shared" ref="L206:M206" si="53">SUM(L207)</f>
        <v>0</v>
      </c>
      <c r="M206" s="531">
        <f t="shared" si="53"/>
        <v>0</v>
      </c>
      <c r="N206" s="207"/>
      <c r="O206" s="447"/>
    </row>
    <row r="207" spans="1:15" s="448" customFormat="1" ht="12.75" customHeight="1" x14ac:dyDescent="0.25">
      <c r="A207" s="340"/>
      <c r="B207" s="212"/>
      <c r="C207" s="213">
        <v>320</v>
      </c>
      <c r="D207" s="214" t="s">
        <v>1191</v>
      </c>
      <c r="E207" s="371"/>
      <c r="F207" s="223">
        <v>0</v>
      </c>
      <c r="G207" s="223">
        <v>0</v>
      </c>
      <c r="H207" s="223">
        <v>0</v>
      </c>
      <c r="I207" s="223">
        <v>4.2</v>
      </c>
      <c r="J207" s="223">
        <v>0</v>
      </c>
      <c r="K207" s="223"/>
      <c r="L207" s="223">
        <v>0</v>
      </c>
      <c r="M207" s="223">
        <v>0</v>
      </c>
      <c r="N207" s="490"/>
      <c r="O207" s="447"/>
    </row>
    <row r="208" spans="1:15" s="448" customFormat="1" ht="12.75" customHeight="1" x14ac:dyDescent="0.25">
      <c r="A208" s="340"/>
      <c r="B208" s="212"/>
      <c r="C208" s="213"/>
      <c r="D208" s="214"/>
      <c r="E208" s="371"/>
      <c r="F208" s="223"/>
      <c r="G208" s="223"/>
      <c r="H208" s="225"/>
      <c r="I208" s="223"/>
      <c r="J208" s="223"/>
      <c r="K208" s="223"/>
      <c r="L208" s="223"/>
      <c r="M208" s="223"/>
      <c r="N208" s="207"/>
      <c r="O208" s="447"/>
    </row>
    <row r="209" spans="1:15" s="448" customFormat="1" ht="12.75" customHeight="1" x14ac:dyDescent="0.25">
      <c r="A209" s="446"/>
      <c r="B209" s="212"/>
      <c r="C209" s="357"/>
      <c r="D209" s="214"/>
      <c r="E209" s="371"/>
      <c r="F209" s="371"/>
      <c r="G209" s="371"/>
      <c r="H209" s="223"/>
      <c r="I209" s="358"/>
      <c r="J209" s="358"/>
      <c r="K209" s="358"/>
      <c r="L209" s="358"/>
      <c r="M209" s="358"/>
      <c r="N209" s="476"/>
      <c r="O209" s="447"/>
    </row>
    <row r="210" spans="1:15" s="448" customFormat="1" ht="15" customHeight="1" x14ac:dyDescent="0.2">
      <c r="A210" s="446"/>
      <c r="B210" s="294"/>
      <c r="C210" s="295"/>
      <c r="D210" s="282" t="s">
        <v>330</v>
      </c>
      <c r="E210" s="283"/>
      <c r="F210" s="284">
        <f t="shared" ref="F210:M210" si="54">SUM(F211+F305+F310+F312+F315+F320+F351+F356+F366+F370+F384+F409+F420+F428+F475+F481+F519+F521+F523+F598+F610+F644+F650)</f>
        <v>2526</v>
      </c>
      <c r="G210" s="284">
        <f t="shared" si="54"/>
        <v>2639.5000000000005</v>
      </c>
      <c r="H210" s="284">
        <f t="shared" si="54"/>
        <v>3152.2999999999997</v>
      </c>
      <c r="I210" s="284">
        <f>SUM(I211+I305+I310+I312+I315+I320+I351+I356+I366+I370+I384+I409+I420+I428+I475+I481+I519+I521+I523+I598+I610+I644+I650)</f>
        <v>3380.9000000000005</v>
      </c>
      <c r="J210" s="284">
        <f t="shared" si="54"/>
        <v>3007.5000000000005</v>
      </c>
      <c r="K210" s="284"/>
      <c r="L210" s="284">
        <f t="shared" si="54"/>
        <v>3143.3000000000006</v>
      </c>
      <c r="M210" s="284">
        <f t="shared" si="54"/>
        <v>3088.8000000000006</v>
      </c>
      <c r="N210" s="476"/>
      <c r="O210" s="447"/>
    </row>
    <row r="211" spans="1:15" s="448" customFormat="1" ht="15.75" x14ac:dyDescent="0.25">
      <c r="A211" s="446"/>
      <c r="B211" s="359" t="s">
        <v>46</v>
      </c>
      <c r="C211" s="295"/>
      <c r="D211" s="282" t="s">
        <v>48</v>
      </c>
      <c r="E211" s="298" t="s">
        <v>669</v>
      </c>
      <c r="F211" s="284">
        <f>SUM(F212+F215+F218+F226+F242+F249+F258+F294+F303)</f>
        <v>629.9</v>
      </c>
      <c r="G211" s="284">
        <f>SUM(G212+G215+G218+G226+G242+G249+G258+G294+G303)</f>
        <v>660.40000000000009</v>
      </c>
      <c r="H211" s="284">
        <f>SUM(H212+H215+H218+H226+H242+H249+H258+H294+H303)</f>
        <v>723.70000000000016</v>
      </c>
      <c r="I211" s="284">
        <f>SUM(I212+I215+I218+I226+I242+I249+I256+I258+I294+I303)</f>
        <v>786.90000000000009</v>
      </c>
      <c r="J211" s="284">
        <f t="shared" ref="J211" si="55">SUM(J212+J215+J218+J226+J242+J249+J258+J294+J303)</f>
        <v>784.6</v>
      </c>
      <c r="K211" s="284"/>
      <c r="L211" s="284">
        <f t="shared" ref="L211:M211" si="56">SUM(L212+L215+L218+L226+L242+L249+L258+L294+L303)</f>
        <v>824.1</v>
      </c>
      <c r="M211" s="284">
        <f t="shared" si="56"/>
        <v>821</v>
      </c>
      <c r="N211" s="476"/>
      <c r="O211" s="447"/>
    </row>
    <row r="212" spans="1:15" s="448" customFormat="1" x14ac:dyDescent="0.2">
      <c r="A212" s="439"/>
      <c r="B212" s="212"/>
      <c r="C212" s="221"/>
      <c r="D212" s="222" t="s">
        <v>49</v>
      </c>
      <c r="E212" s="416"/>
      <c r="F212" s="204">
        <f>SUM(F213:F214)</f>
        <v>388</v>
      </c>
      <c r="G212" s="204">
        <f>SUM(G213:G214)</f>
        <v>419.3</v>
      </c>
      <c r="H212" s="204">
        <f>SUM(H213:H214)</f>
        <v>471</v>
      </c>
      <c r="I212" s="225">
        <f t="shared" ref="I212:J212" si="57">SUM(I213:I214)</f>
        <v>526</v>
      </c>
      <c r="J212" s="225">
        <f t="shared" si="57"/>
        <v>539</v>
      </c>
      <c r="K212" s="225"/>
      <c r="L212" s="225">
        <f t="shared" ref="L212:M212" si="58">SUM(L213:L214)</f>
        <v>565</v>
      </c>
      <c r="M212" s="225">
        <f t="shared" si="58"/>
        <v>576</v>
      </c>
      <c r="N212" s="476"/>
      <c r="O212" s="447"/>
    </row>
    <row r="213" spans="1:15" s="448" customFormat="1" x14ac:dyDescent="0.2">
      <c r="A213" s="439"/>
      <c r="B213" s="212">
        <v>610</v>
      </c>
      <c r="C213" s="221"/>
      <c r="D213" s="214" t="s">
        <v>50</v>
      </c>
      <c r="E213" s="207"/>
      <c r="F213" s="224">
        <v>276</v>
      </c>
      <c r="G213" s="224">
        <v>302</v>
      </c>
      <c r="H213" s="224">
        <v>336</v>
      </c>
      <c r="I213" s="224">
        <v>376</v>
      </c>
      <c r="J213" s="224">
        <v>398</v>
      </c>
      <c r="K213" s="224">
        <f>SUM(J213/12*8*0.2)</f>
        <v>53.066666666666663</v>
      </c>
      <c r="L213" s="224">
        <v>420</v>
      </c>
      <c r="M213" s="224">
        <v>430</v>
      </c>
      <c r="N213" s="490"/>
      <c r="O213" s="447"/>
    </row>
    <row r="214" spans="1:15" s="323" customFormat="1" x14ac:dyDescent="0.2">
      <c r="A214" s="446"/>
      <c r="B214" s="212">
        <v>620</v>
      </c>
      <c r="C214" s="210"/>
      <c r="D214" s="214" t="s">
        <v>51</v>
      </c>
      <c r="E214" s="224"/>
      <c r="F214" s="224">
        <v>112</v>
      </c>
      <c r="G214" s="224">
        <v>117.3</v>
      </c>
      <c r="H214" s="224">
        <v>135</v>
      </c>
      <c r="I214" s="224">
        <v>150</v>
      </c>
      <c r="J214" s="224">
        <v>141</v>
      </c>
      <c r="K214" s="224">
        <f>SUM(J214/12*8*0.2)</f>
        <v>18.8</v>
      </c>
      <c r="L214" s="224">
        <v>145</v>
      </c>
      <c r="M214" s="224">
        <v>146</v>
      </c>
      <c r="N214" s="490">
        <f>SUM(J214*20/100)</f>
        <v>28.2</v>
      </c>
      <c r="O214" s="324"/>
    </row>
    <row r="215" spans="1:15" s="448" customFormat="1" x14ac:dyDescent="0.2">
      <c r="A215" s="439"/>
      <c r="B215" s="212">
        <v>631</v>
      </c>
      <c r="C215" s="213"/>
      <c r="D215" s="222" t="s">
        <v>52</v>
      </c>
      <c r="E215" s="204"/>
      <c r="F215" s="204">
        <f>SUM(F216:F217)</f>
        <v>1.9</v>
      </c>
      <c r="G215" s="204">
        <f>SUM(G216:G217)</f>
        <v>5.3</v>
      </c>
      <c r="H215" s="204">
        <f t="shared" ref="H215:J215" si="59">SUM(H216:H217)</f>
        <v>9</v>
      </c>
      <c r="I215" s="204">
        <f t="shared" si="59"/>
        <v>6</v>
      </c>
      <c r="J215" s="204">
        <f t="shared" si="59"/>
        <v>6.5</v>
      </c>
      <c r="K215" s="204"/>
      <c r="L215" s="204">
        <f t="shared" ref="L215:M215" si="60">SUM(L216:L217)</f>
        <v>6.5</v>
      </c>
      <c r="M215" s="204">
        <f t="shared" si="60"/>
        <v>5.4</v>
      </c>
      <c r="N215" s="476"/>
      <c r="O215" s="447"/>
    </row>
    <row r="216" spans="1:15" s="448" customFormat="1" x14ac:dyDescent="0.2">
      <c r="A216" s="439"/>
      <c r="B216" s="212"/>
      <c r="C216" s="213">
        <v>631001</v>
      </c>
      <c r="D216" s="214" t="s">
        <v>53</v>
      </c>
      <c r="E216" s="224"/>
      <c r="F216" s="223">
        <v>1</v>
      </c>
      <c r="G216" s="223">
        <v>3.4</v>
      </c>
      <c r="H216" s="223">
        <v>4.5</v>
      </c>
      <c r="I216" s="223">
        <v>4.5</v>
      </c>
      <c r="J216" s="223">
        <v>4.5</v>
      </c>
      <c r="K216" s="223"/>
      <c r="L216" s="223">
        <v>4.5</v>
      </c>
      <c r="M216" s="223">
        <v>4.5</v>
      </c>
      <c r="N216" s="476"/>
      <c r="O216" s="447"/>
    </row>
    <row r="217" spans="1:15" s="323" customFormat="1" x14ac:dyDescent="0.2">
      <c r="A217" s="446"/>
      <c r="B217" s="212"/>
      <c r="C217" s="213">
        <v>631002</v>
      </c>
      <c r="D217" s="214" t="s">
        <v>54</v>
      </c>
      <c r="E217" s="224"/>
      <c r="F217" s="223">
        <v>0.9</v>
      </c>
      <c r="G217" s="223">
        <v>1.9</v>
      </c>
      <c r="H217" s="223">
        <v>4.5</v>
      </c>
      <c r="I217" s="223">
        <v>1.5</v>
      </c>
      <c r="J217" s="223">
        <v>2</v>
      </c>
      <c r="K217" s="223"/>
      <c r="L217" s="223">
        <v>2</v>
      </c>
      <c r="M217" s="223">
        <v>0.9</v>
      </c>
      <c r="N217" s="226"/>
      <c r="O217" s="324"/>
    </row>
    <row r="218" spans="1:15" s="448" customFormat="1" x14ac:dyDescent="0.2">
      <c r="A218" s="439"/>
      <c r="B218" s="212">
        <v>632</v>
      </c>
      <c r="C218" s="213"/>
      <c r="D218" s="222" t="s">
        <v>55</v>
      </c>
      <c r="E218" s="204"/>
      <c r="F218" s="204">
        <f>SUM(F219:F225)</f>
        <v>51.199999999999996</v>
      </c>
      <c r="G218" s="204">
        <f>SUM(G219:G225)</f>
        <v>45.199999999999996</v>
      </c>
      <c r="H218" s="204">
        <f t="shared" ref="H218:J218" si="61">SUM(H219:H225)</f>
        <v>42</v>
      </c>
      <c r="I218" s="204">
        <f t="shared" si="61"/>
        <v>47</v>
      </c>
      <c r="J218" s="204">
        <f t="shared" si="61"/>
        <v>48</v>
      </c>
      <c r="K218" s="204"/>
      <c r="L218" s="204">
        <f t="shared" ref="L218:M218" si="62">SUM(L219:L225)</f>
        <v>48</v>
      </c>
      <c r="M218" s="204">
        <f t="shared" si="62"/>
        <v>48</v>
      </c>
      <c r="N218" s="476"/>
      <c r="O218" s="447"/>
    </row>
    <row r="219" spans="1:15" s="448" customFormat="1" x14ac:dyDescent="0.2">
      <c r="A219" s="439"/>
      <c r="B219" s="226"/>
      <c r="C219" s="213">
        <v>6320011</v>
      </c>
      <c r="D219" s="214" t="s">
        <v>56</v>
      </c>
      <c r="E219" s="224"/>
      <c r="F219" s="223">
        <v>7.9</v>
      </c>
      <c r="G219" s="223">
        <v>8.1</v>
      </c>
      <c r="H219" s="223">
        <v>9</v>
      </c>
      <c r="I219" s="223">
        <v>9</v>
      </c>
      <c r="J219" s="223">
        <v>9</v>
      </c>
      <c r="K219" s="223"/>
      <c r="L219" s="223">
        <v>9</v>
      </c>
      <c r="M219" s="223">
        <v>9</v>
      </c>
      <c r="N219" s="490"/>
      <c r="O219" s="447"/>
    </row>
    <row r="220" spans="1:15" s="448" customFormat="1" x14ac:dyDescent="0.2">
      <c r="A220" s="439"/>
      <c r="B220" s="212"/>
      <c r="C220" s="213">
        <v>6320012</v>
      </c>
      <c r="D220" s="214" t="s">
        <v>57</v>
      </c>
      <c r="E220" s="224"/>
      <c r="F220" s="223">
        <v>20.5</v>
      </c>
      <c r="G220" s="223">
        <v>17.899999999999999</v>
      </c>
      <c r="H220" s="223">
        <v>15</v>
      </c>
      <c r="I220" s="223">
        <v>18</v>
      </c>
      <c r="J220" s="223">
        <v>18</v>
      </c>
      <c r="K220" s="223"/>
      <c r="L220" s="223">
        <v>18</v>
      </c>
      <c r="M220" s="223">
        <v>18</v>
      </c>
      <c r="N220" s="490"/>
      <c r="O220" s="447"/>
    </row>
    <row r="221" spans="1:15" s="448" customFormat="1" x14ac:dyDescent="0.2">
      <c r="A221" s="439"/>
      <c r="B221" s="212"/>
      <c r="C221" s="213">
        <v>632002</v>
      </c>
      <c r="D221" s="214" t="s">
        <v>58</v>
      </c>
      <c r="E221" s="224"/>
      <c r="F221" s="223">
        <v>2.1</v>
      </c>
      <c r="G221" s="223">
        <v>1.7</v>
      </c>
      <c r="H221" s="223">
        <v>2</v>
      </c>
      <c r="I221" s="223">
        <v>2</v>
      </c>
      <c r="J221" s="223">
        <v>3</v>
      </c>
      <c r="K221" s="223"/>
      <c r="L221" s="223">
        <v>3</v>
      </c>
      <c r="M221" s="223">
        <v>3</v>
      </c>
      <c r="N221" s="490"/>
      <c r="O221" s="447"/>
    </row>
    <row r="222" spans="1:15" s="448" customFormat="1" x14ac:dyDescent="0.2">
      <c r="A222" s="439"/>
      <c r="B222" s="212"/>
      <c r="C222" s="213">
        <v>632005</v>
      </c>
      <c r="D222" s="214" t="s">
        <v>59</v>
      </c>
      <c r="E222" s="224"/>
      <c r="F222" s="223">
        <v>6.9</v>
      </c>
      <c r="G222" s="223">
        <v>8.6999999999999993</v>
      </c>
      <c r="H222" s="223">
        <v>8</v>
      </c>
      <c r="I222" s="223">
        <v>5</v>
      </c>
      <c r="J222" s="223">
        <v>5</v>
      </c>
      <c r="K222" s="223"/>
      <c r="L222" s="223">
        <v>5</v>
      </c>
      <c r="M222" s="223">
        <v>5</v>
      </c>
      <c r="N222" s="490"/>
      <c r="O222" s="447"/>
    </row>
    <row r="223" spans="1:15" s="448" customFormat="1" x14ac:dyDescent="0.2">
      <c r="A223" s="439"/>
      <c r="B223" s="212"/>
      <c r="C223" s="213">
        <v>6320032</v>
      </c>
      <c r="D223" s="214" t="s">
        <v>60</v>
      </c>
      <c r="E223" s="224"/>
      <c r="F223" s="223">
        <v>1</v>
      </c>
      <c r="G223" s="223">
        <v>0.9</v>
      </c>
      <c r="H223" s="223">
        <v>1</v>
      </c>
      <c r="I223" s="223">
        <v>1</v>
      </c>
      <c r="J223" s="223">
        <v>1</v>
      </c>
      <c r="K223" s="223"/>
      <c r="L223" s="223">
        <v>1</v>
      </c>
      <c r="M223" s="223">
        <v>1</v>
      </c>
      <c r="N223" s="476"/>
      <c r="O223" s="447"/>
    </row>
    <row r="224" spans="1:15" s="448" customFormat="1" x14ac:dyDescent="0.2">
      <c r="A224" s="439"/>
      <c r="B224" s="212"/>
      <c r="C224" s="213">
        <v>6320033</v>
      </c>
      <c r="D224" s="214" t="s">
        <v>61</v>
      </c>
      <c r="E224" s="224"/>
      <c r="F224" s="223">
        <v>11.9</v>
      </c>
      <c r="G224" s="223">
        <v>7.9</v>
      </c>
      <c r="H224" s="223">
        <v>7</v>
      </c>
      <c r="I224" s="223">
        <v>12</v>
      </c>
      <c r="J224" s="223">
        <v>12</v>
      </c>
      <c r="K224" s="223"/>
      <c r="L224" s="223">
        <v>12</v>
      </c>
      <c r="M224" s="223">
        <v>12</v>
      </c>
      <c r="N224" s="505"/>
      <c r="O224" s="447"/>
    </row>
    <row r="225" spans="1:15" s="323" customFormat="1" x14ac:dyDescent="0.2">
      <c r="A225" s="446"/>
      <c r="B225" s="212"/>
      <c r="C225" s="213">
        <v>632004</v>
      </c>
      <c r="D225" s="214" t="s">
        <v>62</v>
      </c>
      <c r="E225" s="224"/>
      <c r="F225" s="223">
        <v>0.9</v>
      </c>
      <c r="G225" s="223">
        <v>0</v>
      </c>
      <c r="H225" s="223">
        <v>0</v>
      </c>
      <c r="I225" s="223">
        <v>0</v>
      </c>
      <c r="J225" s="223">
        <v>0</v>
      </c>
      <c r="K225" s="223"/>
      <c r="L225" s="223">
        <v>0</v>
      </c>
      <c r="M225" s="223">
        <v>0</v>
      </c>
      <c r="N225" s="490"/>
      <c r="O225" s="324"/>
    </row>
    <row r="226" spans="1:15" s="323" customFormat="1" x14ac:dyDescent="0.2">
      <c r="A226" s="446"/>
      <c r="B226" s="212">
        <v>633</v>
      </c>
      <c r="C226" s="213"/>
      <c r="D226" s="222" t="s">
        <v>63</v>
      </c>
      <c r="E226" s="204"/>
      <c r="F226" s="204">
        <f>SUM(F227:F241)</f>
        <v>55.600000000000009</v>
      </c>
      <c r="G226" s="204">
        <f>SUM(G227:G241)</f>
        <v>61.399999999999991</v>
      </c>
      <c r="H226" s="204">
        <f t="shared" ref="H226:J226" si="63">SUM(H227:H241)</f>
        <v>42.2</v>
      </c>
      <c r="I226" s="204">
        <f t="shared" si="63"/>
        <v>40.700000000000003</v>
      </c>
      <c r="J226" s="204">
        <f t="shared" si="63"/>
        <v>33.099999999999994</v>
      </c>
      <c r="K226" s="204"/>
      <c r="L226" s="204">
        <f t="shared" ref="L226:M226" si="64">SUM(L227:L241)</f>
        <v>40.099999999999994</v>
      </c>
      <c r="M226" s="204">
        <f t="shared" si="64"/>
        <v>34.099999999999994</v>
      </c>
      <c r="N226" s="373"/>
      <c r="O226" s="324"/>
    </row>
    <row r="227" spans="1:15" s="448" customFormat="1" x14ac:dyDescent="0.2">
      <c r="A227" s="439"/>
      <c r="B227" s="212"/>
      <c r="C227" s="213">
        <v>633001</v>
      </c>
      <c r="D227" s="214" t="s">
        <v>64</v>
      </c>
      <c r="E227" s="224"/>
      <c r="F227" s="223">
        <v>2.2999999999999998</v>
      </c>
      <c r="G227" s="223">
        <v>4.5999999999999996</v>
      </c>
      <c r="H227" s="223">
        <v>2</v>
      </c>
      <c r="I227" s="223">
        <v>2</v>
      </c>
      <c r="J227" s="223">
        <v>4.2</v>
      </c>
      <c r="K227" s="223"/>
      <c r="L227" s="223">
        <v>4.2</v>
      </c>
      <c r="M227" s="223">
        <v>4.2</v>
      </c>
      <c r="N227" s="373" t="s">
        <v>1238</v>
      </c>
      <c r="O227" s="447"/>
    </row>
    <row r="228" spans="1:15" s="448" customFormat="1" x14ac:dyDescent="0.2">
      <c r="A228" s="439"/>
      <c r="B228" s="212"/>
      <c r="C228" s="213">
        <v>633002</v>
      </c>
      <c r="D228" s="214" t="s">
        <v>632</v>
      </c>
      <c r="E228" s="224"/>
      <c r="F228" s="223">
        <v>9.3000000000000007</v>
      </c>
      <c r="G228" s="223">
        <v>3</v>
      </c>
      <c r="H228" s="223">
        <v>1</v>
      </c>
      <c r="I228" s="223">
        <v>1</v>
      </c>
      <c r="J228" s="579">
        <v>1</v>
      </c>
      <c r="K228" s="579"/>
      <c r="L228" s="223">
        <v>2</v>
      </c>
      <c r="M228" s="223">
        <v>2</v>
      </c>
      <c r="N228" s="476"/>
      <c r="O228" s="447"/>
    </row>
    <row r="229" spans="1:15" s="448" customFormat="1" x14ac:dyDescent="0.2">
      <c r="A229" s="439"/>
      <c r="B229" s="212"/>
      <c r="C229" s="213">
        <v>633003</v>
      </c>
      <c r="D229" s="214" t="s">
        <v>994</v>
      </c>
      <c r="E229" s="224"/>
      <c r="F229" s="223">
        <v>2.6</v>
      </c>
      <c r="G229" s="223">
        <v>0</v>
      </c>
      <c r="H229" s="223">
        <v>0</v>
      </c>
      <c r="I229" s="223">
        <v>2.5</v>
      </c>
      <c r="J229" s="223">
        <v>0.5</v>
      </c>
      <c r="K229" s="223"/>
      <c r="L229" s="223">
        <v>0.5</v>
      </c>
      <c r="M229" s="223">
        <v>0.5</v>
      </c>
      <c r="N229" s="505"/>
      <c r="O229" s="447"/>
    </row>
    <row r="230" spans="1:15" s="448" customFormat="1" x14ac:dyDescent="0.2">
      <c r="A230" s="439"/>
      <c r="B230" s="212"/>
      <c r="C230" s="213">
        <v>633004</v>
      </c>
      <c r="D230" s="214" t="s">
        <v>66</v>
      </c>
      <c r="E230" s="224"/>
      <c r="F230" s="223">
        <v>4.7</v>
      </c>
      <c r="G230" s="223">
        <v>0.8</v>
      </c>
      <c r="H230" s="223">
        <v>1</v>
      </c>
      <c r="I230" s="223">
        <v>1</v>
      </c>
      <c r="J230" s="223">
        <v>1.2</v>
      </c>
      <c r="K230" s="223"/>
      <c r="L230" s="223">
        <v>1.2</v>
      </c>
      <c r="M230" s="223">
        <v>1.2</v>
      </c>
      <c r="N230" s="476"/>
      <c r="O230" s="447"/>
    </row>
    <row r="231" spans="1:15" s="448" customFormat="1" x14ac:dyDescent="0.2">
      <c r="A231" s="439"/>
      <c r="B231" s="212"/>
      <c r="C231" s="213">
        <v>6330061</v>
      </c>
      <c r="D231" s="214" t="s">
        <v>190</v>
      </c>
      <c r="E231" s="224"/>
      <c r="F231" s="223">
        <v>5.7</v>
      </c>
      <c r="G231" s="223">
        <v>5.6</v>
      </c>
      <c r="H231" s="223">
        <v>5</v>
      </c>
      <c r="I231" s="223">
        <v>5</v>
      </c>
      <c r="J231" s="223">
        <v>5</v>
      </c>
      <c r="K231" s="223"/>
      <c r="L231" s="223">
        <v>5</v>
      </c>
      <c r="M231" s="223">
        <v>5</v>
      </c>
      <c r="N231" s="476"/>
      <c r="O231" s="447"/>
    </row>
    <row r="232" spans="1:15" s="448" customFormat="1" x14ac:dyDescent="0.2">
      <c r="A232" s="439"/>
      <c r="B232" s="212"/>
      <c r="C232" s="213">
        <v>6330062</v>
      </c>
      <c r="D232" s="214" t="s">
        <v>67</v>
      </c>
      <c r="E232" s="224"/>
      <c r="F232" s="223">
        <v>0</v>
      </c>
      <c r="G232" s="223">
        <v>0</v>
      </c>
      <c r="H232" s="223">
        <v>0</v>
      </c>
      <c r="I232" s="223">
        <v>0</v>
      </c>
      <c r="J232" s="223">
        <v>0</v>
      </c>
      <c r="K232" s="223"/>
      <c r="L232" s="223">
        <v>0</v>
      </c>
      <c r="M232" s="223">
        <v>0</v>
      </c>
      <c r="N232" s="490"/>
      <c r="O232" s="447"/>
    </row>
    <row r="233" spans="1:15" s="448" customFormat="1" x14ac:dyDescent="0.2">
      <c r="A233" s="439"/>
      <c r="B233" s="212"/>
      <c r="C233" s="213">
        <v>6330063</v>
      </c>
      <c r="D233" s="214" t="s">
        <v>68</v>
      </c>
      <c r="E233" s="224"/>
      <c r="F233" s="223">
        <v>1.6</v>
      </c>
      <c r="G233" s="223">
        <v>2.5</v>
      </c>
      <c r="H233" s="223">
        <v>2</v>
      </c>
      <c r="I233" s="223">
        <v>4</v>
      </c>
      <c r="J233" s="223">
        <v>3</v>
      </c>
      <c r="K233" s="223"/>
      <c r="L233" s="223">
        <v>3</v>
      </c>
      <c r="M233" s="223">
        <v>3</v>
      </c>
      <c r="N233" s="490"/>
      <c r="O233" s="447"/>
    </row>
    <row r="234" spans="1:15" s="448" customFormat="1" x14ac:dyDescent="0.2">
      <c r="A234" s="439"/>
      <c r="B234" s="212"/>
      <c r="C234" s="213">
        <v>6330065</v>
      </c>
      <c r="D234" s="214" t="s">
        <v>760</v>
      </c>
      <c r="E234" s="224"/>
      <c r="F234" s="223">
        <v>0</v>
      </c>
      <c r="G234" s="223">
        <v>0</v>
      </c>
      <c r="H234" s="223">
        <v>0.5</v>
      </c>
      <c r="I234" s="223">
        <v>0.5</v>
      </c>
      <c r="J234" s="223">
        <v>0.5</v>
      </c>
      <c r="K234" s="223"/>
      <c r="L234" s="223">
        <v>0.5</v>
      </c>
      <c r="M234" s="223">
        <v>0.5</v>
      </c>
      <c r="N234" s="476"/>
      <c r="O234" s="447"/>
    </row>
    <row r="235" spans="1:15" s="448" customFormat="1" x14ac:dyDescent="0.2">
      <c r="A235" s="439"/>
      <c r="B235" s="212"/>
      <c r="C235" s="213">
        <v>6330065</v>
      </c>
      <c r="D235" s="214" t="s">
        <v>134</v>
      </c>
      <c r="E235" s="224"/>
      <c r="F235" s="223">
        <v>9.5</v>
      </c>
      <c r="G235" s="223">
        <v>15.9</v>
      </c>
      <c r="H235" s="223">
        <v>6</v>
      </c>
      <c r="I235" s="223">
        <v>3</v>
      </c>
      <c r="J235" s="579">
        <v>3</v>
      </c>
      <c r="K235" s="579"/>
      <c r="L235" s="223">
        <v>6</v>
      </c>
      <c r="M235" s="223">
        <v>0</v>
      </c>
      <c r="N235" s="490"/>
      <c r="O235" s="447"/>
    </row>
    <row r="236" spans="1:15" s="448" customFormat="1" x14ac:dyDescent="0.2">
      <c r="A236" s="439"/>
      <c r="B236" s="212"/>
      <c r="C236" s="213">
        <v>6330066</v>
      </c>
      <c r="D236" s="214" t="s">
        <v>578</v>
      </c>
      <c r="E236" s="224"/>
      <c r="F236" s="223">
        <v>2.7</v>
      </c>
      <c r="G236" s="223">
        <v>3.9</v>
      </c>
      <c r="H236" s="223">
        <v>4</v>
      </c>
      <c r="I236" s="223">
        <v>4</v>
      </c>
      <c r="J236" s="223">
        <v>4</v>
      </c>
      <c r="K236" s="223">
        <v>1</v>
      </c>
      <c r="L236" s="223">
        <v>4</v>
      </c>
      <c r="M236" s="223">
        <v>4</v>
      </c>
      <c r="N236" s="476"/>
      <c r="O236" s="447"/>
    </row>
    <row r="237" spans="1:15" s="448" customFormat="1" x14ac:dyDescent="0.2">
      <c r="A237" s="439"/>
      <c r="B237" s="212"/>
      <c r="C237" s="213">
        <v>6330067</v>
      </c>
      <c r="D237" s="214" t="s">
        <v>72</v>
      </c>
      <c r="E237" s="224"/>
      <c r="F237" s="223">
        <v>0.1</v>
      </c>
      <c r="G237" s="223">
        <v>0.1</v>
      </c>
      <c r="H237" s="223">
        <v>0.2</v>
      </c>
      <c r="I237" s="223">
        <v>0.2</v>
      </c>
      <c r="J237" s="223">
        <v>0.2</v>
      </c>
      <c r="K237" s="223"/>
      <c r="L237" s="223">
        <v>0.2</v>
      </c>
      <c r="M237" s="223">
        <v>0.2</v>
      </c>
      <c r="N237" s="373"/>
      <c r="O237" s="447"/>
    </row>
    <row r="238" spans="1:15" s="448" customFormat="1" x14ac:dyDescent="0.2">
      <c r="A238" s="439"/>
      <c r="B238" s="212"/>
      <c r="C238" s="213">
        <v>6330068</v>
      </c>
      <c r="D238" s="214" t="s">
        <v>579</v>
      </c>
      <c r="E238" s="224"/>
      <c r="F238" s="223">
        <v>1.9</v>
      </c>
      <c r="G238" s="223">
        <v>4.8</v>
      </c>
      <c r="H238" s="223">
        <v>3</v>
      </c>
      <c r="I238" s="223">
        <v>2</v>
      </c>
      <c r="J238" s="579">
        <v>1.5</v>
      </c>
      <c r="K238" s="579"/>
      <c r="L238" s="223">
        <v>3</v>
      </c>
      <c r="M238" s="223">
        <v>3</v>
      </c>
      <c r="N238" s="476"/>
      <c r="O238" s="447"/>
    </row>
    <row r="239" spans="1:15" s="448" customFormat="1" x14ac:dyDescent="0.2">
      <c r="A239" s="439"/>
      <c r="B239" s="212"/>
      <c r="C239" s="213">
        <v>633009</v>
      </c>
      <c r="D239" s="214" t="s">
        <v>73</v>
      </c>
      <c r="E239" s="224"/>
      <c r="F239" s="223">
        <v>2.1</v>
      </c>
      <c r="G239" s="223">
        <v>2.8</v>
      </c>
      <c r="H239" s="223">
        <v>2.5</v>
      </c>
      <c r="I239" s="223">
        <v>2.5</v>
      </c>
      <c r="J239" s="579">
        <v>1</v>
      </c>
      <c r="K239" s="579"/>
      <c r="L239" s="223">
        <v>2.5</v>
      </c>
      <c r="M239" s="223">
        <v>2.5</v>
      </c>
      <c r="N239" s="476"/>
      <c r="O239" s="447"/>
    </row>
    <row r="240" spans="1:15" s="448" customFormat="1" x14ac:dyDescent="0.2">
      <c r="A240" s="439"/>
      <c r="B240" s="212"/>
      <c r="C240" s="213">
        <v>633013</v>
      </c>
      <c r="D240" s="214" t="s">
        <v>74</v>
      </c>
      <c r="E240" s="224"/>
      <c r="F240" s="223">
        <v>2.9</v>
      </c>
      <c r="G240" s="223">
        <v>3.4</v>
      </c>
      <c r="H240" s="223">
        <v>3</v>
      </c>
      <c r="I240" s="223">
        <v>3</v>
      </c>
      <c r="J240" s="223">
        <v>3</v>
      </c>
      <c r="K240" s="223"/>
      <c r="L240" s="223">
        <v>3</v>
      </c>
      <c r="M240" s="223">
        <v>3</v>
      </c>
      <c r="N240" s="373"/>
      <c r="O240" s="447"/>
    </row>
    <row r="241" spans="1:15" s="448" customFormat="1" x14ac:dyDescent="0.2">
      <c r="A241" s="446"/>
      <c r="B241" s="212"/>
      <c r="C241" s="213">
        <v>633016</v>
      </c>
      <c r="D241" s="214" t="s">
        <v>75</v>
      </c>
      <c r="E241" s="224"/>
      <c r="F241" s="223">
        <v>10.199999999999999</v>
      </c>
      <c r="G241" s="223">
        <v>14</v>
      </c>
      <c r="H241" s="223">
        <v>12</v>
      </c>
      <c r="I241" s="223">
        <v>10</v>
      </c>
      <c r="J241" s="579">
        <v>5</v>
      </c>
      <c r="K241" s="579"/>
      <c r="L241" s="223">
        <v>5</v>
      </c>
      <c r="M241" s="223">
        <v>5</v>
      </c>
      <c r="N241" s="490"/>
      <c r="O241" s="447"/>
    </row>
    <row r="242" spans="1:15" s="448" customFormat="1" x14ac:dyDescent="0.2">
      <c r="A242" s="439"/>
      <c r="B242" s="212">
        <v>634</v>
      </c>
      <c r="C242" s="213"/>
      <c r="D242" s="222" t="s">
        <v>76</v>
      </c>
      <c r="E242" s="225"/>
      <c r="F242" s="204">
        <f>SUM(F243:F248)</f>
        <v>6.6</v>
      </c>
      <c r="G242" s="204">
        <f>SUM(G243:G248)</f>
        <v>7.4</v>
      </c>
      <c r="H242" s="225">
        <f t="shared" ref="H242:J242" si="65">SUM(H243:H248)</f>
        <v>10.199999999999999</v>
      </c>
      <c r="I242" s="225">
        <f t="shared" si="65"/>
        <v>9.1999999999999993</v>
      </c>
      <c r="J242" s="225">
        <f t="shared" si="65"/>
        <v>7.4</v>
      </c>
      <c r="K242" s="225"/>
      <c r="L242" s="225">
        <f t="shared" ref="L242:M242" si="66">SUM(L243:L248)</f>
        <v>7.4</v>
      </c>
      <c r="M242" s="225">
        <f t="shared" si="66"/>
        <v>7.4</v>
      </c>
      <c r="N242" s="373"/>
      <c r="O242" s="447"/>
    </row>
    <row r="243" spans="1:15" s="448" customFormat="1" x14ac:dyDescent="0.2">
      <c r="A243" s="439"/>
      <c r="B243" s="212"/>
      <c r="C243" s="213">
        <v>634001</v>
      </c>
      <c r="D243" s="214" t="s">
        <v>77</v>
      </c>
      <c r="E243" s="224"/>
      <c r="F243" s="223">
        <v>2.6</v>
      </c>
      <c r="G243" s="223">
        <v>3.1</v>
      </c>
      <c r="H243" s="223">
        <v>3</v>
      </c>
      <c r="I243" s="223">
        <v>2</v>
      </c>
      <c r="J243" s="223">
        <v>2</v>
      </c>
      <c r="K243" s="223"/>
      <c r="L243" s="223">
        <v>2</v>
      </c>
      <c r="M243" s="223">
        <v>2</v>
      </c>
      <c r="N243" s="476"/>
      <c r="O243" s="447"/>
    </row>
    <row r="244" spans="1:15" s="448" customFormat="1" x14ac:dyDescent="0.2">
      <c r="A244" s="439"/>
      <c r="B244" s="212"/>
      <c r="C244" s="213">
        <v>6340021</v>
      </c>
      <c r="D244" s="214" t="s">
        <v>78</v>
      </c>
      <c r="E244" s="224"/>
      <c r="F244" s="223">
        <v>0</v>
      </c>
      <c r="G244" s="223">
        <v>1.9</v>
      </c>
      <c r="H244" s="223">
        <v>2</v>
      </c>
      <c r="I244" s="223">
        <v>2</v>
      </c>
      <c r="J244" s="223">
        <v>1</v>
      </c>
      <c r="K244" s="223"/>
      <c r="L244" s="223">
        <v>1</v>
      </c>
      <c r="M244" s="223">
        <v>1</v>
      </c>
      <c r="N244" s="373"/>
      <c r="O244" s="447"/>
    </row>
    <row r="245" spans="1:15" s="448" customFormat="1" x14ac:dyDescent="0.2">
      <c r="A245" s="439"/>
      <c r="B245" s="212"/>
      <c r="C245" s="213">
        <v>6340022</v>
      </c>
      <c r="D245" s="214" t="s">
        <v>79</v>
      </c>
      <c r="E245" s="224"/>
      <c r="F245" s="223">
        <v>1</v>
      </c>
      <c r="G245" s="223">
        <v>0.3</v>
      </c>
      <c r="H245" s="223">
        <v>1.5</v>
      </c>
      <c r="I245" s="223">
        <v>1.5</v>
      </c>
      <c r="J245" s="223">
        <v>1</v>
      </c>
      <c r="K245" s="223"/>
      <c r="L245" s="223">
        <v>1</v>
      </c>
      <c r="M245" s="223">
        <v>1</v>
      </c>
      <c r="N245" s="476"/>
      <c r="O245" s="447"/>
    </row>
    <row r="246" spans="1:15" s="448" customFormat="1" x14ac:dyDescent="0.2">
      <c r="A246" s="439"/>
      <c r="B246" s="212"/>
      <c r="C246" s="213">
        <v>634003</v>
      </c>
      <c r="D246" s="214" t="s">
        <v>264</v>
      </c>
      <c r="E246" s="224"/>
      <c r="F246" s="223">
        <v>1.1000000000000001</v>
      </c>
      <c r="G246" s="223">
        <v>1.2</v>
      </c>
      <c r="H246" s="223">
        <v>1.2</v>
      </c>
      <c r="I246" s="223">
        <v>1.2</v>
      </c>
      <c r="J246" s="223">
        <v>1.2</v>
      </c>
      <c r="K246" s="223"/>
      <c r="L246" s="223">
        <v>1.2</v>
      </c>
      <c r="M246" s="223">
        <v>1.2</v>
      </c>
      <c r="N246" s="476"/>
      <c r="O246" s="447"/>
    </row>
    <row r="247" spans="1:15" s="448" customFormat="1" x14ac:dyDescent="0.2">
      <c r="A247" s="439"/>
      <c r="B247" s="212"/>
      <c r="C247" s="213">
        <v>634004</v>
      </c>
      <c r="D247" s="214" t="s">
        <v>80</v>
      </c>
      <c r="E247" s="204"/>
      <c r="F247" s="223">
        <v>1.8</v>
      </c>
      <c r="G247" s="223">
        <v>0.9</v>
      </c>
      <c r="H247" s="223">
        <v>2</v>
      </c>
      <c r="I247" s="223">
        <v>2</v>
      </c>
      <c r="J247" s="223">
        <v>2</v>
      </c>
      <c r="K247" s="223"/>
      <c r="L247" s="223">
        <v>2</v>
      </c>
      <c r="M247" s="223">
        <v>2</v>
      </c>
      <c r="N247" s="476"/>
      <c r="O247" s="447"/>
    </row>
    <row r="248" spans="1:15" s="448" customFormat="1" x14ac:dyDescent="0.2">
      <c r="A248" s="446"/>
      <c r="B248" s="212"/>
      <c r="C248" s="213">
        <v>634005</v>
      </c>
      <c r="D248" s="214" t="s">
        <v>81</v>
      </c>
      <c r="E248" s="224"/>
      <c r="F248" s="223">
        <v>0.1</v>
      </c>
      <c r="G248" s="223">
        <v>0</v>
      </c>
      <c r="H248" s="223">
        <v>0.5</v>
      </c>
      <c r="I248" s="223">
        <v>0.5</v>
      </c>
      <c r="J248" s="223">
        <v>0.2</v>
      </c>
      <c r="K248" s="223"/>
      <c r="L248" s="223">
        <v>0.2</v>
      </c>
      <c r="M248" s="223">
        <v>0.2</v>
      </c>
      <c r="N248" s="476"/>
      <c r="O248" s="447"/>
    </row>
    <row r="249" spans="1:15" s="448" customFormat="1" x14ac:dyDescent="0.2">
      <c r="A249" s="439"/>
      <c r="B249" s="212">
        <v>635</v>
      </c>
      <c r="C249" s="213"/>
      <c r="D249" s="222" t="s">
        <v>82</v>
      </c>
      <c r="E249" s="225"/>
      <c r="F249" s="204">
        <f>SUM(F250:F255)</f>
        <v>2.9000000000000004</v>
      </c>
      <c r="G249" s="204">
        <f>SUM(G250:G255)</f>
        <v>1.7</v>
      </c>
      <c r="H249" s="225">
        <f t="shared" ref="H249:J249" si="67">SUM(H250:H255)</f>
        <v>5.5</v>
      </c>
      <c r="I249" s="225">
        <f t="shared" si="67"/>
        <v>6</v>
      </c>
      <c r="J249" s="225">
        <f t="shared" si="67"/>
        <v>4</v>
      </c>
      <c r="K249" s="225"/>
      <c r="L249" s="225">
        <f t="shared" ref="L249:M249" si="68">SUM(L250:L255)</f>
        <v>5</v>
      </c>
      <c r="M249" s="225">
        <f t="shared" si="68"/>
        <v>4</v>
      </c>
      <c r="N249" s="476"/>
      <c r="O249" s="447"/>
    </row>
    <row r="250" spans="1:15" s="448" customFormat="1" x14ac:dyDescent="0.2">
      <c r="A250" s="439"/>
      <c r="B250" s="212"/>
      <c r="C250" s="213">
        <v>635002</v>
      </c>
      <c r="D250" s="214" t="s">
        <v>83</v>
      </c>
      <c r="E250" s="224"/>
      <c r="F250" s="223">
        <v>0</v>
      </c>
      <c r="G250" s="223">
        <v>0</v>
      </c>
      <c r="H250" s="223">
        <v>1</v>
      </c>
      <c r="I250" s="223">
        <v>1</v>
      </c>
      <c r="J250" s="223">
        <v>1</v>
      </c>
      <c r="K250" s="223"/>
      <c r="L250" s="223">
        <v>1</v>
      </c>
      <c r="M250" s="223">
        <v>1</v>
      </c>
      <c r="N250" s="373"/>
      <c r="O250" s="447"/>
    </row>
    <row r="251" spans="1:15" s="448" customFormat="1" x14ac:dyDescent="0.2">
      <c r="A251" s="439"/>
      <c r="B251" s="212"/>
      <c r="C251" s="213">
        <v>635003</v>
      </c>
      <c r="D251" s="214" t="s">
        <v>84</v>
      </c>
      <c r="E251" s="224"/>
      <c r="F251" s="223">
        <v>0</v>
      </c>
      <c r="G251" s="223">
        <v>0</v>
      </c>
      <c r="H251" s="223">
        <v>0</v>
      </c>
      <c r="I251" s="223">
        <v>2.5</v>
      </c>
      <c r="J251" s="223">
        <v>0</v>
      </c>
      <c r="K251" s="223"/>
      <c r="L251" s="223">
        <v>0</v>
      </c>
      <c r="M251" s="223">
        <v>0</v>
      </c>
      <c r="N251" s="490"/>
      <c r="O251" s="447"/>
    </row>
    <row r="252" spans="1:15" s="448" customFormat="1" x14ac:dyDescent="0.2">
      <c r="A252" s="439"/>
      <c r="B252" s="212"/>
      <c r="C252" s="213">
        <v>6350041</v>
      </c>
      <c r="D252" s="214" t="s">
        <v>85</v>
      </c>
      <c r="E252" s="224"/>
      <c r="F252" s="223">
        <v>0</v>
      </c>
      <c r="G252" s="223">
        <v>0.3</v>
      </c>
      <c r="H252" s="223">
        <v>1</v>
      </c>
      <c r="I252" s="223">
        <v>0</v>
      </c>
      <c r="J252" s="223">
        <v>1</v>
      </c>
      <c r="K252" s="223"/>
      <c r="L252" s="223">
        <v>1</v>
      </c>
      <c r="M252" s="223">
        <v>1</v>
      </c>
      <c r="N252" s="476"/>
      <c r="O252" s="447"/>
    </row>
    <row r="253" spans="1:15" s="448" customFormat="1" x14ac:dyDescent="0.2">
      <c r="A253" s="439"/>
      <c r="B253" s="212"/>
      <c r="C253" s="213">
        <v>6350044</v>
      </c>
      <c r="D253" s="214" t="s">
        <v>86</v>
      </c>
      <c r="E253" s="224"/>
      <c r="F253" s="223">
        <v>0.2</v>
      </c>
      <c r="G253" s="223">
        <v>0.6</v>
      </c>
      <c r="H253" s="223">
        <v>1</v>
      </c>
      <c r="I253" s="223">
        <v>1</v>
      </c>
      <c r="J253" s="223">
        <v>0.5</v>
      </c>
      <c r="K253" s="223"/>
      <c r="L253" s="223">
        <v>0.5</v>
      </c>
      <c r="M253" s="223">
        <v>0.5</v>
      </c>
      <c r="N253" s="476"/>
      <c r="O253" s="447"/>
    </row>
    <row r="254" spans="1:15" s="448" customFormat="1" x14ac:dyDescent="0.2">
      <c r="A254" s="439"/>
      <c r="B254" s="212"/>
      <c r="C254" s="213">
        <v>635006</v>
      </c>
      <c r="D254" s="214" t="s">
        <v>87</v>
      </c>
      <c r="E254" s="224"/>
      <c r="F254" s="223">
        <v>2.7</v>
      </c>
      <c r="G254" s="223">
        <v>0.8</v>
      </c>
      <c r="H254" s="223">
        <v>2</v>
      </c>
      <c r="I254" s="223">
        <v>1</v>
      </c>
      <c r="J254" s="579">
        <v>1</v>
      </c>
      <c r="K254" s="579"/>
      <c r="L254" s="223">
        <v>2</v>
      </c>
      <c r="M254" s="223">
        <v>1</v>
      </c>
      <c r="N254" s="476"/>
      <c r="O254" s="447"/>
    </row>
    <row r="255" spans="1:15" s="448" customFormat="1" x14ac:dyDescent="0.2">
      <c r="A255" s="446"/>
      <c r="B255" s="212"/>
      <c r="C255" s="213">
        <v>635009</v>
      </c>
      <c r="D255" s="214" t="s">
        <v>411</v>
      </c>
      <c r="E255" s="224"/>
      <c r="F255" s="223">
        <v>0</v>
      </c>
      <c r="G255" s="223">
        <v>0</v>
      </c>
      <c r="H255" s="223">
        <v>0.5</v>
      </c>
      <c r="I255" s="223">
        <v>0.5</v>
      </c>
      <c r="J255" s="223">
        <v>0.5</v>
      </c>
      <c r="K255" s="223"/>
      <c r="L255" s="223">
        <v>0.5</v>
      </c>
      <c r="M255" s="223">
        <v>0.5</v>
      </c>
      <c r="N255" s="476"/>
      <c r="O255" s="447"/>
    </row>
    <row r="256" spans="1:15" s="323" customFormat="1" x14ac:dyDescent="0.2">
      <c r="A256" s="446"/>
      <c r="B256" s="212">
        <v>636</v>
      </c>
      <c r="C256" s="221"/>
      <c r="D256" s="222" t="s">
        <v>1243</v>
      </c>
      <c r="E256" s="225"/>
      <c r="F256" s="225">
        <v>0</v>
      </c>
      <c r="G256" s="225">
        <v>0</v>
      </c>
      <c r="H256" s="225">
        <v>0</v>
      </c>
      <c r="I256" s="204">
        <f t="shared" ref="I256" si="69">SUM(I257)</f>
        <v>1.5</v>
      </c>
      <c r="J256" s="225">
        <v>0</v>
      </c>
      <c r="K256" s="225"/>
      <c r="L256" s="225">
        <v>0</v>
      </c>
      <c r="M256" s="225">
        <v>0</v>
      </c>
      <c r="N256" s="175"/>
      <c r="O256" s="324"/>
    </row>
    <row r="257" spans="1:15" s="448" customFormat="1" x14ac:dyDescent="0.2">
      <c r="A257" s="446"/>
      <c r="B257" s="212"/>
      <c r="C257" s="213">
        <v>636002</v>
      </c>
      <c r="D257" s="214" t="s">
        <v>1244</v>
      </c>
      <c r="E257" s="223"/>
      <c r="F257" s="223">
        <v>0</v>
      </c>
      <c r="G257" s="223">
        <v>0</v>
      </c>
      <c r="H257" s="223">
        <v>0</v>
      </c>
      <c r="I257" s="223">
        <v>1.5</v>
      </c>
      <c r="J257" s="223">
        <v>0</v>
      </c>
      <c r="K257" s="223"/>
      <c r="L257" s="223">
        <v>0</v>
      </c>
      <c r="M257" s="223">
        <v>0</v>
      </c>
      <c r="N257" s="476"/>
      <c r="O257" s="447"/>
    </row>
    <row r="258" spans="1:15" s="448" customFormat="1" x14ac:dyDescent="0.2">
      <c r="A258" s="446"/>
      <c r="B258" s="212">
        <v>637</v>
      </c>
      <c r="C258" s="221"/>
      <c r="D258" s="222" t="s">
        <v>88</v>
      </c>
      <c r="E258" s="225"/>
      <c r="F258" s="204">
        <f>SUM(F259:F293)</f>
        <v>108.10000000000001</v>
      </c>
      <c r="G258" s="204">
        <f>SUM(G259:G293)</f>
        <v>101.90000000000002</v>
      </c>
      <c r="H258" s="204">
        <f>SUM(H259:H293)</f>
        <v>127.7</v>
      </c>
      <c r="I258" s="204">
        <f t="shared" ref="I258:J258" si="70">SUM(I259:I293)</f>
        <v>134.39999999999998</v>
      </c>
      <c r="J258" s="204">
        <f t="shared" si="70"/>
        <v>132.6</v>
      </c>
      <c r="K258" s="204"/>
      <c r="L258" s="204">
        <f t="shared" ref="L258:M258" si="71">SUM(L259:L293)</f>
        <v>135.6</v>
      </c>
      <c r="M258" s="204">
        <f t="shared" si="71"/>
        <v>128.6</v>
      </c>
      <c r="N258" s="476"/>
      <c r="O258" s="447"/>
    </row>
    <row r="259" spans="1:15" s="448" customFormat="1" x14ac:dyDescent="0.2">
      <c r="A259" s="439"/>
      <c r="B259" s="212"/>
      <c r="C259" s="213">
        <v>636002</v>
      </c>
      <c r="D259" s="214" t="s">
        <v>289</v>
      </c>
      <c r="E259" s="224"/>
      <c r="F259" s="223">
        <v>0.1</v>
      </c>
      <c r="G259" s="223">
        <v>0.1</v>
      </c>
      <c r="H259" s="223">
        <v>0.1</v>
      </c>
      <c r="I259" s="223">
        <v>0.1</v>
      </c>
      <c r="J259" s="223">
        <v>0.1</v>
      </c>
      <c r="K259" s="223"/>
      <c r="L259" s="223">
        <v>0.1</v>
      </c>
      <c r="M259" s="223">
        <v>0.1</v>
      </c>
      <c r="N259" s="476"/>
      <c r="O259" s="447"/>
    </row>
    <row r="260" spans="1:15" s="448" customFormat="1" x14ac:dyDescent="0.2">
      <c r="A260" s="439"/>
      <c r="B260" s="212"/>
      <c r="C260" s="213">
        <v>637001</v>
      </c>
      <c r="D260" s="214" t="s">
        <v>89</v>
      </c>
      <c r="E260" s="224"/>
      <c r="F260" s="223">
        <v>1.1000000000000001</v>
      </c>
      <c r="G260" s="223">
        <v>2.7</v>
      </c>
      <c r="H260" s="223">
        <v>2</v>
      </c>
      <c r="I260" s="223">
        <v>3</v>
      </c>
      <c r="J260" s="223">
        <v>3</v>
      </c>
      <c r="K260" s="223"/>
      <c r="L260" s="223">
        <v>3</v>
      </c>
      <c r="M260" s="223">
        <v>3</v>
      </c>
      <c r="N260" s="490"/>
      <c r="O260" s="447"/>
    </row>
    <row r="261" spans="1:15" s="448" customFormat="1" x14ac:dyDescent="0.2">
      <c r="A261" s="439"/>
      <c r="B261" s="212"/>
      <c r="C261" s="213">
        <v>637002</v>
      </c>
      <c r="D261" s="214" t="s">
        <v>368</v>
      </c>
      <c r="E261" s="224"/>
      <c r="F261" s="223">
        <v>0</v>
      </c>
      <c r="G261" s="223">
        <v>0</v>
      </c>
      <c r="H261" s="223">
        <v>0</v>
      </c>
      <c r="I261" s="223">
        <v>0</v>
      </c>
      <c r="J261" s="223">
        <v>0</v>
      </c>
      <c r="K261" s="223"/>
      <c r="L261" s="223">
        <v>0</v>
      </c>
      <c r="M261" s="223">
        <v>0</v>
      </c>
      <c r="N261" s="490"/>
      <c r="O261" s="447"/>
    </row>
    <row r="262" spans="1:15" s="448" customFormat="1" x14ac:dyDescent="0.2">
      <c r="A262" s="439"/>
      <c r="B262" s="212"/>
      <c r="C262" s="213">
        <v>637003</v>
      </c>
      <c r="D262" s="214" t="s">
        <v>580</v>
      </c>
      <c r="E262" s="224"/>
      <c r="F262" s="223">
        <v>2.8</v>
      </c>
      <c r="G262" s="223">
        <v>2.7</v>
      </c>
      <c r="H262" s="223">
        <v>2</v>
      </c>
      <c r="I262" s="223">
        <v>2</v>
      </c>
      <c r="J262" s="579">
        <v>3</v>
      </c>
      <c r="K262" s="579"/>
      <c r="L262" s="223">
        <v>5</v>
      </c>
      <c r="M262" s="223">
        <v>3</v>
      </c>
      <c r="N262" s="476"/>
      <c r="O262" s="447"/>
    </row>
    <row r="263" spans="1:15" s="448" customFormat="1" x14ac:dyDescent="0.2">
      <c r="A263" s="439"/>
      <c r="B263" s="212"/>
      <c r="C263" s="213">
        <v>637004</v>
      </c>
      <c r="D263" s="214" t="s">
        <v>94</v>
      </c>
      <c r="E263" s="224"/>
      <c r="F263" s="223">
        <v>0.3</v>
      </c>
      <c r="G263" s="223">
        <v>1.5</v>
      </c>
      <c r="H263" s="223">
        <v>2</v>
      </c>
      <c r="I263" s="223">
        <v>1.6</v>
      </c>
      <c r="J263" s="223">
        <v>0.5</v>
      </c>
      <c r="K263" s="223"/>
      <c r="L263" s="223">
        <v>0.5</v>
      </c>
      <c r="M263" s="223">
        <v>0.5</v>
      </c>
      <c r="N263" s="490"/>
      <c r="O263" s="447"/>
    </row>
    <row r="264" spans="1:15" s="448" customFormat="1" x14ac:dyDescent="0.2">
      <c r="A264" s="439"/>
      <c r="B264" s="212"/>
      <c r="C264" s="213">
        <v>6370041</v>
      </c>
      <c r="D264" s="214" t="s">
        <v>91</v>
      </c>
      <c r="E264" s="224"/>
      <c r="F264" s="223">
        <v>0.3</v>
      </c>
      <c r="G264" s="223">
        <v>2</v>
      </c>
      <c r="H264" s="223">
        <v>2</v>
      </c>
      <c r="I264" s="223">
        <v>1</v>
      </c>
      <c r="J264" s="223">
        <v>1</v>
      </c>
      <c r="K264" s="223"/>
      <c r="L264" s="223">
        <v>1</v>
      </c>
      <c r="M264" s="223">
        <v>1</v>
      </c>
      <c r="N264" s="490"/>
      <c r="O264" s="447"/>
    </row>
    <row r="265" spans="1:15" s="448" customFormat="1" x14ac:dyDescent="0.2">
      <c r="A265" s="439"/>
      <c r="B265" s="216"/>
      <c r="C265" s="213">
        <v>63700410</v>
      </c>
      <c r="D265" s="214" t="s">
        <v>848</v>
      </c>
      <c r="E265" s="224"/>
      <c r="F265" s="223">
        <v>1.1000000000000001</v>
      </c>
      <c r="G265" s="223">
        <v>1.1000000000000001</v>
      </c>
      <c r="H265" s="223">
        <v>1.2</v>
      </c>
      <c r="I265" s="223">
        <v>1.6</v>
      </c>
      <c r="J265" s="223">
        <v>1.7</v>
      </c>
      <c r="K265" s="223"/>
      <c r="L265" s="223">
        <v>1.7</v>
      </c>
      <c r="M265" s="223">
        <v>1.7</v>
      </c>
      <c r="N265" s="490"/>
      <c r="O265" s="447"/>
    </row>
    <row r="266" spans="1:15" s="448" customFormat="1" x14ac:dyDescent="0.2">
      <c r="A266" s="439"/>
      <c r="B266" s="216"/>
      <c r="C266" s="213">
        <v>63700412</v>
      </c>
      <c r="D266" s="214" t="s">
        <v>1075</v>
      </c>
      <c r="E266" s="224"/>
      <c r="F266" s="223">
        <v>0.4</v>
      </c>
      <c r="G266" s="223">
        <v>0</v>
      </c>
      <c r="H266" s="223">
        <v>0.1</v>
      </c>
      <c r="I266" s="223">
        <v>0.1</v>
      </c>
      <c r="J266" s="223">
        <v>0.1</v>
      </c>
      <c r="K266" s="223"/>
      <c r="L266" s="223">
        <v>0.1</v>
      </c>
      <c r="M266" s="223">
        <v>0.1</v>
      </c>
      <c r="N266" s="476"/>
      <c r="O266" s="447"/>
    </row>
    <row r="267" spans="1:15" s="448" customFormat="1" x14ac:dyDescent="0.2">
      <c r="A267" s="439"/>
      <c r="B267" s="212"/>
      <c r="C267" s="213">
        <v>6370046</v>
      </c>
      <c r="D267" s="214" t="s">
        <v>93</v>
      </c>
      <c r="E267" s="224"/>
      <c r="F267" s="223">
        <v>0</v>
      </c>
      <c r="G267" s="223">
        <v>0.2</v>
      </c>
      <c r="H267" s="223">
        <v>1</v>
      </c>
      <c r="I267" s="223">
        <v>1</v>
      </c>
      <c r="J267" s="223">
        <v>0.5</v>
      </c>
      <c r="K267" s="223"/>
      <c r="L267" s="223">
        <v>0.5</v>
      </c>
      <c r="M267" s="223">
        <v>0.5</v>
      </c>
      <c r="N267" s="476"/>
      <c r="O267" s="447"/>
    </row>
    <row r="268" spans="1:15" s="448" customFormat="1" x14ac:dyDescent="0.2">
      <c r="A268" s="439"/>
      <c r="B268" s="212"/>
      <c r="C268" s="213">
        <v>6370048</v>
      </c>
      <c r="D268" s="214" t="s">
        <v>713</v>
      </c>
      <c r="E268" s="224"/>
      <c r="F268" s="223">
        <v>6.9</v>
      </c>
      <c r="G268" s="223">
        <v>5.6</v>
      </c>
      <c r="H268" s="223">
        <v>6</v>
      </c>
      <c r="I268" s="223">
        <v>6</v>
      </c>
      <c r="J268" s="223">
        <v>6</v>
      </c>
      <c r="K268" s="223"/>
      <c r="L268" s="223">
        <v>6</v>
      </c>
      <c r="M268" s="223">
        <v>6</v>
      </c>
      <c r="N268" s="476"/>
      <c r="O268" s="447"/>
    </row>
    <row r="269" spans="1:15" s="448" customFormat="1" ht="12.75" customHeight="1" x14ac:dyDescent="0.2">
      <c r="A269" s="439"/>
      <c r="B269" s="212"/>
      <c r="C269" s="213">
        <v>6370054</v>
      </c>
      <c r="D269" s="214" t="s">
        <v>97</v>
      </c>
      <c r="E269" s="224"/>
      <c r="F269" s="223">
        <v>0</v>
      </c>
      <c r="G269" s="223">
        <v>0</v>
      </c>
      <c r="H269" s="223">
        <v>0</v>
      </c>
      <c r="I269" s="223">
        <v>0</v>
      </c>
      <c r="J269" s="223">
        <v>0</v>
      </c>
      <c r="K269" s="223"/>
      <c r="L269" s="223">
        <v>0</v>
      </c>
      <c r="M269" s="223">
        <v>0</v>
      </c>
      <c r="N269" s="476"/>
      <c r="O269" s="447"/>
    </row>
    <row r="270" spans="1:15" s="448" customFormat="1" x14ac:dyDescent="0.2">
      <c r="A270" s="439"/>
      <c r="B270" s="212"/>
      <c r="C270" s="213">
        <v>6370056</v>
      </c>
      <c r="D270" s="214" t="s">
        <v>95</v>
      </c>
      <c r="E270" s="224"/>
      <c r="F270" s="223">
        <v>14.5</v>
      </c>
      <c r="G270" s="223">
        <v>12</v>
      </c>
      <c r="H270" s="223">
        <v>12</v>
      </c>
      <c r="I270" s="223">
        <v>12</v>
      </c>
      <c r="J270" s="223">
        <v>12</v>
      </c>
      <c r="K270" s="223"/>
      <c r="L270" s="223">
        <v>12</v>
      </c>
      <c r="M270" s="223">
        <v>12</v>
      </c>
      <c r="N270" s="490"/>
      <c r="O270" s="447"/>
    </row>
    <row r="271" spans="1:15" s="448" customFormat="1" x14ac:dyDescent="0.2">
      <c r="A271" s="439"/>
      <c r="B271" s="212"/>
      <c r="C271" s="213">
        <v>6370056</v>
      </c>
      <c r="D271" s="214" t="s">
        <v>96</v>
      </c>
      <c r="E271" s="224"/>
      <c r="F271" s="223">
        <v>2.4</v>
      </c>
      <c r="G271" s="223">
        <v>2.4</v>
      </c>
      <c r="H271" s="223">
        <v>2.5</v>
      </c>
      <c r="I271" s="223">
        <v>2.5</v>
      </c>
      <c r="J271" s="223">
        <v>2.5</v>
      </c>
      <c r="K271" s="223"/>
      <c r="L271" s="223">
        <v>2.5</v>
      </c>
      <c r="M271" s="223">
        <v>2.5</v>
      </c>
      <c r="N271" s="476"/>
      <c r="O271" s="447"/>
    </row>
    <row r="272" spans="1:15" s="448" customFormat="1" x14ac:dyDescent="0.2">
      <c r="A272" s="439"/>
      <c r="B272" s="212"/>
      <c r="C272" s="213">
        <v>6370056</v>
      </c>
      <c r="D272" s="214" t="s">
        <v>98</v>
      </c>
      <c r="E272" s="224"/>
      <c r="F272" s="223">
        <v>0.6</v>
      </c>
      <c r="G272" s="223">
        <v>0.6</v>
      </c>
      <c r="H272" s="223">
        <v>0.6</v>
      </c>
      <c r="I272" s="223">
        <v>0.6</v>
      </c>
      <c r="J272" s="223">
        <v>0.6</v>
      </c>
      <c r="K272" s="223"/>
      <c r="L272" s="223">
        <v>0.6</v>
      </c>
      <c r="M272" s="223">
        <v>0.6</v>
      </c>
      <c r="N272" s="476"/>
      <c r="O272" s="447"/>
    </row>
    <row r="273" spans="1:15" s="448" customFormat="1" x14ac:dyDescent="0.2">
      <c r="A273" s="439"/>
      <c r="B273" s="212"/>
      <c r="C273" s="213">
        <v>6370056</v>
      </c>
      <c r="D273" s="214" t="s">
        <v>99</v>
      </c>
      <c r="E273" s="224"/>
      <c r="F273" s="223">
        <v>10.9</v>
      </c>
      <c r="G273" s="223">
        <v>11</v>
      </c>
      <c r="H273" s="223">
        <v>11</v>
      </c>
      <c r="I273" s="223">
        <v>11</v>
      </c>
      <c r="J273" s="223">
        <v>15</v>
      </c>
      <c r="K273" s="223"/>
      <c r="L273" s="223">
        <v>15</v>
      </c>
      <c r="M273" s="223">
        <v>10</v>
      </c>
      <c r="N273" s="476" t="s">
        <v>1208</v>
      </c>
      <c r="O273" s="447"/>
    </row>
    <row r="274" spans="1:15" s="448" customFormat="1" x14ac:dyDescent="0.2">
      <c r="A274" s="439"/>
      <c r="B274" s="212"/>
      <c r="C274" s="213">
        <v>637005</v>
      </c>
      <c r="D274" s="214" t="s">
        <v>762</v>
      </c>
      <c r="E274" s="224"/>
      <c r="F274" s="223">
        <v>0.5</v>
      </c>
      <c r="G274" s="223">
        <v>3.6</v>
      </c>
      <c r="H274" s="223">
        <v>1</v>
      </c>
      <c r="I274" s="223">
        <v>1</v>
      </c>
      <c r="J274" s="223">
        <v>0.5</v>
      </c>
      <c r="K274" s="223"/>
      <c r="L274" s="223">
        <v>0.5</v>
      </c>
      <c r="M274" s="223">
        <v>0.5</v>
      </c>
      <c r="N274" s="476"/>
      <c r="O274" s="447"/>
    </row>
    <row r="275" spans="1:15" s="448" customFormat="1" x14ac:dyDescent="0.2">
      <c r="A275" s="439"/>
      <c r="B275" s="212"/>
      <c r="C275" s="213">
        <v>637006</v>
      </c>
      <c r="D275" s="214" t="s">
        <v>620</v>
      </c>
      <c r="E275" s="224"/>
      <c r="F275" s="223">
        <v>0.4</v>
      </c>
      <c r="G275" s="223">
        <v>0.3</v>
      </c>
      <c r="H275" s="223">
        <v>0</v>
      </c>
      <c r="I275" s="223">
        <v>0.2</v>
      </c>
      <c r="J275" s="223">
        <v>0.1</v>
      </c>
      <c r="K275" s="223"/>
      <c r="L275" s="223">
        <v>0.1</v>
      </c>
      <c r="M275" s="223">
        <v>0.1</v>
      </c>
      <c r="N275" s="490"/>
      <c r="O275" s="447"/>
    </row>
    <row r="276" spans="1:15" s="448" customFormat="1" x14ac:dyDescent="0.2">
      <c r="A276" s="439"/>
      <c r="B276" s="212"/>
      <c r="C276" s="213">
        <v>637006</v>
      </c>
      <c r="D276" s="214" t="s">
        <v>1150</v>
      </c>
      <c r="E276" s="224"/>
      <c r="F276" s="223">
        <v>0</v>
      </c>
      <c r="G276" s="223">
        <v>0</v>
      </c>
      <c r="H276" s="223">
        <v>0</v>
      </c>
      <c r="I276" s="223">
        <v>1</v>
      </c>
      <c r="J276" s="223">
        <v>2</v>
      </c>
      <c r="K276" s="223"/>
      <c r="L276" s="223">
        <v>2</v>
      </c>
      <c r="M276" s="223">
        <v>2</v>
      </c>
      <c r="N276" s="490"/>
      <c r="O276" s="447"/>
    </row>
    <row r="277" spans="1:15" s="448" customFormat="1" x14ac:dyDescent="0.2">
      <c r="A277" s="439"/>
      <c r="B277" s="212"/>
      <c r="C277" s="213">
        <v>637007</v>
      </c>
      <c r="D277" s="214" t="s">
        <v>904</v>
      </c>
      <c r="E277" s="224"/>
      <c r="F277" s="223">
        <v>0</v>
      </c>
      <c r="G277" s="223">
        <v>0.1</v>
      </c>
      <c r="H277" s="223">
        <v>1</v>
      </c>
      <c r="I277" s="223">
        <v>1</v>
      </c>
      <c r="J277" s="223">
        <v>0.5</v>
      </c>
      <c r="K277" s="223"/>
      <c r="L277" s="223">
        <v>0.5</v>
      </c>
      <c r="M277" s="223">
        <v>0.5</v>
      </c>
      <c r="N277" s="476"/>
      <c r="O277" s="447"/>
    </row>
    <row r="278" spans="1:15" s="448" customFormat="1" x14ac:dyDescent="0.2">
      <c r="A278" s="439"/>
      <c r="B278" s="212"/>
      <c r="C278" s="213">
        <v>637011</v>
      </c>
      <c r="D278" s="214" t="s">
        <v>100</v>
      </c>
      <c r="E278" s="224"/>
      <c r="F278" s="223">
        <v>2.1</v>
      </c>
      <c r="G278" s="223">
        <v>0.6</v>
      </c>
      <c r="H278" s="223">
        <v>2</v>
      </c>
      <c r="I278" s="223">
        <v>2</v>
      </c>
      <c r="J278" s="223">
        <v>1</v>
      </c>
      <c r="K278" s="223"/>
      <c r="L278" s="223">
        <v>1</v>
      </c>
      <c r="M278" s="223">
        <v>1</v>
      </c>
      <c r="N278" s="373"/>
      <c r="O278" s="447"/>
    </row>
    <row r="279" spans="1:15" s="448" customFormat="1" x14ac:dyDescent="0.2">
      <c r="A279" s="439"/>
      <c r="B279" s="212"/>
      <c r="C279" s="213">
        <v>637011</v>
      </c>
      <c r="D279" s="214" t="s">
        <v>648</v>
      </c>
      <c r="E279" s="224"/>
      <c r="F279" s="223">
        <v>0.7</v>
      </c>
      <c r="G279" s="223">
        <v>0</v>
      </c>
      <c r="H279" s="223">
        <v>0.5</v>
      </c>
      <c r="I279" s="223">
        <v>0.5</v>
      </c>
      <c r="J279" s="223">
        <v>0.5</v>
      </c>
      <c r="K279" s="223"/>
      <c r="L279" s="223">
        <v>0.5</v>
      </c>
      <c r="M279" s="223">
        <v>0.5</v>
      </c>
      <c r="N279" s="476"/>
      <c r="O279" s="447"/>
    </row>
    <row r="280" spans="1:15" s="448" customFormat="1" x14ac:dyDescent="0.2">
      <c r="A280" s="439"/>
      <c r="B280" s="212"/>
      <c r="C280" s="213">
        <v>637012</v>
      </c>
      <c r="D280" s="214" t="s">
        <v>296</v>
      </c>
      <c r="E280" s="204"/>
      <c r="F280" s="223">
        <v>3.7</v>
      </c>
      <c r="G280" s="223">
        <v>4</v>
      </c>
      <c r="H280" s="223">
        <v>4</v>
      </c>
      <c r="I280" s="223">
        <v>8</v>
      </c>
      <c r="J280" s="223">
        <v>7</v>
      </c>
      <c r="K280" s="223"/>
      <c r="L280" s="223">
        <v>7</v>
      </c>
      <c r="M280" s="223">
        <v>7</v>
      </c>
      <c r="N280" s="490"/>
      <c r="O280" s="447"/>
    </row>
    <row r="281" spans="1:15" s="448" customFormat="1" x14ac:dyDescent="0.2">
      <c r="A281" s="439"/>
      <c r="B281" s="212"/>
      <c r="C281" s="213">
        <v>637012</v>
      </c>
      <c r="D281" s="214" t="s">
        <v>761</v>
      </c>
      <c r="E281" s="204"/>
      <c r="F281" s="223">
        <v>0</v>
      </c>
      <c r="G281" s="223">
        <v>0</v>
      </c>
      <c r="H281" s="223">
        <v>0</v>
      </c>
      <c r="I281" s="223">
        <v>0</v>
      </c>
      <c r="J281" s="223">
        <v>0</v>
      </c>
      <c r="K281" s="223"/>
      <c r="L281" s="223">
        <v>0</v>
      </c>
      <c r="M281" s="223">
        <v>0</v>
      </c>
      <c r="O281" s="447"/>
    </row>
    <row r="282" spans="1:15" s="448" customFormat="1" x14ac:dyDescent="0.2">
      <c r="A282" s="439"/>
      <c r="B282" s="212"/>
      <c r="C282" s="213">
        <v>637014</v>
      </c>
      <c r="D282" s="214" t="s">
        <v>101</v>
      </c>
      <c r="E282" s="224"/>
      <c r="F282" s="223">
        <v>11.5</v>
      </c>
      <c r="G282" s="223">
        <v>12.9</v>
      </c>
      <c r="H282" s="223">
        <v>12</v>
      </c>
      <c r="I282" s="223">
        <v>15</v>
      </c>
      <c r="J282" s="223">
        <v>13</v>
      </c>
      <c r="K282" s="223"/>
      <c r="L282" s="223">
        <v>13</v>
      </c>
      <c r="M282" s="223">
        <v>13</v>
      </c>
      <c r="N282" s="490"/>
      <c r="O282" s="447"/>
    </row>
    <row r="283" spans="1:15" s="448" customFormat="1" x14ac:dyDescent="0.2">
      <c r="A283" s="439"/>
      <c r="B283" s="212"/>
      <c r="C283" s="213">
        <v>637015</v>
      </c>
      <c r="D283" s="214" t="s">
        <v>102</v>
      </c>
      <c r="E283" s="224"/>
      <c r="F283" s="223">
        <v>3.8</v>
      </c>
      <c r="G283" s="223">
        <v>3.5</v>
      </c>
      <c r="H283" s="223">
        <v>4</v>
      </c>
      <c r="I283" s="223">
        <v>4</v>
      </c>
      <c r="J283" s="223">
        <v>4</v>
      </c>
      <c r="K283" s="223"/>
      <c r="L283" s="223">
        <v>4</v>
      </c>
      <c r="M283" s="223">
        <v>4</v>
      </c>
      <c r="N283" s="476"/>
      <c r="O283" s="447"/>
    </row>
    <row r="284" spans="1:15" s="448" customFormat="1" x14ac:dyDescent="0.2">
      <c r="A284" s="439"/>
      <c r="B284" s="212"/>
      <c r="C284" s="213">
        <v>637016</v>
      </c>
      <c r="D284" s="214" t="s">
        <v>103</v>
      </c>
      <c r="E284" s="224"/>
      <c r="F284" s="223">
        <v>2.9</v>
      </c>
      <c r="G284" s="223">
        <v>3.2</v>
      </c>
      <c r="H284" s="223">
        <v>2.5</v>
      </c>
      <c r="I284" s="223">
        <v>2.5</v>
      </c>
      <c r="J284" s="223">
        <v>3</v>
      </c>
      <c r="K284" s="223"/>
      <c r="L284" s="223">
        <v>3</v>
      </c>
      <c r="M284" s="223">
        <v>3</v>
      </c>
      <c r="N284" s="476"/>
      <c r="O284" s="447"/>
    </row>
    <row r="285" spans="1:15" s="448" customFormat="1" x14ac:dyDescent="0.2">
      <c r="A285" s="439"/>
      <c r="B285" s="212"/>
      <c r="C285" s="213">
        <v>637017</v>
      </c>
      <c r="D285" s="214" t="s">
        <v>300</v>
      </c>
      <c r="E285" s="224"/>
      <c r="F285" s="223">
        <v>0.4</v>
      </c>
      <c r="G285" s="223">
        <v>0</v>
      </c>
      <c r="H285" s="223">
        <v>0.5</v>
      </c>
      <c r="I285" s="223">
        <v>0.5</v>
      </c>
      <c r="J285" s="223">
        <v>0</v>
      </c>
      <c r="K285" s="223"/>
      <c r="L285" s="223">
        <v>0</v>
      </c>
      <c r="M285" s="223">
        <v>0</v>
      </c>
      <c r="N285" s="476"/>
      <c r="O285" s="447"/>
    </row>
    <row r="286" spans="1:15" s="448" customFormat="1" x14ac:dyDescent="0.2">
      <c r="A286" s="439"/>
      <c r="B286" s="216"/>
      <c r="C286" s="213">
        <v>637018</v>
      </c>
      <c r="D286" s="214" t="s">
        <v>428</v>
      </c>
      <c r="E286" s="204"/>
      <c r="F286" s="223">
        <v>0.2</v>
      </c>
      <c r="G286" s="223">
        <v>0.1</v>
      </c>
      <c r="H286" s="223">
        <v>0.5</v>
      </c>
      <c r="I286" s="223">
        <v>0.5</v>
      </c>
      <c r="J286" s="223">
        <v>0.5</v>
      </c>
      <c r="K286" s="223"/>
      <c r="L286" s="223">
        <v>0.5</v>
      </c>
      <c r="M286" s="223">
        <v>0.5</v>
      </c>
      <c r="N286" s="476"/>
      <c r="O286" s="447"/>
    </row>
    <row r="287" spans="1:15" s="448" customFormat="1" x14ac:dyDescent="0.2">
      <c r="A287" s="439"/>
      <c r="B287" s="212"/>
      <c r="C287" s="213">
        <v>637023</v>
      </c>
      <c r="D287" s="214" t="s">
        <v>291</v>
      </c>
      <c r="E287" s="204"/>
      <c r="F287" s="223">
        <v>0.1</v>
      </c>
      <c r="G287" s="223">
        <v>0</v>
      </c>
      <c r="H287" s="223">
        <v>0</v>
      </c>
      <c r="I287" s="223">
        <v>0</v>
      </c>
      <c r="J287" s="223">
        <v>0</v>
      </c>
      <c r="K287" s="223"/>
      <c r="L287" s="223">
        <v>0</v>
      </c>
      <c r="M287" s="223">
        <v>0</v>
      </c>
      <c r="N287" s="476"/>
      <c r="O287" s="447"/>
    </row>
    <row r="288" spans="1:15" s="448" customFormat="1" x14ac:dyDescent="0.2">
      <c r="A288" s="439"/>
      <c r="B288" s="212"/>
      <c r="C288" s="213">
        <v>637026</v>
      </c>
      <c r="D288" s="214" t="s">
        <v>104</v>
      </c>
      <c r="E288" s="224"/>
      <c r="F288" s="224">
        <v>28</v>
      </c>
      <c r="G288" s="224">
        <v>27.3</v>
      </c>
      <c r="H288" s="224">
        <v>50</v>
      </c>
      <c r="I288" s="224">
        <v>50</v>
      </c>
      <c r="J288" s="224">
        <v>50</v>
      </c>
      <c r="K288" s="224"/>
      <c r="L288" s="224">
        <v>50</v>
      </c>
      <c r="M288" s="224">
        <v>50</v>
      </c>
      <c r="N288" s="373"/>
      <c r="O288" s="447"/>
    </row>
    <row r="289" spans="1:15" s="448" customFormat="1" x14ac:dyDescent="0.2">
      <c r="A289" s="439"/>
      <c r="B289" s="212"/>
      <c r="C289" s="213">
        <v>637027</v>
      </c>
      <c r="D289" s="214" t="s">
        <v>105</v>
      </c>
      <c r="E289" s="224"/>
      <c r="F289" s="224">
        <v>8.8000000000000007</v>
      </c>
      <c r="G289" s="224">
        <v>2.9</v>
      </c>
      <c r="H289" s="224">
        <v>3</v>
      </c>
      <c r="I289" s="224">
        <v>4.5</v>
      </c>
      <c r="J289" s="578">
        <v>3</v>
      </c>
      <c r="K289" s="578"/>
      <c r="L289" s="224">
        <v>4</v>
      </c>
      <c r="M289" s="224">
        <v>4</v>
      </c>
      <c r="N289" s="490"/>
      <c r="O289" s="447"/>
    </row>
    <row r="290" spans="1:15" s="448" customFormat="1" x14ac:dyDescent="0.2">
      <c r="A290" s="439"/>
      <c r="B290" s="212"/>
      <c r="C290" s="213">
        <v>637031</v>
      </c>
      <c r="D290" s="214" t="s">
        <v>564</v>
      </c>
      <c r="E290" s="224"/>
      <c r="F290" s="223">
        <v>0.1</v>
      </c>
      <c r="G290" s="223">
        <v>0.2</v>
      </c>
      <c r="H290" s="223">
        <v>1</v>
      </c>
      <c r="I290" s="223">
        <v>1</v>
      </c>
      <c r="J290" s="223">
        <v>1</v>
      </c>
      <c r="K290" s="223"/>
      <c r="L290" s="223">
        <v>1</v>
      </c>
      <c r="M290" s="223">
        <v>1</v>
      </c>
      <c r="N290" s="476"/>
      <c r="O290" s="447"/>
    </row>
    <row r="291" spans="1:15" s="448" customFormat="1" x14ac:dyDescent="0.2">
      <c r="A291" s="439"/>
      <c r="B291" s="212"/>
      <c r="C291" s="213">
        <v>637035</v>
      </c>
      <c r="D291" s="214" t="s">
        <v>763</v>
      </c>
      <c r="E291" s="224"/>
      <c r="F291" s="223">
        <v>0</v>
      </c>
      <c r="G291" s="223">
        <v>0.7</v>
      </c>
      <c r="H291" s="223">
        <v>1</v>
      </c>
      <c r="I291" s="223">
        <v>0</v>
      </c>
      <c r="J291" s="223">
        <v>0</v>
      </c>
      <c r="K291" s="223"/>
      <c r="L291" s="223">
        <v>0</v>
      </c>
      <c r="M291" s="223">
        <v>0</v>
      </c>
      <c r="N291" s="476"/>
      <c r="O291" s="447"/>
    </row>
    <row r="292" spans="1:15" s="448" customFormat="1" x14ac:dyDescent="0.2">
      <c r="A292" s="439"/>
      <c r="B292" s="212"/>
      <c r="C292" s="213">
        <v>637035</v>
      </c>
      <c r="D292" s="214" t="s">
        <v>764</v>
      </c>
      <c r="E292" s="224"/>
      <c r="F292" s="223">
        <v>3.5</v>
      </c>
      <c r="G292" s="223">
        <v>0.4</v>
      </c>
      <c r="H292" s="223">
        <v>2</v>
      </c>
      <c r="I292" s="223">
        <v>0</v>
      </c>
      <c r="J292" s="223">
        <v>0</v>
      </c>
      <c r="K292" s="223"/>
      <c r="L292" s="223">
        <v>0</v>
      </c>
      <c r="M292" s="223">
        <v>0</v>
      </c>
      <c r="N292" s="490"/>
      <c r="O292" s="447"/>
    </row>
    <row r="293" spans="1:15" s="448" customFormat="1" x14ac:dyDescent="0.2">
      <c r="A293" s="446"/>
      <c r="B293" s="212"/>
      <c r="C293" s="213">
        <v>637037</v>
      </c>
      <c r="D293" s="214" t="s">
        <v>765</v>
      </c>
      <c r="E293" s="223"/>
      <c r="F293" s="223">
        <v>0</v>
      </c>
      <c r="G293" s="223">
        <v>0.2</v>
      </c>
      <c r="H293" s="223">
        <v>0.2</v>
      </c>
      <c r="I293" s="223">
        <v>0.2</v>
      </c>
      <c r="J293" s="223">
        <v>0.5</v>
      </c>
      <c r="K293" s="223"/>
      <c r="L293" s="223">
        <v>0.5</v>
      </c>
      <c r="M293" s="223">
        <v>0.5</v>
      </c>
      <c r="N293" s="476"/>
      <c r="O293" s="447"/>
    </row>
    <row r="294" spans="1:15" s="448" customFormat="1" x14ac:dyDescent="0.2">
      <c r="A294" s="439"/>
      <c r="B294" s="212">
        <v>640</v>
      </c>
      <c r="C294" s="221"/>
      <c r="D294" s="222" t="s">
        <v>107</v>
      </c>
      <c r="E294" s="225"/>
      <c r="F294" s="204">
        <f>SUM(F295:F302)</f>
        <v>15.600000000000001</v>
      </c>
      <c r="G294" s="204">
        <f>SUM(G295:G302)</f>
        <v>12.700000000000001</v>
      </c>
      <c r="H294" s="225">
        <f t="shared" ref="H294:J294" si="72">SUM(H295:H302)</f>
        <v>16.100000000000001</v>
      </c>
      <c r="I294" s="225">
        <f t="shared" si="72"/>
        <v>16.100000000000001</v>
      </c>
      <c r="J294" s="225">
        <f t="shared" si="72"/>
        <v>14</v>
      </c>
      <c r="K294" s="225"/>
      <c r="L294" s="225">
        <f t="shared" ref="L294:M294" si="73">SUM(L295:L302)</f>
        <v>15.5</v>
      </c>
      <c r="M294" s="225">
        <f t="shared" si="73"/>
        <v>15.5</v>
      </c>
      <c r="N294" s="373"/>
      <c r="O294" s="447"/>
    </row>
    <row r="295" spans="1:15" s="448" customFormat="1" x14ac:dyDescent="0.2">
      <c r="A295" s="439"/>
      <c r="B295" s="207"/>
      <c r="C295" s="213">
        <v>641009</v>
      </c>
      <c r="D295" s="214" t="s">
        <v>633</v>
      </c>
      <c r="E295" s="223"/>
      <c r="F295" s="223">
        <v>0</v>
      </c>
      <c r="G295" s="223">
        <v>0</v>
      </c>
      <c r="H295" s="223">
        <v>0.1</v>
      </c>
      <c r="I295" s="223">
        <v>0.1</v>
      </c>
      <c r="J295" s="223">
        <v>0</v>
      </c>
      <c r="K295" s="223"/>
      <c r="L295" s="223">
        <v>0</v>
      </c>
      <c r="M295" s="223">
        <v>0</v>
      </c>
      <c r="N295" s="476"/>
      <c r="O295" s="447"/>
    </row>
    <row r="296" spans="1:15" s="448" customFormat="1" x14ac:dyDescent="0.2">
      <c r="A296" s="439"/>
      <c r="B296" s="212"/>
      <c r="C296" s="213">
        <v>649003</v>
      </c>
      <c r="D296" s="214" t="s">
        <v>952</v>
      </c>
      <c r="E296" s="224"/>
      <c r="F296" s="223">
        <v>0</v>
      </c>
      <c r="G296" s="223">
        <v>1.3</v>
      </c>
      <c r="H296" s="223">
        <v>1</v>
      </c>
      <c r="I296" s="223">
        <v>1</v>
      </c>
      <c r="J296" s="223">
        <v>1</v>
      </c>
      <c r="K296" s="223"/>
      <c r="L296" s="223">
        <v>1</v>
      </c>
      <c r="M296" s="223">
        <v>1</v>
      </c>
      <c r="N296" s="476"/>
      <c r="O296" s="447"/>
    </row>
    <row r="297" spans="1:15" s="448" customFormat="1" x14ac:dyDescent="0.2">
      <c r="A297" s="439"/>
      <c r="B297" s="212"/>
      <c r="C297" s="213">
        <v>642002</v>
      </c>
      <c r="D297" s="214" t="s">
        <v>108</v>
      </c>
      <c r="E297" s="224"/>
      <c r="F297" s="223">
        <v>0.3</v>
      </c>
      <c r="G297" s="223">
        <v>0.3</v>
      </c>
      <c r="H297" s="223">
        <v>1</v>
      </c>
      <c r="I297" s="223">
        <v>1</v>
      </c>
      <c r="J297" s="223">
        <v>0</v>
      </c>
      <c r="K297" s="223"/>
      <c r="L297" s="223">
        <v>0</v>
      </c>
      <c r="M297" s="223">
        <v>0</v>
      </c>
      <c r="N297" s="476"/>
      <c r="O297" s="447"/>
    </row>
    <row r="298" spans="1:15" s="448" customFormat="1" x14ac:dyDescent="0.2">
      <c r="A298" s="439"/>
      <c r="B298" s="212"/>
      <c r="C298" s="213">
        <v>642002</v>
      </c>
      <c r="D298" s="214" t="s">
        <v>649</v>
      </c>
      <c r="E298" s="224"/>
      <c r="F298" s="223">
        <v>0.5</v>
      </c>
      <c r="G298" s="223">
        <v>0</v>
      </c>
      <c r="H298" s="223">
        <v>0</v>
      </c>
      <c r="I298" s="223">
        <v>0</v>
      </c>
      <c r="J298" s="223">
        <v>0</v>
      </c>
      <c r="K298" s="223"/>
      <c r="L298" s="223">
        <v>0</v>
      </c>
      <c r="M298" s="223">
        <v>0</v>
      </c>
      <c r="N298" s="476"/>
      <c r="O298" s="447"/>
    </row>
    <row r="299" spans="1:15" s="448" customFormat="1" x14ac:dyDescent="0.2">
      <c r="A299" s="439"/>
      <c r="B299" s="212"/>
      <c r="C299" s="213">
        <v>642006</v>
      </c>
      <c r="D299" s="214" t="s">
        <v>109</v>
      </c>
      <c r="E299" s="224"/>
      <c r="F299" s="223">
        <v>9.6</v>
      </c>
      <c r="G299" s="223">
        <v>8.8000000000000007</v>
      </c>
      <c r="H299" s="223">
        <v>10</v>
      </c>
      <c r="I299" s="223">
        <v>10</v>
      </c>
      <c r="J299" s="223">
        <v>10</v>
      </c>
      <c r="K299" s="223"/>
      <c r="L299" s="223">
        <v>10</v>
      </c>
      <c r="M299" s="223">
        <v>10</v>
      </c>
      <c r="N299" s="476"/>
      <c r="O299" s="447"/>
    </row>
    <row r="300" spans="1:15" s="448" customFormat="1" x14ac:dyDescent="0.2">
      <c r="A300" s="439"/>
      <c r="B300" s="212"/>
      <c r="C300" s="213">
        <v>642012</v>
      </c>
      <c r="D300" s="214" t="s">
        <v>110</v>
      </c>
      <c r="E300" s="224"/>
      <c r="F300" s="224">
        <v>3.7</v>
      </c>
      <c r="G300" s="224">
        <v>0.7</v>
      </c>
      <c r="H300" s="224">
        <v>2</v>
      </c>
      <c r="I300" s="224">
        <v>2</v>
      </c>
      <c r="J300" s="224">
        <v>0</v>
      </c>
      <c r="K300" s="224"/>
      <c r="L300" s="224">
        <v>0</v>
      </c>
      <c r="M300" s="224">
        <v>0</v>
      </c>
      <c r="N300" s="490"/>
      <c r="O300" s="447"/>
    </row>
    <row r="301" spans="1:15" s="226" customFormat="1" x14ac:dyDescent="0.2">
      <c r="A301" s="205"/>
      <c r="B301" s="212"/>
      <c r="C301" s="213">
        <v>642013</v>
      </c>
      <c r="D301" s="214" t="s">
        <v>287</v>
      </c>
      <c r="E301" s="224"/>
      <c r="F301" s="224">
        <v>0.3</v>
      </c>
      <c r="G301" s="224">
        <v>0.3</v>
      </c>
      <c r="H301" s="224">
        <v>0</v>
      </c>
      <c r="I301" s="558">
        <v>0</v>
      </c>
      <c r="J301" s="582">
        <v>2</v>
      </c>
      <c r="K301" s="582"/>
      <c r="L301" s="558">
        <v>3.5</v>
      </c>
      <c r="M301" s="558">
        <v>3.5</v>
      </c>
      <c r="O301" s="256"/>
    </row>
    <row r="302" spans="1:15" s="448" customFormat="1" x14ac:dyDescent="0.2">
      <c r="A302" s="439"/>
      <c r="B302" s="212"/>
      <c r="C302" s="213"/>
      <c r="D302" s="214" t="s">
        <v>111</v>
      </c>
      <c r="E302" s="224"/>
      <c r="F302" s="223">
        <v>1.2</v>
      </c>
      <c r="G302" s="223">
        <v>1.3</v>
      </c>
      <c r="H302" s="223">
        <v>2</v>
      </c>
      <c r="I302" s="223">
        <v>2</v>
      </c>
      <c r="J302" s="223">
        <v>1</v>
      </c>
      <c r="K302" s="223"/>
      <c r="L302" s="223">
        <v>1</v>
      </c>
      <c r="M302" s="223">
        <v>1</v>
      </c>
      <c r="N302" s="476"/>
      <c r="O302" s="447"/>
    </row>
    <row r="303" spans="1:15" s="448" customFormat="1" x14ac:dyDescent="0.2">
      <c r="A303" s="446"/>
      <c r="B303" s="212">
        <v>651</v>
      </c>
      <c r="C303" s="213"/>
      <c r="D303" s="222" t="s">
        <v>650</v>
      </c>
      <c r="E303" s="225"/>
      <c r="F303" s="204">
        <f>F304</f>
        <v>0</v>
      </c>
      <c r="G303" s="204">
        <f>G304</f>
        <v>5.5</v>
      </c>
      <c r="H303" s="225">
        <f t="shared" ref="H303:M303" si="74">H304</f>
        <v>0</v>
      </c>
      <c r="I303" s="225">
        <f t="shared" si="74"/>
        <v>0</v>
      </c>
      <c r="J303" s="225">
        <f t="shared" si="74"/>
        <v>0</v>
      </c>
      <c r="K303" s="225"/>
      <c r="L303" s="225">
        <f t="shared" si="74"/>
        <v>1</v>
      </c>
      <c r="M303" s="225">
        <f t="shared" si="74"/>
        <v>2</v>
      </c>
      <c r="N303" s="476"/>
      <c r="O303" s="447"/>
    </row>
    <row r="304" spans="1:15" s="448" customFormat="1" x14ac:dyDescent="0.2">
      <c r="A304" s="439"/>
      <c r="B304" s="212"/>
      <c r="C304" s="213">
        <v>651004</v>
      </c>
      <c r="D304" s="214" t="s">
        <v>766</v>
      </c>
      <c r="E304" s="223"/>
      <c r="F304" s="223">
        <v>0</v>
      </c>
      <c r="G304" s="223">
        <v>5.5</v>
      </c>
      <c r="H304" s="223">
        <v>0</v>
      </c>
      <c r="I304" s="223">
        <v>0</v>
      </c>
      <c r="J304" s="223">
        <v>0</v>
      </c>
      <c r="K304" s="223"/>
      <c r="L304" s="223">
        <v>1</v>
      </c>
      <c r="M304" s="223">
        <v>2</v>
      </c>
      <c r="N304" s="476"/>
      <c r="O304" s="447"/>
    </row>
    <row r="305" spans="1:15" s="448" customFormat="1" x14ac:dyDescent="0.2">
      <c r="A305" s="439"/>
      <c r="B305" s="294"/>
      <c r="C305" s="297"/>
      <c r="D305" s="282" t="s">
        <v>681</v>
      </c>
      <c r="E305" s="298" t="s">
        <v>670</v>
      </c>
      <c r="F305" s="283">
        <f>SUM(F306:F309)</f>
        <v>30.9</v>
      </c>
      <c r="G305" s="283">
        <f>SUM(G306:G309)</f>
        <v>41.800000000000004</v>
      </c>
      <c r="H305" s="283">
        <f t="shared" ref="H305:J305" si="75">SUM(H306:H309)</f>
        <v>35.300000000000004</v>
      </c>
      <c r="I305" s="283">
        <f t="shared" si="75"/>
        <v>38.300000000000004</v>
      </c>
      <c r="J305" s="283">
        <f t="shared" si="75"/>
        <v>33</v>
      </c>
      <c r="K305" s="283"/>
      <c r="L305" s="283">
        <f t="shared" ref="L305:M305" si="76">SUM(L306:L309)</f>
        <v>34</v>
      </c>
      <c r="M305" s="283">
        <f t="shared" si="76"/>
        <v>36</v>
      </c>
      <c r="N305" s="476"/>
      <c r="O305" s="447"/>
    </row>
    <row r="306" spans="1:15" x14ac:dyDescent="0.2">
      <c r="A306" s="208"/>
      <c r="B306" s="212">
        <v>610</v>
      </c>
      <c r="C306" s="213"/>
      <c r="D306" s="214" t="s">
        <v>115</v>
      </c>
      <c r="E306" s="360"/>
      <c r="F306" s="224">
        <v>18.399999999999999</v>
      </c>
      <c r="G306" s="224">
        <v>26.5</v>
      </c>
      <c r="H306" s="224">
        <v>22</v>
      </c>
      <c r="I306" s="224">
        <v>22.5</v>
      </c>
      <c r="J306" s="224">
        <v>23</v>
      </c>
      <c r="K306" s="224">
        <f>SUM(J306/12*8*0.2)</f>
        <v>3.0666666666666669</v>
      </c>
      <c r="L306" s="224">
        <v>25</v>
      </c>
      <c r="M306" s="224">
        <v>27</v>
      </c>
      <c r="N306" s="490"/>
    </row>
    <row r="307" spans="1:15" s="448" customFormat="1" x14ac:dyDescent="0.2">
      <c r="A307" s="439"/>
      <c r="B307" s="212">
        <v>620</v>
      </c>
      <c r="C307" s="213"/>
      <c r="D307" s="214" t="s">
        <v>116</v>
      </c>
      <c r="E307" s="360"/>
      <c r="F307" s="224">
        <v>6.8</v>
      </c>
      <c r="G307" s="224">
        <v>9.4</v>
      </c>
      <c r="H307" s="224">
        <v>7.7</v>
      </c>
      <c r="I307" s="224">
        <v>9.1999999999999993</v>
      </c>
      <c r="J307" s="224">
        <v>8</v>
      </c>
      <c r="K307" s="224">
        <f>SUM(J307/12*8*0.2)</f>
        <v>1.0666666666666667</v>
      </c>
      <c r="L307" s="224">
        <v>9</v>
      </c>
      <c r="M307" s="224">
        <v>9</v>
      </c>
      <c r="N307" s="476"/>
      <c r="O307" s="447"/>
    </row>
    <row r="308" spans="1:15" x14ac:dyDescent="0.2">
      <c r="A308" s="205"/>
      <c r="B308" s="212">
        <v>630</v>
      </c>
      <c r="C308" s="213"/>
      <c r="D308" s="214" t="s">
        <v>117</v>
      </c>
      <c r="E308" s="360"/>
      <c r="F308" s="223">
        <v>5.7</v>
      </c>
      <c r="G308" s="223">
        <v>5.7</v>
      </c>
      <c r="H308" s="223">
        <v>3</v>
      </c>
      <c r="I308" s="223">
        <v>4</v>
      </c>
      <c r="J308" s="579">
        <v>2</v>
      </c>
      <c r="K308" s="579"/>
      <c r="L308" s="223">
        <v>0</v>
      </c>
      <c r="M308" s="223">
        <v>0</v>
      </c>
      <c r="N308" s="505"/>
    </row>
    <row r="309" spans="1:15" s="448" customFormat="1" x14ac:dyDescent="0.2">
      <c r="A309" s="439"/>
      <c r="B309" s="212">
        <v>642</v>
      </c>
      <c r="C309" s="213"/>
      <c r="D309" s="214" t="s">
        <v>111</v>
      </c>
      <c r="E309" s="360"/>
      <c r="F309" s="224">
        <v>0</v>
      </c>
      <c r="G309" s="224">
        <v>0.2</v>
      </c>
      <c r="H309" s="224">
        <v>2.6</v>
      </c>
      <c r="I309" s="224">
        <v>2.6</v>
      </c>
      <c r="J309" s="224">
        <v>0</v>
      </c>
      <c r="K309" s="224"/>
      <c r="L309" s="224">
        <v>0</v>
      </c>
      <c r="M309" s="224">
        <v>0</v>
      </c>
      <c r="N309" s="476"/>
      <c r="O309" s="447"/>
    </row>
    <row r="310" spans="1:15" s="448" customFormat="1" x14ac:dyDescent="0.2">
      <c r="A310" s="446"/>
      <c r="B310" s="294"/>
      <c r="C310" s="297"/>
      <c r="D310" s="282" t="s">
        <v>682</v>
      </c>
      <c r="E310" s="298" t="s">
        <v>671</v>
      </c>
      <c r="F310" s="284">
        <f t="shared" ref="F310:M310" si="77">SUM(F311)</f>
        <v>5.9</v>
      </c>
      <c r="G310" s="284">
        <f t="shared" si="77"/>
        <v>5.0999999999999996</v>
      </c>
      <c r="H310" s="284">
        <f t="shared" si="77"/>
        <v>22</v>
      </c>
      <c r="I310" s="284">
        <f t="shared" si="77"/>
        <v>22</v>
      </c>
      <c r="J310" s="284">
        <f t="shared" si="77"/>
        <v>9</v>
      </c>
      <c r="K310" s="284"/>
      <c r="L310" s="284">
        <f t="shared" si="77"/>
        <v>9</v>
      </c>
      <c r="M310" s="284">
        <f t="shared" si="77"/>
        <v>9</v>
      </c>
      <c r="N310" s="476"/>
      <c r="O310" s="447"/>
    </row>
    <row r="311" spans="1:15" x14ac:dyDescent="0.2">
      <c r="A311" s="208"/>
      <c r="B311" s="460" t="s">
        <v>767</v>
      </c>
      <c r="C311" s="221"/>
      <c r="D311" s="214" t="s">
        <v>120</v>
      </c>
      <c r="E311" s="360"/>
      <c r="F311" s="223">
        <v>5.9</v>
      </c>
      <c r="G311" s="223">
        <v>5.0999999999999996</v>
      </c>
      <c r="H311" s="223">
        <v>22</v>
      </c>
      <c r="I311" s="223">
        <v>22</v>
      </c>
      <c r="J311" s="223">
        <v>9</v>
      </c>
      <c r="K311" s="223"/>
      <c r="L311" s="223">
        <v>9</v>
      </c>
      <c r="M311" s="223">
        <v>9</v>
      </c>
      <c r="N311" s="207"/>
    </row>
    <row r="312" spans="1:15" s="448" customFormat="1" x14ac:dyDescent="0.2">
      <c r="A312" s="439"/>
      <c r="B312" s="294"/>
      <c r="C312" s="297"/>
      <c r="D312" s="282" t="s">
        <v>122</v>
      </c>
      <c r="E312" s="298" t="s">
        <v>672</v>
      </c>
      <c r="F312" s="284">
        <f>SUM(F313:F314)</f>
        <v>26.8</v>
      </c>
      <c r="G312" s="284">
        <f>SUM(G313:G314)</f>
        <v>23.200000000000003</v>
      </c>
      <c r="H312" s="284">
        <f t="shared" ref="H312" si="78">SUM(H313:H314)</f>
        <v>25</v>
      </c>
      <c r="I312" s="284">
        <f t="shared" ref="I312" si="79">SUM(I313:I314)</f>
        <v>25</v>
      </c>
      <c r="J312" s="284">
        <f t="shared" ref="J312" si="80">SUM(J313:J314)</f>
        <v>24</v>
      </c>
      <c r="K312" s="284"/>
      <c r="L312" s="284">
        <f t="shared" ref="L312:M312" si="81">SUM(L313:L314)</f>
        <v>24</v>
      </c>
      <c r="M312" s="284">
        <f t="shared" si="81"/>
        <v>24</v>
      </c>
      <c r="N312" s="490"/>
      <c r="O312" s="447"/>
    </row>
    <row r="313" spans="1:15" s="448" customFormat="1" x14ac:dyDescent="0.2">
      <c r="A313" s="439"/>
      <c r="B313" s="212"/>
      <c r="C313" s="213">
        <v>651</v>
      </c>
      <c r="D313" s="214" t="s">
        <v>123</v>
      </c>
      <c r="E313" s="360"/>
      <c r="F313" s="224">
        <v>24.8</v>
      </c>
      <c r="G313" s="224">
        <v>20.100000000000001</v>
      </c>
      <c r="H313" s="224">
        <v>23</v>
      </c>
      <c r="I313" s="224">
        <v>23</v>
      </c>
      <c r="J313" s="224">
        <v>22</v>
      </c>
      <c r="K313" s="224"/>
      <c r="L313" s="224">
        <v>22</v>
      </c>
      <c r="M313" s="224">
        <v>22</v>
      </c>
      <c r="N313" s="490"/>
      <c r="O313" s="447"/>
    </row>
    <row r="314" spans="1:15" s="448" customFormat="1" x14ac:dyDescent="0.2">
      <c r="A314" s="446"/>
      <c r="B314" s="212"/>
      <c r="C314" s="213">
        <v>653001</v>
      </c>
      <c r="D314" s="214" t="s">
        <v>283</v>
      </c>
      <c r="E314" s="253"/>
      <c r="F314" s="224">
        <v>2</v>
      </c>
      <c r="G314" s="224">
        <v>3.1</v>
      </c>
      <c r="H314" s="224">
        <v>2</v>
      </c>
      <c r="I314" s="224">
        <v>2</v>
      </c>
      <c r="J314" s="224">
        <v>2</v>
      </c>
      <c r="K314" s="224"/>
      <c r="L314" s="224">
        <v>2</v>
      </c>
      <c r="M314" s="224">
        <v>2</v>
      </c>
      <c r="N314" s="476"/>
      <c r="O314" s="447"/>
    </row>
    <row r="315" spans="1:15" s="448" customFormat="1" x14ac:dyDescent="0.2">
      <c r="A315" s="439"/>
      <c r="B315" s="294"/>
      <c r="C315" s="297"/>
      <c r="D315" s="282" t="s">
        <v>683</v>
      </c>
      <c r="E315" s="298" t="s">
        <v>673</v>
      </c>
      <c r="F315" s="284">
        <f>SUM(F316:F319)</f>
        <v>6.2</v>
      </c>
      <c r="G315" s="284">
        <f>SUM(G316:G319)</f>
        <v>5.8</v>
      </c>
      <c r="H315" s="284">
        <f t="shared" ref="H315:J315" si="82">SUM(H316:H319)</f>
        <v>10.1</v>
      </c>
      <c r="I315" s="284">
        <f t="shared" si="82"/>
        <v>8.1</v>
      </c>
      <c r="J315" s="284">
        <f t="shared" si="82"/>
        <v>3</v>
      </c>
      <c r="K315" s="284"/>
      <c r="L315" s="284">
        <f t="shared" ref="L315:M315" si="83">SUM(L316:L319)</f>
        <v>5</v>
      </c>
      <c r="M315" s="284">
        <f t="shared" si="83"/>
        <v>3</v>
      </c>
      <c r="O315" s="447"/>
    </row>
    <row r="316" spans="1:15" x14ac:dyDescent="0.2">
      <c r="A316" s="208"/>
      <c r="B316" s="212"/>
      <c r="C316" s="221"/>
      <c r="D316" s="214" t="s">
        <v>923</v>
      </c>
      <c r="E316" s="360"/>
      <c r="F316" s="224">
        <v>1.3</v>
      </c>
      <c r="G316" s="224">
        <v>0.5</v>
      </c>
      <c r="H316" s="224">
        <v>5</v>
      </c>
      <c r="I316" s="224">
        <v>3</v>
      </c>
      <c r="J316" s="578">
        <v>3</v>
      </c>
      <c r="K316" s="578"/>
      <c r="L316" s="224">
        <v>5</v>
      </c>
      <c r="M316" s="224">
        <v>3</v>
      </c>
      <c r="N316" s="207"/>
    </row>
    <row r="317" spans="1:15" s="448" customFormat="1" x14ac:dyDescent="0.2">
      <c r="A317" s="439"/>
      <c r="B317" s="212"/>
      <c r="C317" s="213">
        <v>641001</v>
      </c>
      <c r="D317" s="214" t="s">
        <v>1048</v>
      </c>
      <c r="E317" s="360"/>
      <c r="F317" s="224">
        <v>0</v>
      </c>
      <c r="G317" s="224">
        <v>0</v>
      </c>
      <c r="H317" s="224">
        <v>0</v>
      </c>
      <c r="I317" s="224">
        <v>0</v>
      </c>
      <c r="J317" s="224">
        <v>0</v>
      </c>
      <c r="K317" s="224"/>
      <c r="L317" s="224">
        <v>0</v>
      </c>
      <c r="M317" s="224">
        <v>0</v>
      </c>
      <c r="N317" s="373"/>
      <c r="O317" s="447"/>
    </row>
    <row r="318" spans="1:15" s="448" customFormat="1" x14ac:dyDescent="0.2">
      <c r="A318" s="446"/>
      <c r="B318" s="212"/>
      <c r="C318" s="213" t="s">
        <v>582</v>
      </c>
      <c r="D318" s="214" t="s">
        <v>292</v>
      </c>
      <c r="E318" s="360"/>
      <c r="F318" s="224">
        <v>0</v>
      </c>
      <c r="G318" s="224">
        <v>0</v>
      </c>
      <c r="H318" s="224">
        <v>0</v>
      </c>
      <c r="I318" s="224">
        <v>0</v>
      </c>
      <c r="J318" s="224">
        <v>0</v>
      </c>
      <c r="K318" s="224"/>
      <c r="L318" s="224">
        <v>0</v>
      </c>
      <c r="M318" s="224">
        <v>0</v>
      </c>
      <c r="N318" s="373"/>
      <c r="O318" s="447"/>
    </row>
    <row r="319" spans="1:15" x14ac:dyDescent="0.2">
      <c r="A319" s="208"/>
      <c r="B319" s="212"/>
      <c r="C319" s="213" t="s">
        <v>583</v>
      </c>
      <c r="D319" s="214" t="s">
        <v>271</v>
      </c>
      <c r="E319" s="360"/>
      <c r="F319" s="224">
        <v>4.9000000000000004</v>
      </c>
      <c r="G319" s="224">
        <v>5.3</v>
      </c>
      <c r="H319" s="224">
        <v>5.0999999999999996</v>
      </c>
      <c r="I319" s="224">
        <v>5.0999999999999996</v>
      </c>
      <c r="J319" s="578">
        <v>0</v>
      </c>
      <c r="K319" s="578"/>
      <c r="L319" s="224">
        <v>0</v>
      </c>
      <c r="M319" s="224">
        <v>0</v>
      </c>
      <c r="N319" s="476"/>
    </row>
    <row r="320" spans="1:15" s="448" customFormat="1" x14ac:dyDescent="0.2">
      <c r="A320" s="439"/>
      <c r="B320" s="294"/>
      <c r="C320" s="297" t="s">
        <v>581</v>
      </c>
      <c r="D320" s="282" t="s">
        <v>680</v>
      </c>
      <c r="E320" s="298" t="s">
        <v>674</v>
      </c>
      <c r="F320" s="283">
        <f>SUM(F321+F322+F323)</f>
        <v>173.8</v>
      </c>
      <c r="G320" s="283">
        <f>SUM(G321+G322+G323)</f>
        <v>177.20000000000002</v>
      </c>
      <c r="H320" s="283">
        <f t="shared" ref="H320:J320" si="84">SUM(H321+H322+H323)</f>
        <v>204.20000000000002</v>
      </c>
      <c r="I320" s="283">
        <f t="shared" si="84"/>
        <v>204.10000000000002</v>
      </c>
      <c r="J320" s="283">
        <f t="shared" si="84"/>
        <v>198.9</v>
      </c>
      <c r="K320" s="283"/>
      <c r="L320" s="283">
        <f t="shared" ref="L320:M320" si="85">SUM(L321+L322+L323)</f>
        <v>220.9</v>
      </c>
      <c r="M320" s="283">
        <f t="shared" si="85"/>
        <v>216.9</v>
      </c>
      <c r="N320" s="373"/>
      <c r="O320" s="447"/>
    </row>
    <row r="321" spans="1:15" s="448" customFormat="1" x14ac:dyDescent="0.2">
      <c r="A321" s="439"/>
      <c r="B321" s="212">
        <v>610</v>
      </c>
      <c r="C321" s="213">
        <v>610</v>
      </c>
      <c r="D321" s="214" t="s">
        <v>115</v>
      </c>
      <c r="E321" s="224"/>
      <c r="F321" s="223">
        <v>115.3</v>
      </c>
      <c r="G321" s="223">
        <v>105.8</v>
      </c>
      <c r="H321" s="224">
        <v>125</v>
      </c>
      <c r="I321" s="224">
        <v>125</v>
      </c>
      <c r="J321" s="224">
        <v>125</v>
      </c>
      <c r="K321" s="224">
        <f>SUM(J321/12*8*0.2)</f>
        <v>16.666666666666668</v>
      </c>
      <c r="L321" s="224">
        <v>135</v>
      </c>
      <c r="M321" s="224">
        <v>135</v>
      </c>
      <c r="N321" s="490"/>
      <c r="O321" s="447"/>
    </row>
    <row r="322" spans="1:15" s="448" customFormat="1" x14ac:dyDescent="0.2">
      <c r="A322" s="439"/>
      <c r="B322" s="212">
        <v>620</v>
      </c>
      <c r="C322" s="213">
        <v>620</v>
      </c>
      <c r="D322" s="214" t="s">
        <v>116</v>
      </c>
      <c r="E322" s="224"/>
      <c r="F322" s="223">
        <v>41.3</v>
      </c>
      <c r="G322" s="223">
        <v>40.5</v>
      </c>
      <c r="H322" s="224">
        <v>44</v>
      </c>
      <c r="I322" s="224">
        <v>44</v>
      </c>
      <c r="J322" s="224">
        <v>44</v>
      </c>
      <c r="K322" s="224">
        <f>SUM(J322/12*8*0.2)</f>
        <v>5.8666666666666671</v>
      </c>
      <c r="L322" s="224">
        <v>48</v>
      </c>
      <c r="M322" s="224">
        <v>48</v>
      </c>
      <c r="N322" s="476"/>
      <c r="O322" s="447"/>
    </row>
    <row r="323" spans="1:15" s="448" customFormat="1" x14ac:dyDescent="0.2">
      <c r="A323" s="439"/>
      <c r="B323" s="212">
        <v>630</v>
      </c>
      <c r="C323" s="213"/>
      <c r="D323" s="222" t="s">
        <v>117</v>
      </c>
      <c r="E323" s="225"/>
      <c r="F323" s="204">
        <f>SUM(F324:F350)</f>
        <v>17.200000000000003</v>
      </c>
      <c r="G323" s="204">
        <f>SUM(G324:G350)</f>
        <v>30.9</v>
      </c>
      <c r="H323" s="204">
        <f>SUM(H324:H350)</f>
        <v>35.20000000000001</v>
      </c>
      <c r="I323" s="204">
        <f t="shared" ref="I323:J323" si="86">SUM(I324:I350)</f>
        <v>35.100000000000009</v>
      </c>
      <c r="J323" s="204">
        <f t="shared" si="86"/>
        <v>29.900000000000002</v>
      </c>
      <c r="K323" s="204"/>
      <c r="L323" s="204">
        <f t="shared" ref="L323:M323" si="87">SUM(L324:L350)</f>
        <v>37.900000000000006</v>
      </c>
      <c r="M323" s="204">
        <f t="shared" si="87"/>
        <v>33.900000000000006</v>
      </c>
      <c r="N323" s="476"/>
      <c r="O323" s="447"/>
    </row>
    <row r="324" spans="1:15" s="448" customFormat="1" x14ac:dyDescent="0.2">
      <c r="A324" s="439"/>
      <c r="B324" s="212"/>
      <c r="C324" s="213">
        <v>631001</v>
      </c>
      <c r="D324" s="214" t="s">
        <v>129</v>
      </c>
      <c r="E324" s="224"/>
      <c r="F324" s="223">
        <v>2.1</v>
      </c>
      <c r="G324" s="223">
        <v>2</v>
      </c>
      <c r="H324" s="224">
        <v>1.5</v>
      </c>
      <c r="I324" s="224">
        <v>0.5</v>
      </c>
      <c r="J324" s="578">
        <v>0.5</v>
      </c>
      <c r="K324" s="578"/>
      <c r="L324" s="224">
        <v>1.5</v>
      </c>
      <c r="M324" s="224">
        <v>0.5</v>
      </c>
      <c r="N324" s="476"/>
      <c r="O324" s="447"/>
    </row>
    <row r="325" spans="1:15" s="448" customFormat="1" x14ac:dyDescent="0.2">
      <c r="A325" s="439"/>
      <c r="B325" s="212"/>
      <c r="C325" s="213">
        <v>632005</v>
      </c>
      <c r="D325" s="214" t="s">
        <v>130</v>
      </c>
      <c r="E325" s="224"/>
      <c r="F325" s="223">
        <v>0.4</v>
      </c>
      <c r="G325" s="223">
        <v>0.3</v>
      </c>
      <c r="H325" s="224">
        <v>1.5</v>
      </c>
      <c r="I325" s="224">
        <v>0.5</v>
      </c>
      <c r="J325" s="578">
        <v>0.5</v>
      </c>
      <c r="K325" s="578"/>
      <c r="L325" s="224">
        <v>1.5</v>
      </c>
      <c r="M325" s="224">
        <v>0.5</v>
      </c>
      <c r="N325" s="476"/>
      <c r="O325" s="447"/>
    </row>
    <row r="326" spans="1:15" s="448" customFormat="1" x14ac:dyDescent="0.2">
      <c r="A326" s="439"/>
      <c r="B326" s="212"/>
      <c r="C326" s="213">
        <v>633001</v>
      </c>
      <c r="D326" s="214" t="s">
        <v>64</v>
      </c>
      <c r="E326" s="224"/>
      <c r="F326" s="223">
        <v>0</v>
      </c>
      <c r="G326" s="223">
        <v>0.1</v>
      </c>
      <c r="H326" s="224">
        <v>1</v>
      </c>
      <c r="I326" s="224">
        <v>1</v>
      </c>
      <c r="J326" s="578">
        <v>0.5</v>
      </c>
      <c r="K326" s="578"/>
      <c r="L326" s="224">
        <v>1</v>
      </c>
      <c r="M326" s="224">
        <v>0.5</v>
      </c>
      <c r="N326" s="476"/>
      <c r="O326" s="447"/>
    </row>
    <row r="327" spans="1:15" s="448" customFormat="1" x14ac:dyDescent="0.2">
      <c r="A327" s="439"/>
      <c r="B327" s="212"/>
      <c r="C327" s="213">
        <v>633002</v>
      </c>
      <c r="D327" s="214" t="s">
        <v>132</v>
      </c>
      <c r="E327" s="224"/>
      <c r="F327" s="223">
        <v>0</v>
      </c>
      <c r="G327" s="223">
        <v>0</v>
      </c>
      <c r="H327" s="224">
        <v>0.6</v>
      </c>
      <c r="I327" s="224">
        <v>0.6</v>
      </c>
      <c r="J327" s="224">
        <v>0.6</v>
      </c>
      <c r="K327" s="224"/>
      <c r="L327" s="224">
        <v>0.6</v>
      </c>
      <c r="M327" s="224">
        <v>0.6</v>
      </c>
      <c r="N327" s="476"/>
      <c r="O327" s="447"/>
    </row>
    <row r="328" spans="1:15" s="448" customFormat="1" x14ac:dyDescent="0.2">
      <c r="A328" s="439"/>
      <c r="B328" s="212"/>
      <c r="C328" s="213">
        <v>6330061</v>
      </c>
      <c r="D328" s="214" t="s">
        <v>431</v>
      </c>
      <c r="E328" s="224"/>
      <c r="F328" s="223">
        <v>0</v>
      </c>
      <c r="G328" s="223">
        <v>0</v>
      </c>
      <c r="H328" s="224">
        <v>0.5</v>
      </c>
      <c r="I328" s="224">
        <v>0.5</v>
      </c>
      <c r="J328" s="224">
        <v>0.5</v>
      </c>
      <c r="K328" s="224"/>
      <c r="L328" s="224">
        <v>0.5</v>
      </c>
      <c r="M328" s="224">
        <v>0.5</v>
      </c>
      <c r="N328" s="476"/>
      <c r="O328" s="447"/>
    </row>
    <row r="329" spans="1:15" s="448" customFormat="1" x14ac:dyDescent="0.2">
      <c r="A329" s="439"/>
      <c r="B329" s="212"/>
      <c r="C329" s="213">
        <v>6330063</v>
      </c>
      <c r="D329" s="214" t="s">
        <v>133</v>
      </c>
      <c r="E329" s="224"/>
      <c r="F329" s="223">
        <v>0.1</v>
      </c>
      <c r="G329" s="223">
        <v>0.2</v>
      </c>
      <c r="H329" s="224">
        <v>0.3</v>
      </c>
      <c r="I329" s="224">
        <v>0.3</v>
      </c>
      <c r="J329" s="224">
        <v>0.3</v>
      </c>
      <c r="K329" s="224"/>
      <c r="L329" s="224">
        <v>0.3</v>
      </c>
      <c r="M329" s="224">
        <v>0.3</v>
      </c>
      <c r="N329" s="490"/>
      <c r="O329" s="447"/>
    </row>
    <row r="330" spans="1:15" s="448" customFormat="1" x14ac:dyDescent="0.2">
      <c r="A330" s="439"/>
      <c r="B330" s="212"/>
      <c r="C330" s="213">
        <v>6330065</v>
      </c>
      <c r="D330" s="214" t="s">
        <v>134</v>
      </c>
      <c r="E330" s="224"/>
      <c r="F330" s="223">
        <v>0.1</v>
      </c>
      <c r="G330" s="223">
        <v>0</v>
      </c>
      <c r="H330" s="224">
        <v>2</v>
      </c>
      <c r="I330" s="224">
        <v>2</v>
      </c>
      <c r="J330" s="578">
        <v>0.5</v>
      </c>
      <c r="K330" s="578"/>
      <c r="L330" s="224">
        <v>2</v>
      </c>
      <c r="M330" s="224">
        <v>0.5</v>
      </c>
      <c r="N330" s="476"/>
      <c r="O330" s="447"/>
    </row>
    <row r="331" spans="1:15" s="448" customFormat="1" x14ac:dyDescent="0.2">
      <c r="A331" s="439"/>
      <c r="B331" s="212"/>
      <c r="C331" s="213">
        <v>6330066</v>
      </c>
      <c r="D331" s="214" t="s">
        <v>135</v>
      </c>
      <c r="E331" s="224"/>
      <c r="F331" s="223">
        <v>0.1</v>
      </c>
      <c r="G331" s="223">
        <v>0.1</v>
      </c>
      <c r="H331" s="224">
        <v>0.3</v>
      </c>
      <c r="I331" s="224">
        <v>0.3</v>
      </c>
      <c r="J331" s="224">
        <v>2.5</v>
      </c>
      <c r="K331" s="224"/>
      <c r="L331" s="224">
        <v>2.5</v>
      </c>
      <c r="M331" s="224">
        <v>2.5</v>
      </c>
      <c r="N331" s="476"/>
      <c r="O331" s="447"/>
    </row>
    <row r="332" spans="1:15" s="448" customFormat="1" x14ac:dyDescent="0.2">
      <c r="A332" s="439"/>
      <c r="B332" s="212"/>
      <c r="C332" s="213">
        <v>633010</v>
      </c>
      <c r="D332" s="214" t="s">
        <v>136</v>
      </c>
      <c r="E332" s="224"/>
      <c r="F332" s="223">
        <v>1.3</v>
      </c>
      <c r="G332" s="223">
        <v>3.5</v>
      </c>
      <c r="H332" s="224">
        <v>3.5</v>
      </c>
      <c r="I332" s="224">
        <v>3.5</v>
      </c>
      <c r="J332" s="578">
        <v>0</v>
      </c>
      <c r="K332" s="578"/>
      <c r="L332" s="224">
        <v>3</v>
      </c>
      <c r="M332" s="224">
        <v>3</v>
      </c>
      <c r="N332" s="476"/>
      <c r="O332" s="447"/>
    </row>
    <row r="333" spans="1:15" s="448" customFormat="1" x14ac:dyDescent="0.2">
      <c r="A333" s="439"/>
      <c r="B333" s="212"/>
      <c r="C333" s="213">
        <v>633013</v>
      </c>
      <c r="D333" s="214" t="s">
        <v>634</v>
      </c>
      <c r="E333" s="224"/>
      <c r="F333" s="223">
        <v>0</v>
      </c>
      <c r="G333" s="223">
        <v>0</v>
      </c>
      <c r="H333" s="224">
        <v>0.5</v>
      </c>
      <c r="I333" s="224">
        <v>0.5</v>
      </c>
      <c r="J333" s="224">
        <v>0.5</v>
      </c>
      <c r="K333" s="224"/>
      <c r="L333" s="224">
        <v>0.5</v>
      </c>
      <c r="M333" s="224">
        <v>0.5</v>
      </c>
      <c r="N333" s="476"/>
      <c r="O333" s="447"/>
    </row>
    <row r="334" spans="1:15" s="448" customFormat="1" x14ac:dyDescent="0.2">
      <c r="A334" s="439"/>
      <c r="B334" s="212"/>
      <c r="C334" s="213">
        <v>634001</v>
      </c>
      <c r="D334" s="214" t="s">
        <v>137</v>
      </c>
      <c r="E334" s="224"/>
      <c r="F334" s="223">
        <v>2.4</v>
      </c>
      <c r="G334" s="223">
        <v>2.8</v>
      </c>
      <c r="H334" s="224">
        <v>3</v>
      </c>
      <c r="I334" s="224">
        <v>2</v>
      </c>
      <c r="J334" s="224">
        <v>3</v>
      </c>
      <c r="K334" s="224"/>
      <c r="L334" s="224">
        <v>3</v>
      </c>
      <c r="M334" s="224">
        <v>3</v>
      </c>
      <c r="N334" s="476"/>
      <c r="O334" s="447"/>
    </row>
    <row r="335" spans="1:15" s="448" customFormat="1" x14ac:dyDescent="0.2">
      <c r="A335" s="439"/>
      <c r="B335" s="212"/>
      <c r="C335" s="213">
        <v>634002</v>
      </c>
      <c r="D335" s="214" t="s">
        <v>78</v>
      </c>
      <c r="E335" s="224"/>
      <c r="F335" s="223">
        <v>0.7</v>
      </c>
      <c r="G335" s="223">
        <v>1.9</v>
      </c>
      <c r="H335" s="224">
        <v>1</v>
      </c>
      <c r="I335" s="224">
        <v>3.5</v>
      </c>
      <c r="J335" s="224">
        <v>1</v>
      </c>
      <c r="K335" s="224"/>
      <c r="L335" s="224">
        <v>1</v>
      </c>
      <c r="M335" s="224">
        <v>1</v>
      </c>
      <c r="N335" s="490"/>
      <c r="O335" s="447"/>
    </row>
    <row r="336" spans="1:15" s="448" customFormat="1" x14ac:dyDescent="0.2">
      <c r="A336" s="439"/>
      <c r="B336" s="212"/>
      <c r="C336" s="213">
        <v>634002</v>
      </c>
      <c r="D336" s="214" t="s">
        <v>79</v>
      </c>
      <c r="E336" s="224"/>
      <c r="F336" s="223">
        <v>0</v>
      </c>
      <c r="G336" s="223">
        <v>0</v>
      </c>
      <c r="H336" s="224">
        <v>1.5</v>
      </c>
      <c r="I336" s="224">
        <v>0.5</v>
      </c>
      <c r="J336" s="224">
        <v>1.5</v>
      </c>
      <c r="K336" s="224"/>
      <c r="L336" s="224">
        <v>1.5</v>
      </c>
      <c r="M336" s="224">
        <v>1.5</v>
      </c>
      <c r="N336" s="476"/>
      <c r="O336" s="447"/>
    </row>
    <row r="337" spans="1:15" s="448" customFormat="1" x14ac:dyDescent="0.2">
      <c r="A337" s="439"/>
      <c r="B337" s="212"/>
      <c r="C337" s="213">
        <v>634003</v>
      </c>
      <c r="D337" s="214" t="s">
        <v>264</v>
      </c>
      <c r="E337" s="224"/>
      <c r="F337" s="223">
        <v>0.4</v>
      </c>
      <c r="G337" s="223">
        <v>0.5</v>
      </c>
      <c r="H337" s="224">
        <v>0.8</v>
      </c>
      <c r="I337" s="224">
        <v>1.3</v>
      </c>
      <c r="J337" s="224">
        <v>0.8</v>
      </c>
      <c r="K337" s="224"/>
      <c r="L337" s="224">
        <v>0.8</v>
      </c>
      <c r="M337" s="224">
        <v>0.8</v>
      </c>
      <c r="N337" s="490"/>
      <c r="O337" s="447"/>
    </row>
    <row r="338" spans="1:15" s="448" customFormat="1" x14ac:dyDescent="0.2">
      <c r="A338" s="439"/>
      <c r="B338" s="212"/>
      <c r="C338" s="213">
        <v>635002</v>
      </c>
      <c r="D338" s="214" t="s">
        <v>138</v>
      </c>
      <c r="E338" s="224"/>
      <c r="F338" s="223">
        <v>0.1</v>
      </c>
      <c r="G338" s="223">
        <v>0</v>
      </c>
      <c r="H338" s="224">
        <v>2.1</v>
      </c>
      <c r="I338" s="224">
        <v>2.1</v>
      </c>
      <c r="J338" s="224">
        <v>2.1</v>
      </c>
      <c r="K338" s="224"/>
      <c r="L338" s="224">
        <v>2.1</v>
      </c>
      <c r="M338" s="224">
        <v>2.1</v>
      </c>
      <c r="N338" s="476"/>
      <c r="O338" s="447"/>
    </row>
    <row r="339" spans="1:15" s="448" customFormat="1" x14ac:dyDescent="0.2">
      <c r="A339" s="439"/>
      <c r="B339" s="212"/>
      <c r="C339" s="213">
        <v>635006</v>
      </c>
      <c r="D339" s="214" t="s">
        <v>1107</v>
      </c>
      <c r="E339" s="224"/>
      <c r="F339" s="223">
        <v>0</v>
      </c>
      <c r="G339" s="223">
        <v>4.7</v>
      </c>
      <c r="H339" s="224">
        <v>4</v>
      </c>
      <c r="I339" s="224">
        <v>4</v>
      </c>
      <c r="J339" s="224">
        <v>4</v>
      </c>
      <c r="K339" s="224"/>
      <c r="L339" s="224">
        <v>4</v>
      </c>
      <c r="M339" s="224">
        <v>4</v>
      </c>
      <c r="N339" s="476"/>
      <c r="O339" s="447"/>
    </row>
    <row r="340" spans="1:15" s="448" customFormat="1" x14ac:dyDescent="0.2">
      <c r="A340" s="439"/>
      <c r="B340" s="212"/>
      <c r="C340" s="213">
        <v>637001</v>
      </c>
      <c r="D340" s="214" t="s">
        <v>89</v>
      </c>
      <c r="E340" s="224"/>
      <c r="F340" s="223">
        <v>0.9</v>
      </c>
      <c r="G340" s="223">
        <v>0.9</v>
      </c>
      <c r="H340" s="224">
        <v>1.5</v>
      </c>
      <c r="I340" s="224">
        <v>1.5</v>
      </c>
      <c r="J340" s="578">
        <v>0.5</v>
      </c>
      <c r="K340" s="578"/>
      <c r="L340" s="224">
        <v>1.5</v>
      </c>
      <c r="M340" s="224">
        <v>1.5</v>
      </c>
      <c r="N340" s="476"/>
      <c r="O340" s="447"/>
    </row>
    <row r="341" spans="1:15" s="448" customFormat="1" x14ac:dyDescent="0.2">
      <c r="A341" s="439"/>
      <c r="B341" s="212"/>
      <c r="C341" s="213">
        <v>637004</v>
      </c>
      <c r="D341" s="214" t="s">
        <v>432</v>
      </c>
      <c r="E341" s="224"/>
      <c r="F341" s="223">
        <v>0.1</v>
      </c>
      <c r="G341" s="223">
        <v>0</v>
      </c>
      <c r="H341" s="224">
        <v>0.1</v>
      </c>
      <c r="I341" s="224">
        <v>0.1</v>
      </c>
      <c r="J341" s="224">
        <v>0.1</v>
      </c>
      <c r="K341" s="224"/>
      <c r="L341" s="224">
        <v>0.1</v>
      </c>
      <c r="M341" s="224">
        <v>0.1</v>
      </c>
      <c r="N341" s="476"/>
      <c r="O341" s="447"/>
    </row>
    <row r="342" spans="1:15" s="448" customFormat="1" x14ac:dyDescent="0.2">
      <c r="A342" s="439"/>
      <c r="B342" s="212"/>
      <c r="C342" s="213">
        <v>637006</v>
      </c>
      <c r="D342" s="214" t="s">
        <v>620</v>
      </c>
      <c r="E342" s="224"/>
      <c r="F342" s="223">
        <v>0.3</v>
      </c>
      <c r="G342" s="223">
        <v>0.2</v>
      </c>
      <c r="H342" s="224">
        <v>0.3</v>
      </c>
      <c r="I342" s="224">
        <v>0.3</v>
      </c>
      <c r="J342" s="224">
        <v>0.3</v>
      </c>
      <c r="K342" s="224"/>
      <c r="L342" s="224">
        <v>0.3</v>
      </c>
      <c r="M342" s="224">
        <v>0.3</v>
      </c>
      <c r="N342" s="476"/>
      <c r="O342" s="447"/>
    </row>
    <row r="343" spans="1:15" s="448" customFormat="1" x14ac:dyDescent="0.2">
      <c r="A343" s="439"/>
      <c r="B343" s="212"/>
      <c r="C343" s="213">
        <v>637006</v>
      </c>
      <c r="D343" s="214" t="s">
        <v>1150</v>
      </c>
      <c r="E343" s="224"/>
      <c r="F343" s="223">
        <v>0</v>
      </c>
      <c r="G343" s="223">
        <v>0</v>
      </c>
      <c r="H343" s="224">
        <v>0</v>
      </c>
      <c r="I343" s="224">
        <v>0.9</v>
      </c>
      <c r="J343" s="224">
        <v>1</v>
      </c>
      <c r="K343" s="224"/>
      <c r="L343" s="224">
        <v>1</v>
      </c>
      <c r="M343" s="224">
        <v>1</v>
      </c>
      <c r="N343" s="490"/>
      <c r="O343" s="447"/>
    </row>
    <row r="344" spans="1:15" s="448" customFormat="1" x14ac:dyDescent="0.2">
      <c r="A344" s="439"/>
      <c r="B344" s="212"/>
      <c r="C344" s="213">
        <v>637014</v>
      </c>
      <c r="D344" s="214" t="s">
        <v>101</v>
      </c>
      <c r="E344" s="224"/>
      <c r="F344" s="223">
        <v>5.7</v>
      </c>
      <c r="G344" s="223">
        <v>4.9000000000000004</v>
      </c>
      <c r="H344" s="224">
        <v>5.9</v>
      </c>
      <c r="I344" s="224">
        <v>5.9</v>
      </c>
      <c r="J344" s="224">
        <v>5.9</v>
      </c>
      <c r="K344" s="224"/>
      <c r="L344" s="224">
        <v>5.9</v>
      </c>
      <c r="M344" s="224">
        <v>5.9</v>
      </c>
      <c r="N344" s="476"/>
      <c r="O344" s="447"/>
    </row>
    <row r="345" spans="1:15" s="448" customFormat="1" x14ac:dyDescent="0.2">
      <c r="A345" s="439"/>
      <c r="B345" s="212"/>
      <c r="C345" s="213">
        <v>637016</v>
      </c>
      <c r="D345" s="214" t="s">
        <v>103</v>
      </c>
      <c r="E345" s="224"/>
      <c r="F345" s="223">
        <v>1.3</v>
      </c>
      <c r="G345" s="223">
        <v>1.2</v>
      </c>
      <c r="H345" s="224">
        <v>1.3</v>
      </c>
      <c r="I345" s="224">
        <v>1.3</v>
      </c>
      <c r="J345" s="224">
        <v>1.3</v>
      </c>
      <c r="K345" s="224"/>
      <c r="L345" s="224">
        <v>1.3</v>
      </c>
      <c r="M345" s="224">
        <v>1.3</v>
      </c>
      <c r="N345" s="476"/>
      <c r="O345" s="447"/>
    </row>
    <row r="346" spans="1:15" s="448" customFormat="1" x14ac:dyDescent="0.2">
      <c r="A346" s="439"/>
      <c r="B346" s="212"/>
      <c r="C346" s="213">
        <v>637035</v>
      </c>
      <c r="D346" s="214" t="s">
        <v>763</v>
      </c>
      <c r="E346" s="224"/>
      <c r="F346" s="223">
        <v>0.8</v>
      </c>
      <c r="G346" s="223">
        <v>0.5</v>
      </c>
      <c r="H346" s="224">
        <v>0.6</v>
      </c>
      <c r="I346" s="224">
        <v>0.6</v>
      </c>
      <c r="J346" s="224">
        <v>0.6</v>
      </c>
      <c r="K346" s="224"/>
      <c r="L346" s="224">
        <v>0.6</v>
      </c>
      <c r="M346" s="224">
        <v>0.6</v>
      </c>
      <c r="N346" s="476"/>
      <c r="O346" s="447"/>
    </row>
    <row r="347" spans="1:15" x14ac:dyDescent="0.2">
      <c r="A347" s="208"/>
      <c r="B347" s="212"/>
      <c r="C347" s="213">
        <v>642006</v>
      </c>
      <c r="D347" s="214" t="s">
        <v>888</v>
      </c>
      <c r="E347" s="224"/>
      <c r="F347" s="223">
        <v>0.1</v>
      </c>
      <c r="G347" s="223">
        <v>0.1</v>
      </c>
      <c r="H347" s="224">
        <v>0.2</v>
      </c>
      <c r="I347" s="224">
        <v>0.2</v>
      </c>
      <c r="J347" s="224">
        <v>0.2</v>
      </c>
      <c r="K347" s="224"/>
      <c r="L347" s="224">
        <v>0.2</v>
      </c>
      <c r="M347" s="224">
        <v>0.2</v>
      </c>
      <c r="N347" s="207"/>
    </row>
    <row r="348" spans="1:15" s="448" customFormat="1" x14ac:dyDescent="0.2">
      <c r="A348" s="439"/>
      <c r="B348" s="212"/>
      <c r="C348" s="213">
        <v>642012</v>
      </c>
      <c r="D348" s="214" t="s">
        <v>110</v>
      </c>
      <c r="E348" s="224"/>
      <c r="F348" s="223">
        <v>0</v>
      </c>
      <c r="G348" s="223">
        <v>6.1</v>
      </c>
      <c r="H348" s="224">
        <v>0</v>
      </c>
      <c r="I348" s="224">
        <v>0</v>
      </c>
      <c r="J348" s="224">
        <v>0</v>
      </c>
      <c r="K348" s="224"/>
      <c r="L348" s="224">
        <v>0</v>
      </c>
      <c r="M348" s="224">
        <v>0</v>
      </c>
      <c r="N348" s="476"/>
      <c r="O348" s="447"/>
    </row>
    <row r="349" spans="1:15" x14ac:dyDescent="0.2">
      <c r="A349" s="205"/>
      <c r="B349" s="212"/>
      <c r="C349" s="213">
        <v>642015</v>
      </c>
      <c r="D349" s="214" t="s">
        <v>515</v>
      </c>
      <c r="E349" s="224"/>
      <c r="F349" s="223">
        <v>0.1</v>
      </c>
      <c r="G349" s="223">
        <v>0.7</v>
      </c>
      <c r="H349" s="224">
        <v>1</v>
      </c>
      <c r="I349" s="224">
        <v>1</v>
      </c>
      <c r="J349" s="224">
        <v>1</v>
      </c>
      <c r="K349" s="224"/>
      <c r="L349" s="224">
        <v>1</v>
      </c>
      <c r="M349" s="224">
        <v>1</v>
      </c>
      <c r="N349" s="207"/>
    </row>
    <row r="350" spans="1:15" x14ac:dyDescent="0.2">
      <c r="A350" s="208"/>
      <c r="B350" s="212"/>
      <c r="C350" s="213">
        <v>651004</v>
      </c>
      <c r="D350" s="214" t="s">
        <v>939</v>
      </c>
      <c r="E350" s="224"/>
      <c r="F350" s="223">
        <v>0.2</v>
      </c>
      <c r="G350" s="223">
        <v>0.2</v>
      </c>
      <c r="H350" s="223">
        <v>0.2</v>
      </c>
      <c r="I350" s="223">
        <v>0.2</v>
      </c>
      <c r="J350" s="223">
        <v>0.2</v>
      </c>
      <c r="K350" s="223"/>
      <c r="L350" s="223">
        <v>0.2</v>
      </c>
      <c r="M350" s="223">
        <v>0.2</v>
      </c>
      <c r="N350" s="476"/>
    </row>
    <row r="351" spans="1:15" s="448" customFormat="1" x14ac:dyDescent="0.2">
      <c r="A351" s="446"/>
      <c r="B351" s="294"/>
      <c r="C351" s="295"/>
      <c r="D351" s="282" t="s">
        <v>140</v>
      </c>
      <c r="E351" s="298" t="s">
        <v>675</v>
      </c>
      <c r="F351" s="283">
        <f t="shared" ref="F351:H351" si="88">SUM(F352:F355)</f>
        <v>1</v>
      </c>
      <c r="G351" s="283">
        <f t="shared" si="88"/>
        <v>1</v>
      </c>
      <c r="H351" s="283">
        <f t="shared" si="88"/>
        <v>1</v>
      </c>
      <c r="I351" s="283">
        <f t="shared" ref="I351" si="89">SUM(I352)</f>
        <v>1</v>
      </c>
      <c r="J351" s="283">
        <f>SUM(J352:J355)</f>
        <v>43</v>
      </c>
      <c r="K351" s="283"/>
      <c r="L351" s="283">
        <f t="shared" ref="L351:M351" si="90">SUM(L352:L355)</f>
        <v>43</v>
      </c>
      <c r="M351" s="283">
        <f t="shared" si="90"/>
        <v>43</v>
      </c>
      <c r="N351" s="476"/>
      <c r="O351" s="447"/>
    </row>
    <row r="352" spans="1:15" s="448" customFormat="1" x14ac:dyDescent="0.2">
      <c r="A352" s="446"/>
      <c r="B352" s="212">
        <v>610</v>
      </c>
      <c r="C352" s="213"/>
      <c r="D352" s="214" t="s">
        <v>1235</v>
      </c>
      <c r="E352" s="575"/>
      <c r="F352" s="223">
        <v>0</v>
      </c>
      <c r="G352" s="223">
        <v>0</v>
      </c>
      <c r="H352" s="223">
        <v>0</v>
      </c>
      <c r="I352" s="224">
        <v>1</v>
      </c>
      <c r="J352" s="223">
        <v>11.5</v>
      </c>
      <c r="K352" s="223"/>
      <c r="L352" s="223">
        <v>11.5</v>
      </c>
      <c r="M352" s="223">
        <v>11.5</v>
      </c>
      <c r="N352" s="476"/>
      <c r="O352" s="447"/>
    </row>
    <row r="353" spans="1:15" s="448" customFormat="1" x14ac:dyDescent="0.2">
      <c r="A353" s="446"/>
      <c r="B353" s="212">
        <v>620</v>
      </c>
      <c r="C353" s="213"/>
      <c r="D353" s="214" t="s">
        <v>1236</v>
      </c>
      <c r="E353" s="575"/>
      <c r="F353" s="223">
        <v>0</v>
      </c>
      <c r="G353" s="223">
        <v>0</v>
      </c>
      <c r="H353" s="223">
        <v>0</v>
      </c>
      <c r="I353" s="223">
        <v>0</v>
      </c>
      <c r="J353" s="223">
        <v>4.0999999999999996</v>
      </c>
      <c r="K353" s="223"/>
      <c r="L353" s="223">
        <v>4.0999999999999996</v>
      </c>
      <c r="M353" s="223">
        <v>4.0999999999999996</v>
      </c>
      <c r="N353" s="476"/>
      <c r="O353" s="447"/>
    </row>
    <row r="354" spans="1:15" s="448" customFormat="1" x14ac:dyDescent="0.2">
      <c r="A354" s="446"/>
      <c r="B354" s="212">
        <v>630</v>
      </c>
      <c r="C354" s="213"/>
      <c r="D354" s="214" t="s">
        <v>117</v>
      </c>
      <c r="E354" s="575"/>
      <c r="F354" s="223">
        <v>0</v>
      </c>
      <c r="G354" s="223">
        <v>0</v>
      </c>
      <c r="H354" s="223">
        <v>0</v>
      </c>
      <c r="I354" s="223">
        <v>0</v>
      </c>
      <c r="J354" s="223">
        <v>27.4</v>
      </c>
      <c r="K354" s="223"/>
      <c r="L354" s="223">
        <v>27.4</v>
      </c>
      <c r="M354" s="223">
        <v>27.4</v>
      </c>
      <c r="N354" s="476"/>
      <c r="O354" s="447"/>
    </row>
    <row r="355" spans="1:15" s="448" customFormat="1" x14ac:dyDescent="0.2">
      <c r="A355" s="446"/>
      <c r="B355" s="212"/>
      <c r="C355" s="213">
        <v>637005</v>
      </c>
      <c r="D355" s="214" t="s">
        <v>141</v>
      </c>
      <c r="E355" s="360"/>
      <c r="F355" s="223">
        <v>1</v>
      </c>
      <c r="G355" s="223">
        <v>1</v>
      </c>
      <c r="H355" s="224">
        <v>1</v>
      </c>
      <c r="I355" s="223">
        <v>0</v>
      </c>
      <c r="J355" s="224">
        <v>0</v>
      </c>
      <c r="K355" s="224"/>
      <c r="L355" s="224">
        <v>0</v>
      </c>
      <c r="M355" s="224">
        <v>0</v>
      </c>
      <c r="N355" s="476"/>
      <c r="O355" s="447"/>
    </row>
    <row r="356" spans="1:15" s="448" customFormat="1" x14ac:dyDescent="0.2">
      <c r="A356" s="439"/>
      <c r="B356" s="294"/>
      <c r="C356" s="295"/>
      <c r="D356" s="282" t="s">
        <v>143</v>
      </c>
      <c r="E356" s="298" t="s">
        <v>676</v>
      </c>
      <c r="F356" s="296">
        <f>SUM(F357+ F362)</f>
        <v>217.8</v>
      </c>
      <c r="G356" s="296">
        <f>SUM(G357+ G362)</f>
        <v>214.9</v>
      </c>
      <c r="H356" s="296">
        <f t="shared" ref="H356:J356" si="91">SUM(H357+ H362)</f>
        <v>243</v>
      </c>
      <c r="I356" s="296">
        <f t="shared" si="91"/>
        <v>239</v>
      </c>
      <c r="J356" s="296">
        <f t="shared" si="91"/>
        <v>111.69999999999999</v>
      </c>
      <c r="K356" s="296"/>
      <c r="L356" s="296">
        <f t="shared" ref="L356:M356" si="92">SUM(L357+ L362)</f>
        <v>111.69999999999999</v>
      </c>
      <c r="M356" s="296">
        <f t="shared" si="92"/>
        <v>111.69999999999999</v>
      </c>
      <c r="N356" s="476"/>
      <c r="O356" s="447"/>
    </row>
    <row r="357" spans="1:15" s="448" customFormat="1" x14ac:dyDescent="0.2">
      <c r="A357" s="439"/>
      <c r="B357" s="212"/>
      <c r="C357" s="221"/>
      <c r="D357" s="222" t="s">
        <v>144</v>
      </c>
      <c r="E357" s="254"/>
      <c r="F357" s="225">
        <f>SUM(F358:F361)</f>
        <v>64.5</v>
      </c>
      <c r="G357" s="225">
        <f>SUM(G358:G361)</f>
        <v>27.3</v>
      </c>
      <c r="H357" s="225">
        <f t="shared" ref="H357:J357" si="93">SUM(H358:H361)</f>
        <v>44</v>
      </c>
      <c r="I357" s="225">
        <f t="shared" si="93"/>
        <v>40</v>
      </c>
      <c r="J357" s="225">
        <f t="shared" si="93"/>
        <v>31.1</v>
      </c>
      <c r="K357" s="225"/>
      <c r="L357" s="225">
        <f t="shared" ref="L357:M357" si="94">SUM(L358:L361)</f>
        <v>31.1</v>
      </c>
      <c r="M357" s="225">
        <f t="shared" si="94"/>
        <v>31.1</v>
      </c>
      <c r="N357" s="476"/>
      <c r="O357" s="447"/>
    </row>
    <row r="358" spans="1:15" x14ac:dyDescent="0.2">
      <c r="A358" s="208"/>
      <c r="B358" s="212">
        <v>610</v>
      </c>
      <c r="C358" s="213"/>
      <c r="D358" s="214" t="s">
        <v>115</v>
      </c>
      <c r="E358" s="360"/>
      <c r="F358" s="223">
        <v>25.8</v>
      </c>
      <c r="G358" s="223">
        <v>7.1</v>
      </c>
      <c r="H358" s="224">
        <v>13</v>
      </c>
      <c r="I358" s="224">
        <v>13</v>
      </c>
      <c r="J358" s="224">
        <v>15.6</v>
      </c>
      <c r="K358" s="224"/>
      <c r="L358" s="224">
        <v>15.6</v>
      </c>
      <c r="M358" s="224">
        <v>15.6</v>
      </c>
      <c r="N358" s="476"/>
    </row>
    <row r="359" spans="1:15" s="448" customFormat="1" x14ac:dyDescent="0.2">
      <c r="A359" s="439"/>
      <c r="B359" s="212">
        <v>620</v>
      </c>
      <c r="C359" s="213"/>
      <c r="D359" s="214" t="s">
        <v>116</v>
      </c>
      <c r="E359" s="360"/>
      <c r="F359" s="223">
        <v>8.9</v>
      </c>
      <c r="G359" s="223">
        <v>2.5</v>
      </c>
      <c r="H359" s="224">
        <v>4.5</v>
      </c>
      <c r="I359" s="224">
        <v>4.5</v>
      </c>
      <c r="J359" s="224">
        <v>5.5</v>
      </c>
      <c r="K359" s="224"/>
      <c r="L359" s="224">
        <v>5.5</v>
      </c>
      <c r="M359" s="224">
        <v>5.5</v>
      </c>
      <c r="N359" s="476"/>
      <c r="O359" s="447"/>
    </row>
    <row r="360" spans="1:15" s="448" customFormat="1" x14ac:dyDescent="0.2">
      <c r="A360" s="439"/>
      <c r="B360" s="212">
        <v>630</v>
      </c>
      <c r="C360" s="213"/>
      <c r="D360" s="214" t="s">
        <v>117</v>
      </c>
      <c r="E360" s="253"/>
      <c r="F360" s="223">
        <v>28</v>
      </c>
      <c r="G360" s="223">
        <v>16.899999999999999</v>
      </c>
      <c r="H360" s="224">
        <v>25</v>
      </c>
      <c r="I360" s="224">
        <v>21</v>
      </c>
      <c r="J360" s="224">
        <v>10</v>
      </c>
      <c r="K360" s="224"/>
      <c r="L360" s="224">
        <v>10</v>
      </c>
      <c r="M360" s="224">
        <v>10</v>
      </c>
      <c r="N360" s="476"/>
      <c r="O360" s="447"/>
    </row>
    <row r="361" spans="1:15" s="448" customFormat="1" x14ac:dyDescent="0.2">
      <c r="A361" s="439"/>
      <c r="B361" s="212"/>
      <c r="C361" s="213">
        <v>637014</v>
      </c>
      <c r="D361" s="214" t="s">
        <v>101</v>
      </c>
      <c r="E361" s="253"/>
      <c r="F361" s="223">
        <v>1.8</v>
      </c>
      <c r="G361" s="223">
        <v>0.8</v>
      </c>
      <c r="H361" s="224">
        <v>1.5</v>
      </c>
      <c r="I361" s="224">
        <v>1.5</v>
      </c>
      <c r="J361" s="224">
        <v>0</v>
      </c>
      <c r="K361" s="224"/>
      <c r="L361" s="224">
        <v>0</v>
      </c>
      <c r="M361" s="224">
        <v>0</v>
      </c>
      <c r="N361" s="476"/>
      <c r="O361" s="447"/>
    </row>
    <row r="362" spans="1:15" x14ac:dyDescent="0.2">
      <c r="A362" s="208"/>
      <c r="B362" s="212"/>
      <c r="C362" s="213"/>
      <c r="D362" s="222" t="s">
        <v>1120</v>
      </c>
      <c r="E362" s="254"/>
      <c r="F362" s="225">
        <f>SUM(F363:F365)</f>
        <v>153.30000000000001</v>
      </c>
      <c r="G362" s="225">
        <f>SUM(G363:G365)</f>
        <v>187.6</v>
      </c>
      <c r="H362" s="225">
        <f t="shared" ref="H362:J362" si="95">SUM(H363:H365)</f>
        <v>199</v>
      </c>
      <c r="I362" s="225">
        <f t="shared" si="95"/>
        <v>199</v>
      </c>
      <c r="J362" s="225">
        <f t="shared" si="95"/>
        <v>80.599999999999994</v>
      </c>
      <c r="K362" s="225"/>
      <c r="L362" s="225">
        <f t="shared" ref="L362:M362" si="96">SUM(L363:L365)</f>
        <v>80.599999999999994</v>
      </c>
      <c r="M362" s="225">
        <f t="shared" si="96"/>
        <v>80.599999999999994</v>
      </c>
      <c r="N362" s="207"/>
    </row>
    <row r="363" spans="1:15" s="448" customFormat="1" x14ac:dyDescent="0.2">
      <c r="A363" s="439"/>
      <c r="B363" s="212">
        <v>610</v>
      </c>
      <c r="C363" s="213"/>
      <c r="D363" s="214" t="s">
        <v>115</v>
      </c>
      <c r="E363" s="360"/>
      <c r="F363" s="223">
        <v>111.1</v>
      </c>
      <c r="G363" s="223">
        <v>135</v>
      </c>
      <c r="H363" s="224">
        <v>145</v>
      </c>
      <c r="I363" s="224">
        <v>145</v>
      </c>
      <c r="J363" s="224">
        <v>55.6</v>
      </c>
      <c r="K363" s="224"/>
      <c r="L363" s="224">
        <v>55.6</v>
      </c>
      <c r="M363" s="224">
        <v>55.6</v>
      </c>
      <c r="N363" s="476"/>
      <c r="O363" s="447"/>
    </row>
    <row r="364" spans="1:15" s="448" customFormat="1" x14ac:dyDescent="0.2">
      <c r="A364" s="446"/>
      <c r="B364" s="212">
        <v>620</v>
      </c>
      <c r="C364" s="213"/>
      <c r="D364" s="214" t="s">
        <v>116</v>
      </c>
      <c r="E364" s="360"/>
      <c r="F364" s="223">
        <v>38.4</v>
      </c>
      <c r="G364" s="223">
        <v>48.2</v>
      </c>
      <c r="H364" s="224">
        <v>50</v>
      </c>
      <c r="I364" s="224">
        <v>50</v>
      </c>
      <c r="J364" s="224">
        <v>20</v>
      </c>
      <c r="K364" s="224"/>
      <c r="L364" s="224">
        <v>20</v>
      </c>
      <c r="M364" s="224">
        <v>20</v>
      </c>
      <c r="N364" s="476"/>
      <c r="O364" s="447"/>
    </row>
    <row r="365" spans="1:15" s="448" customFormat="1" x14ac:dyDescent="0.2">
      <c r="A365" s="439"/>
      <c r="B365" s="212">
        <v>630</v>
      </c>
      <c r="C365" s="213"/>
      <c r="D365" s="214" t="s">
        <v>117</v>
      </c>
      <c r="E365" s="360"/>
      <c r="F365" s="223">
        <v>3.8</v>
      </c>
      <c r="G365" s="223">
        <v>4.4000000000000004</v>
      </c>
      <c r="H365" s="224">
        <v>4</v>
      </c>
      <c r="I365" s="224">
        <v>4</v>
      </c>
      <c r="J365" s="224">
        <v>5</v>
      </c>
      <c r="K365" s="224"/>
      <c r="L365" s="224">
        <v>5</v>
      </c>
      <c r="M365" s="224">
        <v>5</v>
      </c>
      <c r="N365" s="476"/>
      <c r="O365" s="447"/>
    </row>
    <row r="366" spans="1:15" x14ac:dyDescent="0.2">
      <c r="A366" s="208"/>
      <c r="B366" s="294"/>
      <c r="C366" s="295"/>
      <c r="D366" s="282" t="s">
        <v>679</v>
      </c>
      <c r="E366" s="298" t="s">
        <v>677</v>
      </c>
      <c r="F366" s="284">
        <f>SUM(F367:F369)</f>
        <v>35</v>
      </c>
      <c r="G366" s="284">
        <f>SUM(G367:G369)</f>
        <v>34.799999999999997</v>
      </c>
      <c r="H366" s="284">
        <f t="shared" ref="H366:J366" si="97">SUM(H367:H369)</f>
        <v>47.5</v>
      </c>
      <c r="I366" s="284">
        <f t="shared" si="97"/>
        <v>47.5</v>
      </c>
      <c r="J366" s="284">
        <f t="shared" si="97"/>
        <v>48.3</v>
      </c>
      <c r="K366" s="284"/>
      <c r="L366" s="284">
        <f t="shared" ref="L366:M366" si="98">SUM(L367:L369)</f>
        <v>52</v>
      </c>
      <c r="M366" s="284">
        <f t="shared" si="98"/>
        <v>54</v>
      </c>
      <c r="N366" s="207"/>
    </row>
    <row r="367" spans="1:15" s="448" customFormat="1" x14ac:dyDescent="0.2">
      <c r="A367" s="439"/>
      <c r="B367" s="212">
        <v>610</v>
      </c>
      <c r="C367" s="213"/>
      <c r="D367" s="214" t="s">
        <v>115</v>
      </c>
      <c r="E367" s="224"/>
      <c r="F367" s="223">
        <v>22.7</v>
      </c>
      <c r="G367" s="223">
        <v>24.5</v>
      </c>
      <c r="H367" s="224">
        <v>30</v>
      </c>
      <c r="I367" s="224">
        <v>30</v>
      </c>
      <c r="J367" s="224">
        <v>33.6</v>
      </c>
      <c r="K367" s="224"/>
      <c r="L367" s="224">
        <v>36</v>
      </c>
      <c r="M367" s="224">
        <v>37</v>
      </c>
      <c r="N367" s="490"/>
      <c r="O367" s="447"/>
    </row>
    <row r="368" spans="1:15" s="448" customFormat="1" x14ac:dyDescent="0.2">
      <c r="A368" s="446"/>
      <c r="B368" s="212">
        <v>620</v>
      </c>
      <c r="C368" s="213"/>
      <c r="D368" s="214" t="s">
        <v>116</v>
      </c>
      <c r="E368" s="224"/>
      <c r="F368" s="223">
        <v>8</v>
      </c>
      <c r="G368" s="223">
        <v>7.9</v>
      </c>
      <c r="H368" s="224">
        <v>10.5</v>
      </c>
      <c r="I368" s="224">
        <v>10.5</v>
      </c>
      <c r="J368" s="224">
        <v>11.7</v>
      </c>
      <c r="K368" s="224"/>
      <c r="L368" s="224">
        <v>13</v>
      </c>
      <c r="M368" s="224">
        <v>14</v>
      </c>
      <c r="N368" s="476"/>
      <c r="O368" s="447"/>
    </row>
    <row r="369" spans="1:15" x14ac:dyDescent="0.2">
      <c r="A369" s="208"/>
      <c r="B369" s="212">
        <v>630</v>
      </c>
      <c r="C369" s="213"/>
      <c r="D369" s="214" t="s">
        <v>117</v>
      </c>
      <c r="E369" s="224"/>
      <c r="F369" s="223">
        <v>4.3</v>
      </c>
      <c r="G369" s="223">
        <v>2.4</v>
      </c>
      <c r="H369" s="224">
        <v>7</v>
      </c>
      <c r="I369" s="224">
        <v>7</v>
      </c>
      <c r="J369" s="578">
        <v>3</v>
      </c>
      <c r="K369" s="578"/>
      <c r="L369" s="224">
        <v>3</v>
      </c>
      <c r="M369" s="224">
        <v>3</v>
      </c>
      <c r="N369" s="490"/>
    </row>
    <row r="370" spans="1:15" s="448" customFormat="1" x14ac:dyDescent="0.2">
      <c r="A370" s="446"/>
      <c r="B370" s="294"/>
      <c r="C370" s="297"/>
      <c r="D370" s="282" t="s">
        <v>678</v>
      </c>
      <c r="E370" s="298" t="s">
        <v>684</v>
      </c>
      <c r="F370" s="283">
        <f>SUM(F371:F373)</f>
        <v>44.7</v>
      </c>
      <c r="G370" s="283">
        <f>SUM(G371:G373)</f>
        <v>47.9</v>
      </c>
      <c r="H370" s="283">
        <f t="shared" ref="H370:J370" si="99">SUM(H371:H373)</f>
        <v>39.1</v>
      </c>
      <c r="I370" s="283">
        <f t="shared" si="99"/>
        <v>25.099999999999998</v>
      </c>
      <c r="J370" s="283">
        <f t="shared" si="99"/>
        <v>37.6</v>
      </c>
      <c r="K370" s="283"/>
      <c r="L370" s="283">
        <f t="shared" ref="L370:M370" si="100">SUM(L371:L373)</f>
        <v>37.6</v>
      </c>
      <c r="M370" s="283">
        <f t="shared" si="100"/>
        <v>27.599999999999998</v>
      </c>
      <c r="N370" s="476"/>
      <c r="O370" s="447"/>
    </row>
    <row r="371" spans="1:15" s="448" customFormat="1" x14ac:dyDescent="0.2">
      <c r="A371" s="439"/>
      <c r="B371" s="212">
        <v>610</v>
      </c>
      <c r="C371" s="213"/>
      <c r="D371" s="214" t="s">
        <v>115</v>
      </c>
      <c r="E371" s="223"/>
      <c r="F371" s="223">
        <v>0.2</v>
      </c>
      <c r="G371" s="223">
        <v>0.2</v>
      </c>
      <c r="H371" s="223">
        <v>0.4</v>
      </c>
      <c r="I371" s="223">
        <v>0.4</v>
      </c>
      <c r="J371" s="223">
        <v>0.4</v>
      </c>
      <c r="K371" s="223"/>
      <c r="L371" s="223">
        <v>0.4</v>
      </c>
      <c r="M371" s="223">
        <v>0.4</v>
      </c>
      <c r="N371" s="476"/>
      <c r="O371" s="447"/>
    </row>
    <row r="372" spans="1:15" s="448" customFormat="1" x14ac:dyDescent="0.2">
      <c r="A372" s="439"/>
      <c r="B372" s="212">
        <v>620</v>
      </c>
      <c r="C372" s="213"/>
      <c r="D372" s="214" t="s">
        <v>116</v>
      </c>
      <c r="E372" s="223"/>
      <c r="F372" s="223">
        <v>0.1</v>
      </c>
      <c r="G372" s="223">
        <v>0.1</v>
      </c>
      <c r="H372" s="223">
        <v>0.1</v>
      </c>
      <c r="I372" s="223">
        <v>0.1</v>
      </c>
      <c r="J372" s="223">
        <v>0.1</v>
      </c>
      <c r="K372" s="223"/>
      <c r="L372" s="223">
        <v>0.1</v>
      </c>
      <c r="M372" s="223">
        <v>0.1</v>
      </c>
      <c r="N372" s="476"/>
      <c r="O372" s="447"/>
    </row>
    <row r="373" spans="1:15" s="448" customFormat="1" x14ac:dyDescent="0.2">
      <c r="A373" s="439"/>
      <c r="B373" s="212">
        <v>630</v>
      </c>
      <c r="C373" s="213"/>
      <c r="D373" s="222" t="s">
        <v>117</v>
      </c>
      <c r="E373" s="223"/>
      <c r="F373" s="225">
        <f>SUM(F374:F383)</f>
        <v>44.400000000000006</v>
      </c>
      <c r="G373" s="225">
        <f>SUM(G374:G383)</f>
        <v>47.6</v>
      </c>
      <c r="H373" s="225">
        <f t="shared" ref="H373:J373" si="101">SUM(H374:H383)</f>
        <v>38.6</v>
      </c>
      <c r="I373" s="225">
        <f t="shared" si="101"/>
        <v>24.599999999999998</v>
      </c>
      <c r="J373" s="225">
        <f t="shared" si="101"/>
        <v>37.1</v>
      </c>
      <c r="K373" s="225"/>
      <c r="L373" s="225">
        <f t="shared" ref="L373:M373" si="102">SUM(L374:L383)</f>
        <v>37.1</v>
      </c>
      <c r="M373" s="225">
        <f t="shared" si="102"/>
        <v>27.099999999999998</v>
      </c>
      <c r="N373" s="490"/>
      <c r="O373" s="417"/>
    </row>
    <row r="374" spans="1:15" s="448" customFormat="1" x14ac:dyDescent="0.2">
      <c r="A374" s="439"/>
      <c r="B374" s="216"/>
      <c r="C374" s="213">
        <v>633004</v>
      </c>
      <c r="D374" s="214" t="s">
        <v>635</v>
      </c>
      <c r="E374" s="360"/>
      <c r="F374" s="223">
        <v>0</v>
      </c>
      <c r="G374" s="223">
        <v>0</v>
      </c>
      <c r="H374" s="224">
        <v>0.5</v>
      </c>
      <c r="I374" s="224">
        <v>0.5</v>
      </c>
      <c r="J374" s="224">
        <v>0</v>
      </c>
      <c r="K374" s="224"/>
      <c r="L374" s="224">
        <v>0</v>
      </c>
      <c r="M374" s="224">
        <v>0</v>
      </c>
      <c r="N374" s="476"/>
      <c r="O374" s="447"/>
    </row>
    <row r="375" spans="1:15" s="448" customFormat="1" x14ac:dyDescent="0.2">
      <c r="A375" s="439"/>
      <c r="B375" s="212"/>
      <c r="C375" s="213">
        <v>633006</v>
      </c>
      <c r="D375" s="214" t="s">
        <v>134</v>
      </c>
      <c r="E375" s="360"/>
      <c r="F375" s="223">
        <v>9.9</v>
      </c>
      <c r="G375" s="223">
        <v>8.9</v>
      </c>
      <c r="H375" s="224">
        <v>5</v>
      </c>
      <c r="I375" s="224">
        <v>15</v>
      </c>
      <c r="J375" s="578">
        <v>5</v>
      </c>
      <c r="K375" s="578"/>
      <c r="L375" s="224">
        <v>5</v>
      </c>
      <c r="M375" s="224">
        <v>5</v>
      </c>
      <c r="N375" s="476"/>
      <c r="O375" s="447"/>
    </row>
    <row r="376" spans="1:15" s="448" customFormat="1" x14ac:dyDescent="0.2">
      <c r="A376" s="439"/>
      <c r="B376" s="212"/>
      <c r="C376" s="213">
        <v>634004</v>
      </c>
      <c r="D376" s="214" t="s">
        <v>80</v>
      </c>
      <c r="E376" s="360"/>
      <c r="F376" s="223">
        <v>0</v>
      </c>
      <c r="G376" s="223">
        <v>0</v>
      </c>
      <c r="H376" s="224">
        <v>0.5</v>
      </c>
      <c r="I376" s="224">
        <v>1.5</v>
      </c>
      <c r="J376" s="224">
        <v>0.5</v>
      </c>
      <c r="K376" s="224"/>
      <c r="L376" s="224">
        <v>0.5</v>
      </c>
      <c r="M376" s="224">
        <v>0.5</v>
      </c>
      <c r="N376" s="490"/>
      <c r="O376" s="447"/>
    </row>
    <row r="377" spans="1:15" s="448" customFormat="1" x14ac:dyDescent="0.2">
      <c r="A377" s="439"/>
      <c r="B377" s="212"/>
      <c r="C377" s="213">
        <v>635006</v>
      </c>
      <c r="D377" s="214" t="s">
        <v>150</v>
      </c>
      <c r="E377" s="253"/>
      <c r="F377" s="223">
        <v>32.1</v>
      </c>
      <c r="G377" s="223">
        <v>37.9</v>
      </c>
      <c r="H377" s="224">
        <v>30</v>
      </c>
      <c r="I377" s="224">
        <v>5</v>
      </c>
      <c r="J377" s="578">
        <v>30</v>
      </c>
      <c r="K377" s="578">
        <v>15</v>
      </c>
      <c r="L377" s="224">
        <v>30</v>
      </c>
      <c r="M377" s="224">
        <v>20</v>
      </c>
      <c r="N377" s="490"/>
      <c r="O377" s="447"/>
    </row>
    <row r="378" spans="1:15" s="448" customFormat="1" x14ac:dyDescent="0.2">
      <c r="A378" s="439"/>
      <c r="B378" s="212"/>
      <c r="C378" s="213">
        <v>636001</v>
      </c>
      <c r="D378" s="214" t="s">
        <v>741</v>
      </c>
      <c r="E378" s="360"/>
      <c r="F378" s="223">
        <v>0.1</v>
      </c>
      <c r="G378" s="223">
        <v>0.1</v>
      </c>
      <c r="H378" s="224">
        <v>0.2</v>
      </c>
      <c r="I378" s="224">
        <v>0.2</v>
      </c>
      <c r="J378" s="224">
        <v>0.2</v>
      </c>
      <c r="K378" s="224"/>
      <c r="L378" s="224">
        <v>0.2</v>
      </c>
      <c r="M378" s="224">
        <v>0.2</v>
      </c>
      <c r="N378" s="476"/>
      <c r="O378" s="447"/>
    </row>
    <row r="379" spans="1:15" s="448" customFormat="1" x14ac:dyDescent="0.2">
      <c r="A379" s="439"/>
      <c r="B379" s="212"/>
      <c r="C379" s="213">
        <v>636002</v>
      </c>
      <c r="D379" s="214" t="s">
        <v>602</v>
      </c>
      <c r="E379" s="360"/>
      <c r="F379" s="223">
        <v>0</v>
      </c>
      <c r="G379" s="223">
        <v>0</v>
      </c>
      <c r="H379" s="224">
        <v>0.4</v>
      </c>
      <c r="I379" s="224">
        <v>0.4</v>
      </c>
      <c r="J379" s="224">
        <v>0.4</v>
      </c>
      <c r="K379" s="224"/>
      <c r="L379" s="224">
        <v>0.4</v>
      </c>
      <c r="M379" s="224">
        <v>0.4</v>
      </c>
      <c r="N379" s="476"/>
      <c r="O379" s="447"/>
    </row>
    <row r="380" spans="1:15" x14ac:dyDescent="0.2">
      <c r="A380" s="208"/>
      <c r="B380" s="212"/>
      <c r="C380" s="213">
        <v>637004</v>
      </c>
      <c r="D380" s="214" t="s">
        <v>591</v>
      </c>
      <c r="E380" s="360"/>
      <c r="F380" s="223">
        <v>1.6</v>
      </c>
      <c r="G380" s="223">
        <v>0</v>
      </c>
      <c r="H380" s="224">
        <v>0</v>
      </c>
      <c r="I380" s="224">
        <v>0</v>
      </c>
      <c r="J380" s="224">
        <v>0</v>
      </c>
      <c r="K380" s="224"/>
      <c r="L380" s="224">
        <v>0</v>
      </c>
      <c r="M380" s="224">
        <v>0</v>
      </c>
      <c r="N380" s="207"/>
    </row>
    <row r="381" spans="1:15" s="448" customFormat="1" x14ac:dyDescent="0.2">
      <c r="A381" s="439"/>
      <c r="B381" s="212"/>
      <c r="C381" s="213">
        <v>637011</v>
      </c>
      <c r="D381" s="214" t="s">
        <v>433</v>
      </c>
      <c r="E381" s="360"/>
      <c r="F381" s="223">
        <v>0</v>
      </c>
      <c r="G381" s="223">
        <v>0</v>
      </c>
      <c r="H381" s="224">
        <v>0.5</v>
      </c>
      <c r="I381" s="224">
        <v>0.5</v>
      </c>
      <c r="J381" s="224">
        <v>0</v>
      </c>
      <c r="K381" s="224"/>
      <c r="L381" s="224">
        <v>0</v>
      </c>
      <c r="M381" s="224">
        <v>0</v>
      </c>
      <c r="N381" s="490"/>
      <c r="O381" s="447"/>
    </row>
    <row r="382" spans="1:15" s="448" customFormat="1" x14ac:dyDescent="0.2">
      <c r="A382" s="446"/>
      <c r="B382" s="212"/>
      <c r="C382" s="213">
        <v>637027</v>
      </c>
      <c r="D382" s="214" t="s">
        <v>603</v>
      </c>
      <c r="E382" s="360"/>
      <c r="F382" s="223">
        <v>0</v>
      </c>
      <c r="G382" s="223">
        <v>0</v>
      </c>
      <c r="H382" s="224">
        <v>0.5</v>
      </c>
      <c r="I382" s="224">
        <v>0.5</v>
      </c>
      <c r="J382" s="224">
        <v>0</v>
      </c>
      <c r="K382" s="224"/>
      <c r="L382" s="224">
        <v>0</v>
      </c>
      <c r="M382" s="224">
        <v>0</v>
      </c>
      <c r="N382" s="490"/>
      <c r="O382" s="447"/>
    </row>
    <row r="383" spans="1:15" s="448" customFormat="1" x14ac:dyDescent="0.2">
      <c r="A383" s="439"/>
      <c r="B383" s="212"/>
      <c r="C383" s="213">
        <v>644001</v>
      </c>
      <c r="D383" s="214" t="s">
        <v>151</v>
      </c>
      <c r="E383" s="360"/>
      <c r="F383" s="223">
        <v>0.7</v>
      </c>
      <c r="G383" s="223">
        <v>0.7</v>
      </c>
      <c r="H383" s="224">
        <v>1</v>
      </c>
      <c r="I383" s="224">
        <v>1</v>
      </c>
      <c r="J383" s="224">
        <v>1</v>
      </c>
      <c r="K383" s="224"/>
      <c r="L383" s="224">
        <v>1</v>
      </c>
      <c r="M383" s="224">
        <v>1</v>
      </c>
      <c r="N383" s="476"/>
      <c r="O383" s="447"/>
    </row>
    <row r="384" spans="1:15" s="448" customFormat="1" x14ac:dyDescent="0.2">
      <c r="A384" s="439"/>
      <c r="B384" s="298"/>
      <c r="C384" s="295"/>
      <c r="D384" s="282" t="s">
        <v>716</v>
      </c>
      <c r="E384" s="298" t="s">
        <v>718</v>
      </c>
      <c r="F384" s="283">
        <f t="shared" ref="F384:M384" si="103">SUM(F385:F408)</f>
        <v>204.09999999999997</v>
      </c>
      <c r="G384" s="283">
        <f t="shared" si="103"/>
        <v>244.5</v>
      </c>
      <c r="H384" s="283">
        <f t="shared" si="103"/>
        <v>436.2</v>
      </c>
      <c r="I384" s="283">
        <f t="shared" si="103"/>
        <v>397.2</v>
      </c>
      <c r="J384" s="283">
        <f t="shared" si="103"/>
        <v>287.59999999999997</v>
      </c>
      <c r="K384" s="283"/>
      <c r="L384" s="283">
        <f t="shared" si="103"/>
        <v>296.79999999999995</v>
      </c>
      <c r="M384" s="283">
        <f t="shared" si="103"/>
        <v>294.59999999999997</v>
      </c>
      <c r="O384" s="447"/>
    </row>
    <row r="385" spans="1:15" s="448" customFormat="1" x14ac:dyDescent="0.2">
      <c r="A385" s="439"/>
      <c r="B385" s="212"/>
      <c r="C385" s="213">
        <v>610</v>
      </c>
      <c r="D385" s="214" t="s">
        <v>115</v>
      </c>
      <c r="E385" s="360"/>
      <c r="F385" s="223">
        <v>16.8</v>
      </c>
      <c r="G385" s="223">
        <v>9.8000000000000007</v>
      </c>
      <c r="H385" s="224">
        <v>11.7</v>
      </c>
      <c r="I385" s="224">
        <v>11.7</v>
      </c>
      <c r="J385" s="224">
        <v>23.7</v>
      </c>
      <c r="K385" s="224">
        <f>SUM(J385/12*8*0.2)</f>
        <v>3.16</v>
      </c>
      <c r="L385" s="224">
        <v>26</v>
      </c>
      <c r="M385" s="224">
        <v>28</v>
      </c>
      <c r="N385" s="490"/>
      <c r="O385" s="447"/>
    </row>
    <row r="386" spans="1:15" s="448" customFormat="1" x14ac:dyDescent="0.2">
      <c r="A386" s="439"/>
      <c r="B386" s="212"/>
      <c r="C386" s="213">
        <v>620</v>
      </c>
      <c r="D386" s="214" t="s">
        <v>51</v>
      </c>
      <c r="E386" s="360"/>
      <c r="F386" s="223">
        <v>6.8</v>
      </c>
      <c r="G386" s="223">
        <v>3.9</v>
      </c>
      <c r="H386" s="224">
        <v>4.0999999999999996</v>
      </c>
      <c r="I386" s="224">
        <v>5</v>
      </c>
      <c r="J386" s="224">
        <v>8.3000000000000007</v>
      </c>
      <c r="K386" s="224">
        <f>SUM(J386/12*8*0.2)</f>
        <v>1.1066666666666669</v>
      </c>
      <c r="L386" s="224">
        <v>10</v>
      </c>
      <c r="M386" s="224">
        <v>11</v>
      </c>
      <c r="N386" s="476"/>
      <c r="O386" s="447"/>
    </row>
    <row r="387" spans="1:15" s="448" customFormat="1" x14ac:dyDescent="0.2">
      <c r="A387" s="439"/>
      <c r="B387" s="212"/>
      <c r="C387" s="213">
        <v>631001</v>
      </c>
      <c r="D387" s="214" t="s">
        <v>743</v>
      </c>
      <c r="E387" s="360"/>
      <c r="F387" s="223">
        <v>0</v>
      </c>
      <c r="G387" s="223">
        <v>0</v>
      </c>
      <c r="H387" s="224">
        <v>0.1</v>
      </c>
      <c r="I387" s="224">
        <v>0.1</v>
      </c>
      <c r="J387" s="224">
        <v>0.1</v>
      </c>
      <c r="K387" s="224"/>
      <c r="L387" s="224">
        <v>0.1</v>
      </c>
      <c r="M387" s="224">
        <v>0.1</v>
      </c>
      <c r="N387" s="490"/>
      <c r="O387" s="447"/>
    </row>
    <row r="388" spans="1:15" s="448" customFormat="1" x14ac:dyDescent="0.2">
      <c r="A388" s="439"/>
      <c r="B388" s="212"/>
      <c r="C388" s="213">
        <v>6320035</v>
      </c>
      <c r="D388" s="214" t="s">
        <v>768</v>
      </c>
      <c r="E388" s="360"/>
      <c r="F388" s="223">
        <v>6.9</v>
      </c>
      <c r="G388" s="223">
        <v>6.3</v>
      </c>
      <c r="H388" s="224">
        <v>8</v>
      </c>
      <c r="I388" s="224">
        <v>7</v>
      </c>
      <c r="J388" s="224">
        <v>6</v>
      </c>
      <c r="K388" s="224"/>
      <c r="L388" s="224">
        <v>6</v>
      </c>
      <c r="M388" s="224">
        <v>6</v>
      </c>
      <c r="N388" s="476"/>
      <c r="O388" s="447"/>
    </row>
    <row r="389" spans="1:15" s="448" customFormat="1" x14ac:dyDescent="0.2">
      <c r="A389" s="439"/>
      <c r="B389" s="212"/>
      <c r="C389" s="213">
        <v>633004</v>
      </c>
      <c r="D389" s="214" t="s">
        <v>668</v>
      </c>
      <c r="E389" s="360"/>
      <c r="F389" s="223">
        <v>0</v>
      </c>
      <c r="G389" s="223">
        <v>0</v>
      </c>
      <c r="H389" s="224">
        <v>0</v>
      </c>
      <c r="I389" s="224">
        <v>3.8</v>
      </c>
      <c r="J389" s="224">
        <v>0</v>
      </c>
      <c r="K389" s="224"/>
      <c r="L389" s="224">
        <v>0</v>
      </c>
      <c r="M389" s="224">
        <v>0</v>
      </c>
      <c r="N389" s="490"/>
      <c r="O389" s="447"/>
    </row>
    <row r="390" spans="1:15" s="448" customFormat="1" x14ac:dyDescent="0.2">
      <c r="A390" s="439"/>
      <c r="B390" s="212"/>
      <c r="C390" s="213">
        <v>633006</v>
      </c>
      <c r="D390" s="214" t="s">
        <v>154</v>
      </c>
      <c r="E390" s="360"/>
      <c r="F390" s="223">
        <v>0.3</v>
      </c>
      <c r="G390" s="223">
        <v>0</v>
      </c>
      <c r="H390" s="224">
        <v>0</v>
      </c>
      <c r="I390" s="224">
        <v>0</v>
      </c>
      <c r="J390" s="224">
        <v>0</v>
      </c>
      <c r="K390" s="224"/>
      <c r="L390" s="224">
        <v>0</v>
      </c>
      <c r="M390" s="224">
        <v>0</v>
      </c>
      <c r="N390" s="476"/>
      <c r="O390" s="447"/>
    </row>
    <row r="391" spans="1:15" s="448" customFormat="1" x14ac:dyDescent="0.2">
      <c r="A391" s="439"/>
      <c r="B391" s="212"/>
      <c r="C391" s="213">
        <v>633006</v>
      </c>
      <c r="D391" s="214" t="s">
        <v>1054</v>
      </c>
      <c r="E391" s="360"/>
      <c r="F391" s="223">
        <v>0</v>
      </c>
      <c r="G391" s="223">
        <v>0</v>
      </c>
      <c r="H391" s="224">
        <v>138</v>
      </c>
      <c r="I391" s="224">
        <v>90</v>
      </c>
      <c r="J391" s="224">
        <v>0</v>
      </c>
      <c r="K391" s="224"/>
      <c r="L391" s="224">
        <v>0</v>
      </c>
      <c r="M391" s="224">
        <v>0</v>
      </c>
      <c r="N391" s="373"/>
      <c r="O391" s="417"/>
    </row>
    <row r="392" spans="1:15" s="448" customFormat="1" x14ac:dyDescent="0.2">
      <c r="A392" s="439"/>
      <c r="B392" s="212"/>
      <c r="C392" s="213">
        <v>6330062</v>
      </c>
      <c r="D392" s="214" t="s">
        <v>545</v>
      </c>
      <c r="E392" s="360"/>
      <c r="F392" s="223">
        <v>0</v>
      </c>
      <c r="G392" s="223">
        <v>0</v>
      </c>
      <c r="H392" s="224">
        <v>0.1</v>
      </c>
      <c r="I392" s="224">
        <v>0.1</v>
      </c>
      <c r="J392" s="224">
        <v>0</v>
      </c>
      <c r="K392" s="224"/>
      <c r="L392" s="224">
        <v>0</v>
      </c>
      <c r="M392" s="224">
        <v>0</v>
      </c>
      <c r="N392" s="476"/>
      <c r="O392" s="447"/>
    </row>
    <row r="393" spans="1:15" s="448" customFormat="1" x14ac:dyDescent="0.2">
      <c r="A393" s="439"/>
      <c r="B393" s="212"/>
      <c r="C393" s="213">
        <v>6330063</v>
      </c>
      <c r="D393" s="214" t="s">
        <v>626</v>
      </c>
      <c r="E393" s="360"/>
      <c r="F393" s="223">
        <v>0</v>
      </c>
      <c r="G393" s="223">
        <v>0</v>
      </c>
      <c r="H393" s="224">
        <v>0</v>
      </c>
      <c r="I393" s="224">
        <v>0</v>
      </c>
      <c r="J393" s="224">
        <v>0</v>
      </c>
      <c r="K393" s="224"/>
      <c r="L393" s="224">
        <v>0</v>
      </c>
      <c r="M393" s="224">
        <v>0</v>
      </c>
      <c r="N393" s="490"/>
      <c r="O393" s="447"/>
    </row>
    <row r="394" spans="1:15" s="448" customFormat="1" x14ac:dyDescent="0.2">
      <c r="A394" s="439"/>
      <c r="B394" s="212"/>
      <c r="C394" s="213">
        <v>6330064</v>
      </c>
      <c r="D394" s="214" t="s">
        <v>134</v>
      </c>
      <c r="E394" s="360"/>
      <c r="F394" s="223">
        <v>0.4</v>
      </c>
      <c r="G394" s="223">
        <v>0</v>
      </c>
      <c r="H394" s="224">
        <v>0.5</v>
      </c>
      <c r="I394" s="224">
        <v>0.5</v>
      </c>
      <c r="J394" s="224">
        <v>2</v>
      </c>
      <c r="K394" s="224"/>
      <c r="L394" s="224">
        <v>2</v>
      </c>
      <c r="M394" s="224">
        <v>2</v>
      </c>
      <c r="N394" s="476"/>
      <c r="O394" s="447"/>
    </row>
    <row r="395" spans="1:15" s="448" customFormat="1" x14ac:dyDescent="0.2">
      <c r="A395" s="439"/>
      <c r="B395" s="212"/>
      <c r="C395" s="213">
        <v>636001</v>
      </c>
      <c r="D395" s="214" t="s">
        <v>893</v>
      </c>
      <c r="E395" s="360"/>
      <c r="F395" s="223">
        <v>2.6</v>
      </c>
      <c r="G395" s="223">
        <v>1.3</v>
      </c>
      <c r="H395" s="224">
        <v>2.8</v>
      </c>
      <c r="I395" s="224">
        <v>2.8</v>
      </c>
      <c r="J395" s="224">
        <v>2.8</v>
      </c>
      <c r="K395" s="224"/>
      <c r="L395" s="224">
        <v>2.8</v>
      </c>
      <c r="M395" s="224">
        <v>2.8</v>
      </c>
      <c r="N395" s="476"/>
      <c r="O395" s="447"/>
    </row>
    <row r="396" spans="1:15" s="448" customFormat="1" x14ac:dyDescent="0.2">
      <c r="A396" s="439"/>
      <c r="B396" s="212"/>
      <c r="C396" s="213">
        <v>637001</v>
      </c>
      <c r="D396" s="214" t="s">
        <v>89</v>
      </c>
      <c r="E396" s="360"/>
      <c r="F396" s="223">
        <v>0</v>
      </c>
      <c r="G396" s="223">
        <v>0.1</v>
      </c>
      <c r="H396" s="224">
        <v>0.5</v>
      </c>
      <c r="I396" s="224">
        <v>0.5</v>
      </c>
      <c r="J396" s="224">
        <v>0.3</v>
      </c>
      <c r="K396" s="224"/>
      <c r="L396" s="224">
        <v>0.3</v>
      </c>
      <c r="M396" s="224">
        <v>0.3</v>
      </c>
      <c r="N396" s="476"/>
      <c r="O396" s="447"/>
    </row>
    <row r="397" spans="1:15" s="448" customFormat="1" x14ac:dyDescent="0.2">
      <c r="A397" s="439"/>
      <c r="B397" s="212"/>
      <c r="C397" s="213">
        <v>637004</v>
      </c>
      <c r="D397" s="214" t="s">
        <v>584</v>
      </c>
      <c r="E397" s="253"/>
      <c r="F397" s="223">
        <v>167.1</v>
      </c>
      <c r="G397" s="223">
        <v>220.8</v>
      </c>
      <c r="H397" s="224">
        <v>220</v>
      </c>
      <c r="I397" s="224">
        <v>220</v>
      </c>
      <c r="J397" s="578">
        <v>220</v>
      </c>
      <c r="K397" s="578"/>
      <c r="L397" s="224">
        <v>220</v>
      </c>
      <c r="M397" s="224">
        <v>220</v>
      </c>
      <c r="N397" s="476"/>
      <c r="O397" s="447"/>
    </row>
    <row r="398" spans="1:15" s="448" customFormat="1" x14ac:dyDescent="0.2">
      <c r="A398" s="439"/>
      <c r="B398" s="212"/>
      <c r="C398" s="213" t="s">
        <v>585</v>
      </c>
      <c r="D398" s="214" t="s">
        <v>717</v>
      </c>
      <c r="E398" s="360"/>
      <c r="F398" s="223">
        <v>0</v>
      </c>
      <c r="G398" s="223">
        <v>0.7</v>
      </c>
      <c r="H398" s="224">
        <v>5</v>
      </c>
      <c r="I398" s="224">
        <v>5</v>
      </c>
      <c r="J398" s="224">
        <v>3.2</v>
      </c>
      <c r="K398" s="224"/>
      <c r="L398" s="224">
        <v>3.2</v>
      </c>
      <c r="M398" s="224">
        <v>3.2</v>
      </c>
      <c r="N398" s="476"/>
      <c r="O398" s="447"/>
    </row>
    <row r="399" spans="1:15" s="448" customFormat="1" x14ac:dyDescent="0.2">
      <c r="A399" s="439"/>
      <c r="B399" s="212"/>
      <c r="C399" s="213" t="s">
        <v>586</v>
      </c>
      <c r="D399" s="214" t="s">
        <v>529</v>
      </c>
      <c r="E399" s="360"/>
      <c r="F399" s="223">
        <v>2</v>
      </c>
      <c r="G399" s="223">
        <v>0.2</v>
      </c>
      <c r="H399" s="224">
        <v>24</v>
      </c>
      <c r="I399" s="224">
        <v>24</v>
      </c>
      <c r="J399" s="578">
        <v>0</v>
      </c>
      <c r="K399" s="578"/>
      <c r="L399" s="224">
        <v>0</v>
      </c>
      <c r="M399" s="224">
        <v>0</v>
      </c>
      <c r="N399" s="476"/>
      <c r="O399" s="447"/>
    </row>
    <row r="400" spans="1:15" s="448" customFormat="1" x14ac:dyDescent="0.2">
      <c r="A400" s="439"/>
      <c r="B400" s="212"/>
      <c r="C400" s="213">
        <v>637005</v>
      </c>
      <c r="D400" s="214" t="s">
        <v>263</v>
      </c>
      <c r="E400" s="360"/>
      <c r="F400" s="223">
        <v>0</v>
      </c>
      <c r="G400" s="223">
        <v>0</v>
      </c>
      <c r="H400" s="224">
        <v>0</v>
      </c>
      <c r="I400" s="224">
        <v>0</v>
      </c>
      <c r="J400" s="224">
        <v>0</v>
      </c>
      <c r="K400" s="224"/>
      <c r="L400" s="224">
        <v>0</v>
      </c>
      <c r="M400" s="224">
        <v>0</v>
      </c>
      <c r="N400" s="476"/>
      <c r="O400" s="447"/>
    </row>
    <row r="401" spans="1:15" s="448" customFormat="1" x14ac:dyDescent="0.2">
      <c r="A401" s="439"/>
      <c r="B401" s="212"/>
      <c r="C401" s="213">
        <v>637005</v>
      </c>
      <c r="D401" s="214" t="s">
        <v>1184</v>
      </c>
      <c r="E401" s="361"/>
      <c r="F401" s="223">
        <v>0</v>
      </c>
      <c r="G401" s="223">
        <v>0</v>
      </c>
      <c r="H401" s="223">
        <v>0</v>
      </c>
      <c r="I401" s="223">
        <v>5</v>
      </c>
      <c r="J401" s="223">
        <v>0</v>
      </c>
      <c r="K401" s="223"/>
      <c r="L401" s="223">
        <v>0</v>
      </c>
      <c r="M401" s="223">
        <v>0</v>
      </c>
      <c r="N401" s="490"/>
      <c r="O401" s="447"/>
    </row>
    <row r="402" spans="1:15" s="448" customFormat="1" x14ac:dyDescent="0.2">
      <c r="A402" s="439"/>
      <c r="B402" s="212"/>
      <c r="C402" s="213">
        <v>637006</v>
      </c>
      <c r="D402" s="214" t="s">
        <v>1150</v>
      </c>
      <c r="E402" s="361"/>
      <c r="F402" s="223">
        <v>0</v>
      </c>
      <c r="G402" s="223">
        <v>0</v>
      </c>
      <c r="H402" s="223">
        <v>0</v>
      </c>
      <c r="I402" s="223">
        <v>0.3</v>
      </c>
      <c r="J402" s="223">
        <v>0</v>
      </c>
      <c r="K402" s="223"/>
      <c r="L402" s="223">
        <v>0</v>
      </c>
      <c r="M402" s="223">
        <v>0</v>
      </c>
      <c r="N402" s="490"/>
      <c r="O402" s="447"/>
    </row>
    <row r="403" spans="1:15" s="448" customFormat="1" x14ac:dyDescent="0.2">
      <c r="A403" s="439"/>
      <c r="B403" s="212"/>
      <c r="C403" s="213">
        <v>637012</v>
      </c>
      <c r="D403" s="214" t="s">
        <v>1128</v>
      </c>
      <c r="E403" s="361"/>
      <c r="F403" s="223">
        <v>0</v>
      </c>
      <c r="G403" s="223">
        <v>0</v>
      </c>
      <c r="H403" s="223">
        <v>20</v>
      </c>
      <c r="I403" s="223">
        <v>20</v>
      </c>
      <c r="J403" s="223">
        <v>20</v>
      </c>
      <c r="K403" s="223"/>
      <c r="L403" s="223">
        <v>25.2</v>
      </c>
      <c r="M403" s="223">
        <v>20</v>
      </c>
      <c r="N403" s="476"/>
      <c r="O403" s="447"/>
    </row>
    <row r="404" spans="1:15" s="448" customFormat="1" x14ac:dyDescent="0.2">
      <c r="A404" s="439"/>
      <c r="B404" s="212"/>
      <c r="C404" s="213">
        <v>6370129</v>
      </c>
      <c r="D404" s="214" t="s">
        <v>761</v>
      </c>
      <c r="E404" s="361"/>
      <c r="F404" s="223">
        <v>0</v>
      </c>
      <c r="G404" s="223">
        <v>0</v>
      </c>
      <c r="H404" s="223">
        <v>0</v>
      </c>
      <c r="I404" s="223">
        <v>0</v>
      </c>
      <c r="J404" s="223">
        <v>0</v>
      </c>
      <c r="K404" s="223"/>
      <c r="L404" s="223">
        <v>0</v>
      </c>
      <c r="M404" s="223">
        <v>0</v>
      </c>
      <c r="N404" s="476"/>
      <c r="O404" s="417"/>
    </row>
    <row r="405" spans="1:15" x14ac:dyDescent="0.2">
      <c r="A405" s="208"/>
      <c r="B405" s="212"/>
      <c r="C405" s="213">
        <v>637014</v>
      </c>
      <c r="D405" s="214" t="s">
        <v>551</v>
      </c>
      <c r="E405" s="361"/>
      <c r="F405" s="223">
        <v>0.9</v>
      </c>
      <c r="G405" s="223">
        <v>0.5</v>
      </c>
      <c r="H405" s="223">
        <v>1</v>
      </c>
      <c r="I405" s="223">
        <v>1</v>
      </c>
      <c r="J405" s="223">
        <v>0.8</v>
      </c>
      <c r="K405" s="223"/>
      <c r="L405" s="223">
        <v>0.8</v>
      </c>
      <c r="M405" s="223">
        <v>0.8</v>
      </c>
      <c r="N405" s="207"/>
    </row>
    <row r="406" spans="1:15" s="448" customFormat="1" x14ac:dyDescent="0.2">
      <c r="A406" s="439"/>
      <c r="B406" s="212"/>
      <c r="C406" s="213">
        <v>637016</v>
      </c>
      <c r="D406" s="214" t="s">
        <v>103</v>
      </c>
      <c r="E406" s="361"/>
      <c r="F406" s="223">
        <v>0.2</v>
      </c>
      <c r="G406" s="223">
        <v>0.1</v>
      </c>
      <c r="H406" s="223">
        <v>0.2</v>
      </c>
      <c r="I406" s="223">
        <v>0.2</v>
      </c>
      <c r="J406" s="223">
        <v>0.2</v>
      </c>
      <c r="K406" s="223"/>
      <c r="L406" s="223">
        <v>0.2</v>
      </c>
      <c r="M406" s="223">
        <v>0.2</v>
      </c>
      <c r="N406" s="373"/>
      <c r="O406" s="447"/>
    </row>
    <row r="407" spans="1:15" s="448" customFormat="1" x14ac:dyDescent="0.2">
      <c r="A407" s="446"/>
      <c r="B407" s="212"/>
      <c r="C407" s="213">
        <v>642015</v>
      </c>
      <c r="D407" s="214" t="s">
        <v>111</v>
      </c>
      <c r="E407" s="361"/>
      <c r="F407" s="223">
        <v>0.1</v>
      </c>
      <c r="G407" s="223">
        <v>0.8</v>
      </c>
      <c r="H407" s="223">
        <v>0.2</v>
      </c>
      <c r="I407" s="223">
        <v>0.2</v>
      </c>
      <c r="J407" s="223">
        <v>0.2</v>
      </c>
      <c r="K407" s="223"/>
      <c r="L407" s="223">
        <v>0.2</v>
      </c>
      <c r="M407" s="223">
        <v>0.2</v>
      </c>
      <c r="N407" s="476"/>
      <c r="O407" s="447"/>
    </row>
    <row r="408" spans="1:15" s="448" customFormat="1" x14ac:dyDescent="0.2">
      <c r="A408" s="439"/>
      <c r="B408" s="212"/>
      <c r="C408" s="213">
        <v>6510049</v>
      </c>
      <c r="D408" s="214" t="s">
        <v>892</v>
      </c>
      <c r="E408" s="361"/>
      <c r="F408" s="223">
        <v>0</v>
      </c>
      <c r="G408" s="223">
        <v>0</v>
      </c>
      <c r="H408" s="223">
        <v>0</v>
      </c>
      <c r="I408" s="223">
        <v>0</v>
      </c>
      <c r="J408" s="223">
        <v>0</v>
      </c>
      <c r="K408" s="223"/>
      <c r="L408" s="223">
        <v>0</v>
      </c>
      <c r="M408" s="223">
        <v>0</v>
      </c>
      <c r="N408" s="490"/>
      <c r="O408" s="447"/>
    </row>
    <row r="409" spans="1:15" s="448" customFormat="1" x14ac:dyDescent="0.2">
      <c r="A409" s="439"/>
      <c r="B409" s="294"/>
      <c r="C409" s="295"/>
      <c r="D409" s="282" t="s">
        <v>719</v>
      </c>
      <c r="E409" s="298" t="s">
        <v>1002</v>
      </c>
      <c r="F409" s="283">
        <f>SUM(F410:F419)</f>
        <v>33.099999999999994</v>
      </c>
      <c r="G409" s="283">
        <f>SUM(G410:G419)</f>
        <v>36.29999999999999</v>
      </c>
      <c r="H409" s="283">
        <f t="shared" ref="H409" si="104">SUM(H410:H419)</f>
        <v>37.5</v>
      </c>
      <c r="I409" s="283">
        <f>SUM(I410:I419)</f>
        <v>40</v>
      </c>
      <c r="J409" s="283">
        <f t="shared" ref="J409" si="105">SUM(J410:J419)</f>
        <v>36</v>
      </c>
      <c r="K409" s="283"/>
      <c r="L409" s="283">
        <f t="shared" ref="L409:M409" si="106">SUM(L410:L419)</f>
        <v>36</v>
      </c>
      <c r="M409" s="283">
        <f t="shared" si="106"/>
        <v>36</v>
      </c>
      <c r="O409" s="447"/>
    </row>
    <row r="410" spans="1:15" s="448" customFormat="1" x14ac:dyDescent="0.2">
      <c r="A410" s="439"/>
      <c r="B410" s="212"/>
      <c r="C410" s="213">
        <v>632001</v>
      </c>
      <c r="D410" s="214" t="s">
        <v>769</v>
      </c>
      <c r="E410" s="360"/>
      <c r="F410" s="223">
        <v>1.3</v>
      </c>
      <c r="G410" s="223">
        <v>1.3</v>
      </c>
      <c r="H410" s="224">
        <v>1.5</v>
      </c>
      <c r="I410" s="224">
        <v>1.5</v>
      </c>
      <c r="J410" s="224">
        <v>1.5</v>
      </c>
      <c r="K410" s="224"/>
      <c r="L410" s="224">
        <v>1.5</v>
      </c>
      <c r="M410" s="224">
        <v>1.5</v>
      </c>
      <c r="N410" s="476"/>
      <c r="O410" s="447"/>
    </row>
    <row r="411" spans="1:15" s="448" customFormat="1" x14ac:dyDescent="0.2">
      <c r="A411" s="439"/>
      <c r="B411" s="212"/>
      <c r="C411" s="213">
        <v>632002</v>
      </c>
      <c r="D411" s="214" t="s">
        <v>770</v>
      </c>
      <c r="E411" s="360"/>
      <c r="F411" s="223">
        <v>29.4</v>
      </c>
      <c r="G411" s="223">
        <v>33.799999999999997</v>
      </c>
      <c r="H411" s="224">
        <v>33</v>
      </c>
      <c r="I411" s="224">
        <v>33</v>
      </c>
      <c r="J411" s="224">
        <v>33</v>
      </c>
      <c r="K411" s="224"/>
      <c r="L411" s="224">
        <v>33</v>
      </c>
      <c r="M411" s="224">
        <v>33</v>
      </c>
      <c r="N411" s="476"/>
      <c r="O411" s="447"/>
    </row>
    <row r="412" spans="1:15" s="448" customFormat="1" x14ac:dyDescent="0.2">
      <c r="A412" s="439"/>
      <c r="B412" s="212"/>
      <c r="C412" s="213">
        <v>633004</v>
      </c>
      <c r="D412" s="214" t="s">
        <v>588</v>
      </c>
      <c r="E412" s="360"/>
      <c r="F412" s="223">
        <v>0</v>
      </c>
      <c r="G412" s="223">
        <v>0</v>
      </c>
      <c r="H412" s="224">
        <v>0</v>
      </c>
      <c r="I412" s="224">
        <v>2.5</v>
      </c>
      <c r="J412" s="224">
        <v>0</v>
      </c>
      <c r="K412" s="224"/>
      <c r="L412" s="224">
        <v>0</v>
      </c>
      <c r="M412" s="224">
        <v>0</v>
      </c>
      <c r="N412" s="476"/>
      <c r="O412" s="447"/>
    </row>
    <row r="413" spans="1:15" s="448" customFormat="1" x14ac:dyDescent="0.2">
      <c r="A413" s="439"/>
      <c r="B413" s="212"/>
      <c r="C413" s="213">
        <v>633006</v>
      </c>
      <c r="D413" s="214" t="s">
        <v>134</v>
      </c>
      <c r="E413" s="360"/>
      <c r="F413" s="223">
        <v>0.4</v>
      </c>
      <c r="G413" s="223">
        <v>0.1</v>
      </c>
      <c r="H413" s="224">
        <v>0.5</v>
      </c>
      <c r="I413" s="224">
        <v>2</v>
      </c>
      <c r="J413" s="224">
        <v>0.5</v>
      </c>
      <c r="K413" s="224"/>
      <c r="L413" s="224">
        <v>0.5</v>
      </c>
      <c r="M413" s="224">
        <v>0.5</v>
      </c>
      <c r="N413" s="476"/>
      <c r="O413" s="447"/>
    </row>
    <row r="414" spans="1:15" s="448" customFormat="1" x14ac:dyDescent="0.2">
      <c r="A414" s="439"/>
      <c r="B414" s="212"/>
      <c r="C414" s="213">
        <v>634001</v>
      </c>
      <c r="D414" s="214" t="s">
        <v>530</v>
      </c>
      <c r="E414" s="360"/>
      <c r="F414" s="223">
        <v>0</v>
      </c>
      <c r="G414" s="223">
        <v>0</v>
      </c>
      <c r="H414" s="224">
        <v>0</v>
      </c>
      <c r="I414" s="224">
        <v>0</v>
      </c>
      <c r="J414" s="224">
        <v>0</v>
      </c>
      <c r="K414" s="224"/>
      <c r="L414" s="224">
        <v>0</v>
      </c>
      <c r="M414" s="224">
        <v>0</v>
      </c>
      <c r="N414" s="476"/>
      <c r="O414" s="447"/>
    </row>
    <row r="415" spans="1:15" x14ac:dyDescent="0.2">
      <c r="A415" s="208"/>
      <c r="B415" s="212"/>
      <c r="C415" s="213">
        <v>63500614</v>
      </c>
      <c r="D415" s="214" t="s">
        <v>157</v>
      </c>
      <c r="E415" s="360"/>
      <c r="F415" s="223">
        <v>0</v>
      </c>
      <c r="G415" s="223">
        <v>0.8</v>
      </c>
      <c r="H415" s="224">
        <v>2</v>
      </c>
      <c r="I415" s="224">
        <v>0.5</v>
      </c>
      <c r="J415" s="224">
        <v>1</v>
      </c>
      <c r="K415" s="224"/>
      <c r="L415" s="224">
        <v>1</v>
      </c>
      <c r="M415" s="224">
        <v>1</v>
      </c>
      <c r="N415" s="207"/>
    </row>
    <row r="416" spans="1:15" s="448" customFormat="1" x14ac:dyDescent="0.2">
      <c r="A416" s="439"/>
      <c r="B416" s="212"/>
      <c r="C416" s="213">
        <v>637004</v>
      </c>
      <c r="D416" s="214" t="s">
        <v>587</v>
      </c>
      <c r="E416" s="360"/>
      <c r="F416" s="223">
        <v>2</v>
      </c>
      <c r="G416" s="223">
        <v>0.3</v>
      </c>
      <c r="H416" s="224">
        <v>0.5</v>
      </c>
      <c r="I416" s="224">
        <v>0.5</v>
      </c>
      <c r="J416" s="224">
        <v>0</v>
      </c>
      <c r="K416" s="224"/>
      <c r="L416" s="224">
        <v>0</v>
      </c>
      <c r="M416" s="224">
        <v>0</v>
      </c>
      <c r="N416" s="476"/>
      <c r="O416" s="447"/>
    </row>
    <row r="417" spans="1:15" s="448" customFormat="1" x14ac:dyDescent="0.2">
      <c r="A417" s="446"/>
      <c r="B417" s="212"/>
      <c r="C417" s="213">
        <v>637011</v>
      </c>
      <c r="D417" s="214" t="s">
        <v>413</v>
      </c>
      <c r="E417" s="360"/>
      <c r="F417" s="223">
        <v>0</v>
      </c>
      <c r="G417" s="223">
        <v>0</v>
      </c>
      <c r="H417" s="224">
        <v>0</v>
      </c>
      <c r="I417" s="224">
        <v>0</v>
      </c>
      <c r="J417" s="224">
        <v>0</v>
      </c>
      <c r="K417" s="224"/>
      <c r="L417" s="224">
        <v>0</v>
      </c>
      <c r="M417" s="224">
        <v>0</v>
      </c>
      <c r="N417" s="476"/>
      <c r="O417" s="447"/>
    </row>
    <row r="418" spans="1:15" s="448" customFormat="1" x14ac:dyDescent="0.2">
      <c r="A418" s="446"/>
      <c r="B418" s="212"/>
      <c r="C418" s="213">
        <v>6370114</v>
      </c>
      <c r="D418" s="214" t="s">
        <v>1076</v>
      </c>
      <c r="E418" s="361"/>
      <c r="F418" s="223">
        <v>0</v>
      </c>
      <c r="G418" s="223">
        <v>0</v>
      </c>
      <c r="H418" s="223">
        <v>0</v>
      </c>
      <c r="I418" s="223">
        <v>0</v>
      </c>
      <c r="J418" s="223">
        <v>0</v>
      </c>
      <c r="K418" s="223"/>
      <c r="L418" s="223">
        <v>0</v>
      </c>
      <c r="M418" s="223">
        <v>0</v>
      </c>
      <c r="N418" s="476"/>
      <c r="O418" s="447"/>
    </row>
    <row r="419" spans="1:15" s="448" customFormat="1" x14ac:dyDescent="0.2">
      <c r="A419" s="439"/>
      <c r="B419" s="212"/>
      <c r="C419" s="213">
        <v>637027</v>
      </c>
      <c r="D419" s="214" t="s">
        <v>651</v>
      </c>
      <c r="E419" s="361"/>
      <c r="F419" s="223">
        <v>0</v>
      </c>
      <c r="G419" s="223">
        <v>0</v>
      </c>
      <c r="H419" s="223">
        <v>0</v>
      </c>
      <c r="I419" s="223">
        <v>0</v>
      </c>
      <c r="J419" s="223">
        <v>0</v>
      </c>
      <c r="K419" s="223"/>
      <c r="L419" s="223">
        <v>0</v>
      </c>
      <c r="M419" s="223">
        <v>0</v>
      </c>
      <c r="N419" s="476"/>
      <c r="O419" s="447"/>
    </row>
    <row r="420" spans="1:15" s="448" customFormat="1" x14ac:dyDescent="0.2">
      <c r="A420" s="439" t="s">
        <v>442</v>
      </c>
      <c r="B420" s="294"/>
      <c r="C420" s="295"/>
      <c r="D420" s="282" t="s">
        <v>159</v>
      </c>
      <c r="E420" s="294" t="s">
        <v>687</v>
      </c>
      <c r="F420" s="283">
        <f>SUM(F421:F427)</f>
        <v>0</v>
      </c>
      <c r="G420" s="283">
        <f>SUM(G421:G427)</f>
        <v>0</v>
      </c>
      <c r="H420" s="283">
        <f>SUM(H421:H427)</f>
        <v>1.5</v>
      </c>
      <c r="I420" s="283">
        <f t="shared" ref="I420:J420" si="107">SUM(I421:I425)</f>
        <v>1.5</v>
      </c>
      <c r="J420" s="283">
        <f t="shared" si="107"/>
        <v>0</v>
      </c>
      <c r="K420" s="283"/>
      <c r="L420" s="283">
        <f t="shared" ref="L420:M420" si="108">SUM(L421:L425)</f>
        <v>0</v>
      </c>
      <c r="M420" s="283">
        <f t="shared" si="108"/>
        <v>0</v>
      </c>
      <c r="N420" s="476"/>
      <c r="O420" s="447"/>
    </row>
    <row r="421" spans="1:15" x14ac:dyDescent="0.2">
      <c r="A421" s="208"/>
      <c r="B421" s="216"/>
      <c r="C421" s="213">
        <v>632001</v>
      </c>
      <c r="D421" s="214" t="s">
        <v>771</v>
      </c>
      <c r="E421" s="361"/>
      <c r="F421" s="223">
        <v>0</v>
      </c>
      <c r="G421" s="223">
        <v>0</v>
      </c>
      <c r="H421" s="223">
        <v>0</v>
      </c>
      <c r="I421" s="223">
        <v>0</v>
      </c>
      <c r="J421" s="223">
        <v>0</v>
      </c>
      <c r="K421" s="223"/>
      <c r="L421" s="223">
        <v>0</v>
      </c>
      <c r="M421" s="223">
        <v>0</v>
      </c>
      <c r="N421" s="207"/>
    </row>
    <row r="422" spans="1:15" s="448" customFormat="1" x14ac:dyDescent="0.2">
      <c r="A422" s="439"/>
      <c r="B422" s="212"/>
      <c r="C422" s="213">
        <v>633006</v>
      </c>
      <c r="D422" s="214" t="s">
        <v>772</v>
      </c>
      <c r="E422" s="360"/>
      <c r="F422" s="223">
        <v>0</v>
      </c>
      <c r="G422" s="223">
        <v>0</v>
      </c>
      <c r="H422" s="224">
        <v>0</v>
      </c>
      <c r="I422" s="224">
        <v>0</v>
      </c>
      <c r="J422" s="224">
        <v>0</v>
      </c>
      <c r="K422" s="224"/>
      <c r="L422" s="224">
        <v>0</v>
      </c>
      <c r="M422" s="224">
        <v>0</v>
      </c>
      <c r="N422" s="476"/>
      <c r="O422" s="447"/>
    </row>
    <row r="423" spans="1:15" s="448" customFormat="1" x14ac:dyDescent="0.2">
      <c r="A423" s="446"/>
      <c r="B423" s="212"/>
      <c r="C423" s="213">
        <v>63500610</v>
      </c>
      <c r="D423" s="214" t="s">
        <v>337</v>
      </c>
      <c r="E423" s="360"/>
      <c r="F423" s="223">
        <v>0</v>
      </c>
      <c r="G423" s="223">
        <v>0</v>
      </c>
      <c r="H423" s="224">
        <v>0</v>
      </c>
      <c r="I423" s="224">
        <v>0</v>
      </c>
      <c r="J423" s="224">
        <v>0</v>
      </c>
      <c r="K423" s="224"/>
      <c r="L423" s="224">
        <v>0</v>
      </c>
      <c r="M423" s="224">
        <v>0</v>
      </c>
      <c r="N423" s="476"/>
      <c r="O423" s="447"/>
    </row>
    <row r="424" spans="1:15" s="448" customFormat="1" x14ac:dyDescent="0.2">
      <c r="A424" s="446"/>
      <c r="B424" s="212"/>
      <c r="C424" s="213">
        <v>637011</v>
      </c>
      <c r="D424" s="214" t="s">
        <v>1077</v>
      </c>
      <c r="E424" s="360"/>
      <c r="F424" s="223">
        <v>0</v>
      </c>
      <c r="G424" s="223">
        <v>0</v>
      </c>
      <c r="H424" s="224">
        <v>0</v>
      </c>
      <c r="I424" s="224">
        <v>0</v>
      </c>
      <c r="J424" s="224">
        <v>0</v>
      </c>
      <c r="K424" s="224"/>
      <c r="L424" s="224">
        <v>0</v>
      </c>
      <c r="M424" s="224">
        <v>0</v>
      </c>
      <c r="N424" s="476"/>
      <c r="O424" s="447"/>
    </row>
    <row r="425" spans="1:15" x14ac:dyDescent="0.2">
      <c r="A425" s="208"/>
      <c r="B425" s="212"/>
      <c r="C425" s="213">
        <v>637015</v>
      </c>
      <c r="D425" s="214" t="s">
        <v>418</v>
      </c>
      <c r="E425" s="360"/>
      <c r="F425" s="223">
        <v>0</v>
      </c>
      <c r="G425" s="223">
        <v>0</v>
      </c>
      <c r="H425" s="224">
        <v>1.5</v>
      </c>
      <c r="I425" s="224">
        <v>1.5</v>
      </c>
      <c r="J425" s="224">
        <v>0</v>
      </c>
      <c r="K425" s="224"/>
      <c r="L425" s="224">
        <v>0</v>
      </c>
      <c r="M425" s="224">
        <v>0</v>
      </c>
      <c r="N425" s="476"/>
    </row>
    <row r="426" spans="1:15" x14ac:dyDescent="0.2">
      <c r="A426" s="208"/>
      <c r="B426" s="212"/>
      <c r="C426" s="213">
        <v>637027</v>
      </c>
      <c r="D426" s="214" t="s">
        <v>171</v>
      </c>
      <c r="E426" s="360"/>
      <c r="F426" s="223">
        <v>0</v>
      </c>
      <c r="G426" s="223">
        <v>0</v>
      </c>
      <c r="H426" s="223">
        <v>0</v>
      </c>
      <c r="I426" s="223">
        <v>0</v>
      </c>
      <c r="J426" s="223">
        <v>0</v>
      </c>
      <c r="K426" s="223"/>
      <c r="L426" s="223">
        <v>0</v>
      </c>
      <c r="M426" s="223">
        <v>0</v>
      </c>
      <c r="N426" s="476"/>
    </row>
    <row r="427" spans="1:15" x14ac:dyDescent="0.2">
      <c r="A427" s="208"/>
      <c r="B427" s="212"/>
      <c r="C427" s="213">
        <v>620</v>
      </c>
      <c r="D427" s="214" t="s">
        <v>1078</v>
      </c>
      <c r="E427" s="360"/>
      <c r="F427" s="223">
        <v>0</v>
      </c>
      <c r="G427" s="223">
        <v>0</v>
      </c>
      <c r="H427" s="223">
        <v>0</v>
      </c>
      <c r="I427" s="223">
        <v>0</v>
      </c>
      <c r="J427" s="223">
        <v>0</v>
      </c>
      <c r="K427" s="223"/>
      <c r="L427" s="223">
        <v>0</v>
      </c>
      <c r="M427" s="223">
        <v>0</v>
      </c>
      <c r="N427" s="476"/>
    </row>
    <row r="428" spans="1:15" s="448" customFormat="1" x14ac:dyDescent="0.2">
      <c r="A428" s="439"/>
      <c r="B428" s="294"/>
      <c r="C428" s="295"/>
      <c r="D428" s="282" t="s">
        <v>161</v>
      </c>
      <c r="E428" s="294" t="s">
        <v>688</v>
      </c>
      <c r="F428" s="283">
        <f>SUM(F429:F431)</f>
        <v>189</v>
      </c>
      <c r="G428" s="283">
        <f>SUM(G429:G431)</f>
        <v>236.3</v>
      </c>
      <c r="H428" s="283">
        <f t="shared" ref="H428:J428" si="109">SUM(H429:H431)</f>
        <v>376.79999999999995</v>
      </c>
      <c r="I428" s="283">
        <f t="shared" si="109"/>
        <v>421.7</v>
      </c>
      <c r="J428" s="283">
        <f t="shared" si="109"/>
        <v>404.9</v>
      </c>
      <c r="K428" s="283"/>
      <c r="L428" s="283">
        <f t="shared" ref="L428:M428" si="110">SUM(L429:L431)</f>
        <v>434.4</v>
      </c>
      <c r="M428" s="283">
        <f t="shared" si="110"/>
        <v>434.4</v>
      </c>
      <c r="N428" s="490"/>
      <c r="O428" s="447"/>
    </row>
    <row r="429" spans="1:15" s="448" customFormat="1" x14ac:dyDescent="0.2">
      <c r="A429" s="446"/>
      <c r="B429" s="212">
        <v>610</v>
      </c>
      <c r="C429" s="213"/>
      <c r="D429" s="214" t="s">
        <v>115</v>
      </c>
      <c r="E429" s="360"/>
      <c r="F429" s="223">
        <v>93.1</v>
      </c>
      <c r="G429" s="223">
        <v>121.4</v>
      </c>
      <c r="H429" s="224">
        <v>153</v>
      </c>
      <c r="I429" s="224">
        <v>184</v>
      </c>
      <c r="J429" s="367">
        <v>187.1</v>
      </c>
      <c r="K429" s="224">
        <f>SUM(J429/12*8*0.2)</f>
        <v>24.946666666666669</v>
      </c>
      <c r="L429" s="367">
        <v>195</v>
      </c>
      <c r="M429" s="367">
        <v>200</v>
      </c>
      <c r="N429" s="490"/>
      <c r="O429" s="447"/>
    </row>
    <row r="430" spans="1:15" s="448" customFormat="1" x14ac:dyDescent="0.2">
      <c r="A430" s="439"/>
      <c r="B430" s="212">
        <v>620</v>
      </c>
      <c r="C430" s="213"/>
      <c r="D430" s="214" t="s">
        <v>116</v>
      </c>
      <c r="E430" s="360"/>
      <c r="F430" s="223">
        <v>31.6</v>
      </c>
      <c r="G430" s="223">
        <v>39.700000000000003</v>
      </c>
      <c r="H430" s="224">
        <v>56.5</v>
      </c>
      <c r="I430" s="224">
        <v>74.5</v>
      </c>
      <c r="J430" s="367">
        <v>65.400000000000006</v>
      </c>
      <c r="K430" s="224">
        <f>SUM(J430/12*8*0.2)</f>
        <v>8.7200000000000006</v>
      </c>
      <c r="L430" s="367">
        <v>68</v>
      </c>
      <c r="M430" s="367">
        <v>70</v>
      </c>
      <c r="N430" s="476"/>
      <c r="O430" s="447"/>
    </row>
    <row r="431" spans="1:15" s="448" customFormat="1" x14ac:dyDescent="0.2">
      <c r="A431" s="439"/>
      <c r="B431" s="212">
        <v>630</v>
      </c>
      <c r="C431" s="221"/>
      <c r="D431" s="222" t="s">
        <v>162</v>
      </c>
      <c r="E431" s="254"/>
      <c r="F431" s="225">
        <f>SUM(F432:F474)</f>
        <v>64.3</v>
      </c>
      <c r="G431" s="225">
        <f>SUM(G432:G474)</f>
        <v>75.2</v>
      </c>
      <c r="H431" s="225">
        <f>SUM(H432:H474)</f>
        <v>167.29999999999995</v>
      </c>
      <c r="I431" s="225">
        <f t="shared" ref="I431:J431" si="111">SUM(I432:I474)</f>
        <v>163.19999999999999</v>
      </c>
      <c r="J431" s="225">
        <f t="shared" si="111"/>
        <v>152.4</v>
      </c>
      <c r="K431" s="225"/>
      <c r="L431" s="225">
        <f t="shared" ref="L431:M431" si="112">SUM(L432:L474)</f>
        <v>171.4</v>
      </c>
      <c r="M431" s="225">
        <f t="shared" si="112"/>
        <v>164.4</v>
      </c>
      <c r="N431" s="476"/>
      <c r="O431" s="447"/>
    </row>
    <row r="432" spans="1:15" s="448" customFormat="1" x14ac:dyDescent="0.2">
      <c r="A432" s="439"/>
      <c r="B432" s="216"/>
      <c r="C432" s="213">
        <v>631001</v>
      </c>
      <c r="D432" s="214" t="s">
        <v>129</v>
      </c>
      <c r="E432" s="360"/>
      <c r="F432" s="223">
        <v>0.1</v>
      </c>
      <c r="G432" s="223">
        <v>0.1</v>
      </c>
      <c r="H432" s="224">
        <v>0.5</v>
      </c>
      <c r="I432" s="224">
        <v>0.5</v>
      </c>
      <c r="J432" s="224">
        <v>0.5</v>
      </c>
      <c r="K432" s="224"/>
      <c r="L432" s="224">
        <v>0.5</v>
      </c>
      <c r="M432" s="224">
        <v>0.5</v>
      </c>
      <c r="N432" s="476"/>
      <c r="O432" s="447"/>
    </row>
    <row r="433" spans="1:15" s="448" customFormat="1" x14ac:dyDescent="0.2">
      <c r="A433" s="439"/>
      <c r="B433" s="212"/>
      <c r="C433" s="213">
        <v>6320011</v>
      </c>
      <c r="D433" s="214" t="s">
        <v>773</v>
      </c>
      <c r="E433" s="360"/>
      <c r="F433" s="223">
        <v>3.2</v>
      </c>
      <c r="G433" s="223">
        <v>5.4</v>
      </c>
      <c r="H433" s="224">
        <v>6</v>
      </c>
      <c r="I433" s="224">
        <v>4</v>
      </c>
      <c r="J433" s="224">
        <v>6</v>
      </c>
      <c r="K433" s="224"/>
      <c r="L433" s="224">
        <v>6</v>
      </c>
      <c r="M433" s="224">
        <v>6</v>
      </c>
      <c r="N433" s="476"/>
      <c r="O433" s="447"/>
    </row>
    <row r="434" spans="1:15" s="448" customFormat="1" x14ac:dyDescent="0.2">
      <c r="A434" s="439"/>
      <c r="B434" s="212"/>
      <c r="C434" s="213">
        <v>6320013</v>
      </c>
      <c r="D434" s="214" t="s">
        <v>774</v>
      </c>
      <c r="E434" s="360"/>
      <c r="F434" s="223">
        <v>2.5</v>
      </c>
      <c r="G434" s="223">
        <v>2</v>
      </c>
      <c r="H434" s="224">
        <v>3</v>
      </c>
      <c r="I434" s="224">
        <v>3</v>
      </c>
      <c r="J434" s="224">
        <v>3</v>
      </c>
      <c r="K434" s="224"/>
      <c r="L434" s="224">
        <v>3</v>
      </c>
      <c r="M434" s="224">
        <v>3</v>
      </c>
      <c r="N434" s="490"/>
      <c r="O434" s="447"/>
    </row>
    <row r="435" spans="1:15" s="448" customFormat="1" x14ac:dyDescent="0.2">
      <c r="A435" s="439"/>
      <c r="B435" s="212"/>
      <c r="C435" s="213">
        <v>632002</v>
      </c>
      <c r="D435" s="214" t="s">
        <v>164</v>
      </c>
      <c r="E435" s="360"/>
      <c r="F435" s="223">
        <v>0.9</v>
      </c>
      <c r="G435" s="223">
        <v>0.9</v>
      </c>
      <c r="H435" s="224">
        <v>1.5</v>
      </c>
      <c r="I435" s="224">
        <v>1.5</v>
      </c>
      <c r="J435" s="224">
        <v>1.5</v>
      </c>
      <c r="K435" s="224"/>
      <c r="L435" s="224">
        <v>1.5</v>
      </c>
      <c r="M435" s="224">
        <v>1.5</v>
      </c>
      <c r="N435" s="476"/>
      <c r="O435" s="447"/>
    </row>
    <row r="436" spans="1:15" s="448" customFormat="1" x14ac:dyDescent="0.2">
      <c r="A436" s="439"/>
      <c r="B436" s="212"/>
      <c r="C436" s="213">
        <v>632005</v>
      </c>
      <c r="D436" s="214" t="s">
        <v>130</v>
      </c>
      <c r="E436" s="360"/>
      <c r="F436" s="223">
        <v>0.8</v>
      </c>
      <c r="G436" s="223">
        <v>0.6</v>
      </c>
      <c r="H436" s="224">
        <v>0.7</v>
      </c>
      <c r="I436" s="224">
        <v>0.7</v>
      </c>
      <c r="J436" s="224">
        <v>0.7</v>
      </c>
      <c r="K436" s="224"/>
      <c r="L436" s="224">
        <v>0.7</v>
      </c>
      <c r="M436" s="224">
        <v>0.7</v>
      </c>
      <c r="N436" s="505"/>
      <c r="O436" s="447"/>
    </row>
    <row r="437" spans="1:15" s="448" customFormat="1" x14ac:dyDescent="0.2">
      <c r="A437" s="439"/>
      <c r="B437" s="212"/>
      <c r="C437" s="213">
        <v>632004</v>
      </c>
      <c r="D437" s="214" t="s">
        <v>62</v>
      </c>
      <c r="E437" s="360"/>
      <c r="F437" s="223">
        <v>0</v>
      </c>
      <c r="G437" s="223">
        <v>0</v>
      </c>
      <c r="H437" s="224">
        <v>0.2</v>
      </c>
      <c r="I437" s="224">
        <v>0.2</v>
      </c>
      <c r="J437" s="224">
        <v>0.2</v>
      </c>
      <c r="K437" s="224"/>
      <c r="L437" s="224">
        <v>0.2</v>
      </c>
      <c r="M437" s="224">
        <v>0.2</v>
      </c>
      <c r="N437" s="373"/>
      <c r="O437" s="447"/>
    </row>
    <row r="438" spans="1:15" s="448" customFormat="1" x14ac:dyDescent="0.2">
      <c r="A438" s="439"/>
      <c r="B438" s="212"/>
      <c r="C438" s="213">
        <v>633001</v>
      </c>
      <c r="D438" s="214" t="s">
        <v>64</v>
      </c>
      <c r="E438" s="360"/>
      <c r="F438" s="223">
        <v>0</v>
      </c>
      <c r="G438" s="223">
        <v>0.3</v>
      </c>
      <c r="H438" s="224">
        <v>1</v>
      </c>
      <c r="I438" s="224">
        <v>1</v>
      </c>
      <c r="J438" s="578">
        <v>0.5</v>
      </c>
      <c r="K438" s="578"/>
      <c r="L438" s="224">
        <v>1</v>
      </c>
      <c r="M438" s="224">
        <v>1</v>
      </c>
      <c r="N438" s="373"/>
      <c r="O438" s="447"/>
    </row>
    <row r="439" spans="1:15" s="448" customFormat="1" x14ac:dyDescent="0.2">
      <c r="A439" s="439"/>
      <c r="B439" s="212"/>
      <c r="C439" s="213">
        <v>633002</v>
      </c>
      <c r="D439" s="214" t="s">
        <v>132</v>
      </c>
      <c r="E439" s="360"/>
      <c r="F439" s="223">
        <v>0.2</v>
      </c>
      <c r="G439" s="223">
        <v>0.5</v>
      </c>
      <c r="H439" s="224">
        <v>0.3</v>
      </c>
      <c r="I439" s="224">
        <v>0.3</v>
      </c>
      <c r="J439" s="224">
        <v>0.3</v>
      </c>
      <c r="K439" s="224"/>
      <c r="L439" s="224">
        <v>0.3</v>
      </c>
      <c r="M439" s="224">
        <v>0.3</v>
      </c>
      <c r="N439" s="476"/>
      <c r="O439" s="447"/>
    </row>
    <row r="440" spans="1:15" s="448" customFormat="1" x14ac:dyDescent="0.2">
      <c r="A440" s="439"/>
      <c r="B440" s="212"/>
      <c r="C440" s="213">
        <v>633004</v>
      </c>
      <c r="D440" s="214" t="s">
        <v>588</v>
      </c>
      <c r="E440" s="360"/>
      <c r="F440" s="223">
        <v>3.7</v>
      </c>
      <c r="G440" s="223">
        <v>5.0999999999999996</v>
      </c>
      <c r="H440" s="224">
        <v>9</v>
      </c>
      <c r="I440" s="224">
        <v>2.5</v>
      </c>
      <c r="J440" s="578">
        <v>5</v>
      </c>
      <c r="K440" s="578">
        <v>3</v>
      </c>
      <c r="L440" s="224">
        <v>5</v>
      </c>
      <c r="M440" s="224">
        <v>5</v>
      </c>
      <c r="N440" s="490"/>
      <c r="O440" s="447"/>
    </row>
    <row r="441" spans="1:15" s="448" customFormat="1" x14ac:dyDescent="0.2">
      <c r="A441" s="439"/>
      <c r="B441" s="212"/>
      <c r="C441" s="213">
        <v>63300610</v>
      </c>
      <c r="D441" s="214" t="s">
        <v>590</v>
      </c>
      <c r="E441" s="360"/>
      <c r="F441" s="223">
        <v>0.6</v>
      </c>
      <c r="G441" s="223">
        <v>0.4</v>
      </c>
      <c r="H441" s="224">
        <v>5</v>
      </c>
      <c r="I441" s="224">
        <v>1</v>
      </c>
      <c r="J441" s="578">
        <v>2</v>
      </c>
      <c r="K441" s="578"/>
      <c r="L441" s="224">
        <v>5</v>
      </c>
      <c r="M441" s="224">
        <v>5</v>
      </c>
      <c r="N441" s="476"/>
      <c r="O441" s="447"/>
    </row>
    <row r="442" spans="1:15" s="448" customFormat="1" x14ac:dyDescent="0.2">
      <c r="A442" s="439"/>
      <c r="B442" s="212"/>
      <c r="C442" s="213">
        <v>63300611</v>
      </c>
      <c r="D442" s="214" t="s">
        <v>912</v>
      </c>
      <c r="E442" s="360"/>
      <c r="F442" s="223">
        <v>0</v>
      </c>
      <c r="G442" s="223">
        <v>1.3</v>
      </c>
      <c r="H442" s="224">
        <v>10</v>
      </c>
      <c r="I442" s="224">
        <v>4</v>
      </c>
      <c r="J442" s="578">
        <v>3</v>
      </c>
      <c r="K442" s="578">
        <v>2</v>
      </c>
      <c r="L442" s="224">
        <v>3</v>
      </c>
      <c r="M442" s="224">
        <v>3</v>
      </c>
      <c r="N442" s="476"/>
      <c r="O442" s="447"/>
    </row>
    <row r="443" spans="1:15" s="448" customFormat="1" x14ac:dyDescent="0.2">
      <c r="A443" s="439"/>
      <c r="B443" s="212"/>
      <c r="C443" s="213">
        <v>633006</v>
      </c>
      <c r="D443" s="214" t="s">
        <v>922</v>
      </c>
      <c r="E443" s="360"/>
      <c r="F443" s="223">
        <v>3.2</v>
      </c>
      <c r="G443" s="223">
        <v>7.7</v>
      </c>
      <c r="H443" s="224">
        <v>5</v>
      </c>
      <c r="I443" s="224">
        <v>3</v>
      </c>
      <c r="J443" s="578">
        <v>4</v>
      </c>
      <c r="K443" s="578"/>
      <c r="L443" s="224">
        <v>7</v>
      </c>
      <c r="M443" s="224">
        <v>4</v>
      </c>
      <c r="N443" s="476"/>
      <c r="O443" s="447"/>
    </row>
    <row r="444" spans="1:15" s="448" customFormat="1" x14ac:dyDescent="0.2">
      <c r="A444" s="439"/>
      <c r="B444" s="212"/>
      <c r="C444" s="213">
        <v>6330064</v>
      </c>
      <c r="D444" s="214" t="s">
        <v>339</v>
      </c>
      <c r="E444" s="360"/>
      <c r="F444" s="223">
        <v>0</v>
      </c>
      <c r="G444" s="223">
        <v>0.6</v>
      </c>
      <c r="H444" s="224">
        <v>2</v>
      </c>
      <c r="I444" s="224">
        <v>2</v>
      </c>
      <c r="J444" s="578">
        <v>1</v>
      </c>
      <c r="K444" s="578"/>
      <c r="L444" s="224">
        <v>2</v>
      </c>
      <c r="M444" s="224">
        <v>2</v>
      </c>
      <c r="N444" s="476"/>
      <c r="O444" s="447"/>
    </row>
    <row r="445" spans="1:15" s="448" customFormat="1" x14ac:dyDescent="0.2">
      <c r="A445" s="439"/>
      <c r="B445" s="216"/>
      <c r="C445" s="213">
        <v>6330065</v>
      </c>
      <c r="D445" s="214" t="s">
        <v>134</v>
      </c>
      <c r="E445" s="360"/>
      <c r="F445" s="223">
        <v>9.4</v>
      </c>
      <c r="G445" s="223">
        <v>10.5</v>
      </c>
      <c r="H445" s="224">
        <v>15</v>
      </c>
      <c r="I445" s="224">
        <v>5</v>
      </c>
      <c r="J445" s="578">
        <v>10</v>
      </c>
      <c r="K445" s="578"/>
      <c r="L445" s="224">
        <v>10</v>
      </c>
      <c r="M445" s="224">
        <v>10</v>
      </c>
      <c r="N445" s="476" t="s">
        <v>1212</v>
      </c>
      <c r="O445" s="447"/>
    </row>
    <row r="446" spans="1:15" s="448" customFormat="1" x14ac:dyDescent="0.2">
      <c r="A446" s="439"/>
      <c r="B446" s="216"/>
      <c r="C446" s="213">
        <v>633010</v>
      </c>
      <c r="D446" s="214" t="s">
        <v>299</v>
      </c>
      <c r="E446" s="360"/>
      <c r="F446" s="223">
        <v>0.5</v>
      </c>
      <c r="G446" s="223">
        <v>1</v>
      </c>
      <c r="H446" s="224">
        <v>3</v>
      </c>
      <c r="I446" s="224">
        <v>3</v>
      </c>
      <c r="J446" s="578">
        <v>3</v>
      </c>
      <c r="K446" s="578"/>
      <c r="L446" s="224">
        <v>5</v>
      </c>
      <c r="M446" s="224">
        <v>3</v>
      </c>
      <c r="N446" s="476"/>
      <c r="O446" s="447"/>
    </row>
    <row r="447" spans="1:15" s="448" customFormat="1" x14ac:dyDescent="0.2">
      <c r="A447" s="439"/>
      <c r="B447" s="216"/>
      <c r="C447" s="213">
        <v>634001</v>
      </c>
      <c r="D447" s="214" t="s">
        <v>137</v>
      </c>
      <c r="E447" s="360"/>
      <c r="F447" s="223">
        <v>9.6999999999999993</v>
      </c>
      <c r="G447" s="223">
        <v>10.8</v>
      </c>
      <c r="H447" s="224">
        <v>20</v>
      </c>
      <c r="I447" s="224">
        <v>11</v>
      </c>
      <c r="J447" s="578">
        <v>15</v>
      </c>
      <c r="K447" s="578">
        <v>5</v>
      </c>
      <c r="L447" s="224">
        <v>15</v>
      </c>
      <c r="M447" s="224">
        <v>15</v>
      </c>
      <c r="N447" s="476"/>
      <c r="O447" s="447"/>
    </row>
    <row r="448" spans="1:15" s="448" customFormat="1" x14ac:dyDescent="0.2">
      <c r="A448" s="439"/>
      <c r="B448" s="216"/>
      <c r="C448" s="213">
        <v>634002</v>
      </c>
      <c r="D448" s="214" t="s">
        <v>589</v>
      </c>
      <c r="E448" s="360"/>
      <c r="F448" s="223">
        <v>9</v>
      </c>
      <c r="G448" s="223">
        <v>8.6999999999999993</v>
      </c>
      <c r="H448" s="224">
        <v>15</v>
      </c>
      <c r="I448" s="224">
        <v>15</v>
      </c>
      <c r="J448" s="578">
        <v>15</v>
      </c>
      <c r="K448" s="578">
        <v>5</v>
      </c>
      <c r="L448" s="224">
        <v>15</v>
      </c>
      <c r="M448" s="224">
        <v>15</v>
      </c>
      <c r="N448" s="373"/>
      <c r="O448" s="447"/>
    </row>
    <row r="449" spans="1:15" s="448" customFormat="1" x14ac:dyDescent="0.2">
      <c r="A449" s="439"/>
      <c r="B449" s="216"/>
      <c r="C449" s="213">
        <v>634003</v>
      </c>
      <c r="D449" s="214" t="s">
        <v>264</v>
      </c>
      <c r="E449" s="360"/>
      <c r="F449" s="223">
        <v>1.6</v>
      </c>
      <c r="G449" s="223">
        <v>2.5</v>
      </c>
      <c r="H449" s="224">
        <v>2.1</v>
      </c>
      <c r="I449" s="224">
        <v>2.1</v>
      </c>
      <c r="J449" s="578">
        <v>3</v>
      </c>
      <c r="K449" s="578"/>
      <c r="L449" s="224">
        <v>3</v>
      </c>
      <c r="M449" s="224">
        <v>3</v>
      </c>
      <c r="N449" s="373"/>
      <c r="O449" s="447"/>
    </row>
    <row r="450" spans="1:15" s="448" customFormat="1" x14ac:dyDescent="0.2">
      <c r="A450" s="439"/>
      <c r="B450" s="216"/>
      <c r="C450" s="213">
        <v>634004</v>
      </c>
      <c r="D450" s="214" t="s">
        <v>80</v>
      </c>
      <c r="E450" s="360"/>
      <c r="F450" s="223">
        <v>0</v>
      </c>
      <c r="G450" s="223">
        <v>0</v>
      </c>
      <c r="H450" s="224">
        <v>0.3</v>
      </c>
      <c r="I450" s="224">
        <v>0.3</v>
      </c>
      <c r="J450" s="224">
        <v>0.3</v>
      </c>
      <c r="K450" s="224"/>
      <c r="L450" s="224">
        <v>0.3</v>
      </c>
      <c r="M450" s="224">
        <v>0.3</v>
      </c>
      <c r="N450" s="476"/>
      <c r="O450" s="447"/>
    </row>
    <row r="451" spans="1:15" s="448" customFormat="1" x14ac:dyDescent="0.2">
      <c r="A451" s="439"/>
      <c r="B451" s="216"/>
      <c r="C451" s="213">
        <v>634005</v>
      </c>
      <c r="D451" s="214" t="s">
        <v>619</v>
      </c>
      <c r="E451" s="360"/>
      <c r="F451" s="223">
        <v>0.2</v>
      </c>
      <c r="G451" s="223">
        <v>0.1</v>
      </c>
      <c r="H451" s="224">
        <v>0.3</v>
      </c>
      <c r="I451" s="224">
        <v>0.3</v>
      </c>
      <c r="J451" s="224">
        <v>0.3</v>
      </c>
      <c r="K451" s="224"/>
      <c r="L451" s="224">
        <v>0.3</v>
      </c>
      <c r="M451" s="224">
        <v>0.3</v>
      </c>
      <c r="N451" s="476"/>
      <c r="O451" s="447"/>
    </row>
    <row r="452" spans="1:15" s="448" customFormat="1" x14ac:dyDescent="0.2">
      <c r="A452" s="439"/>
      <c r="B452" s="216"/>
      <c r="C452" s="213">
        <v>635004</v>
      </c>
      <c r="D452" s="214" t="s">
        <v>362</v>
      </c>
      <c r="E452" s="360"/>
      <c r="F452" s="223">
        <v>2.9</v>
      </c>
      <c r="G452" s="223">
        <v>0.2</v>
      </c>
      <c r="H452" s="224">
        <v>13</v>
      </c>
      <c r="I452" s="224">
        <v>2</v>
      </c>
      <c r="J452" s="578">
        <v>10</v>
      </c>
      <c r="K452" s="578">
        <v>5</v>
      </c>
      <c r="L452" s="224">
        <v>10</v>
      </c>
      <c r="M452" s="224">
        <v>10</v>
      </c>
      <c r="N452" s="373"/>
      <c r="O452" s="447"/>
    </row>
    <row r="453" spans="1:15" s="448" customFormat="1" x14ac:dyDescent="0.2">
      <c r="A453" s="439"/>
      <c r="B453" s="216"/>
      <c r="C453" s="213">
        <v>63500611</v>
      </c>
      <c r="D453" s="214" t="s">
        <v>167</v>
      </c>
      <c r="E453" s="360"/>
      <c r="F453" s="223">
        <v>0</v>
      </c>
      <c r="G453" s="223">
        <v>0</v>
      </c>
      <c r="H453" s="224">
        <v>4</v>
      </c>
      <c r="I453" s="224">
        <v>0</v>
      </c>
      <c r="J453" s="224">
        <v>4</v>
      </c>
      <c r="K453" s="224"/>
      <c r="L453" s="224">
        <v>4</v>
      </c>
      <c r="M453" s="224">
        <v>4</v>
      </c>
      <c r="N453" s="373"/>
      <c r="O453" s="447"/>
    </row>
    <row r="454" spans="1:15" s="448" customFormat="1" x14ac:dyDescent="0.2">
      <c r="A454" s="439"/>
      <c r="B454" s="216"/>
      <c r="C454" s="213">
        <v>63500612</v>
      </c>
      <c r="D454" s="214" t="s">
        <v>168</v>
      </c>
      <c r="E454" s="360"/>
      <c r="F454" s="223">
        <v>0.4</v>
      </c>
      <c r="G454" s="223">
        <v>0.8</v>
      </c>
      <c r="H454" s="224">
        <v>2</v>
      </c>
      <c r="I454" s="224">
        <v>2</v>
      </c>
      <c r="J454" s="224">
        <v>2</v>
      </c>
      <c r="K454" s="224"/>
      <c r="L454" s="224">
        <v>2</v>
      </c>
      <c r="M454" s="224">
        <v>2</v>
      </c>
      <c r="N454" s="476"/>
      <c r="O454" s="447"/>
    </row>
    <row r="455" spans="1:15" s="448" customFormat="1" x14ac:dyDescent="0.2">
      <c r="A455" s="439"/>
      <c r="B455" s="216"/>
      <c r="C455" s="213">
        <v>63500616</v>
      </c>
      <c r="D455" s="214" t="s">
        <v>606</v>
      </c>
      <c r="E455" s="360"/>
      <c r="F455" s="223">
        <v>2.2999999999999998</v>
      </c>
      <c r="G455" s="223">
        <v>0.5</v>
      </c>
      <c r="H455" s="224">
        <v>5</v>
      </c>
      <c r="I455" s="224">
        <v>1</v>
      </c>
      <c r="J455" s="578">
        <v>3</v>
      </c>
      <c r="K455" s="578"/>
      <c r="L455" s="224">
        <v>5</v>
      </c>
      <c r="M455" s="224">
        <v>3</v>
      </c>
      <c r="N455" s="373"/>
      <c r="O455" s="447"/>
    </row>
    <row r="456" spans="1:15" s="448" customFormat="1" x14ac:dyDescent="0.2">
      <c r="A456" s="439"/>
      <c r="B456" s="216"/>
      <c r="C456" s="213">
        <v>63500619</v>
      </c>
      <c r="D456" s="214" t="s">
        <v>604</v>
      </c>
      <c r="E456" s="360"/>
      <c r="F456" s="223">
        <v>0</v>
      </c>
      <c r="G456" s="223">
        <v>1.3</v>
      </c>
      <c r="H456" s="224">
        <v>3</v>
      </c>
      <c r="I456" s="224">
        <v>1.5</v>
      </c>
      <c r="J456" s="578">
        <v>1.5</v>
      </c>
      <c r="K456" s="578"/>
      <c r="L456" s="224">
        <v>3</v>
      </c>
      <c r="M456" s="224">
        <v>3</v>
      </c>
      <c r="N456" s="373"/>
      <c r="O456" s="447"/>
    </row>
    <row r="457" spans="1:15" s="448" customFormat="1" x14ac:dyDescent="0.2">
      <c r="A457" s="439"/>
      <c r="B457" s="216"/>
      <c r="C457" s="213">
        <v>63500620</v>
      </c>
      <c r="D457" s="214" t="s">
        <v>170</v>
      </c>
      <c r="E457" s="360"/>
      <c r="F457" s="223">
        <v>0</v>
      </c>
      <c r="G457" s="223">
        <v>0</v>
      </c>
      <c r="H457" s="224">
        <v>3</v>
      </c>
      <c r="I457" s="224">
        <v>0.5</v>
      </c>
      <c r="J457" s="578">
        <v>1.5</v>
      </c>
      <c r="K457" s="578"/>
      <c r="L457" s="224">
        <v>3</v>
      </c>
      <c r="M457" s="224">
        <v>3</v>
      </c>
      <c r="N457" s="476"/>
      <c r="O457" s="447"/>
    </row>
    <row r="458" spans="1:15" s="448" customFormat="1" x14ac:dyDescent="0.2">
      <c r="A458" s="439"/>
      <c r="B458" s="216"/>
      <c r="C458" s="213">
        <v>6360011</v>
      </c>
      <c r="D458" s="214" t="s">
        <v>414</v>
      </c>
      <c r="E458" s="360"/>
      <c r="F458" s="223">
        <v>0.3</v>
      </c>
      <c r="G458" s="223">
        <v>0.3</v>
      </c>
      <c r="H458" s="224">
        <v>0.5</v>
      </c>
      <c r="I458" s="224">
        <v>0.5</v>
      </c>
      <c r="J458" s="224">
        <v>0.5</v>
      </c>
      <c r="K458" s="224"/>
      <c r="L458" s="224">
        <v>0.5</v>
      </c>
      <c r="M458" s="224">
        <v>0.5</v>
      </c>
      <c r="N458" s="476"/>
      <c r="O458" s="447"/>
    </row>
    <row r="459" spans="1:15" s="448" customFormat="1" x14ac:dyDescent="0.2">
      <c r="A459" s="439"/>
      <c r="B459" s="216"/>
      <c r="C459" s="213">
        <v>636002</v>
      </c>
      <c r="D459" s="214" t="s">
        <v>546</v>
      </c>
      <c r="E459" s="360"/>
      <c r="F459" s="223">
        <v>0.1</v>
      </c>
      <c r="G459" s="223">
        <v>2.2000000000000002</v>
      </c>
      <c r="H459" s="224">
        <v>3.2</v>
      </c>
      <c r="I459" s="224">
        <v>75.400000000000006</v>
      </c>
      <c r="J459" s="224">
        <v>30</v>
      </c>
      <c r="K459" s="224"/>
      <c r="L459" s="224">
        <v>25</v>
      </c>
      <c r="M459" s="224">
        <v>25</v>
      </c>
      <c r="N459" s="476" t="s">
        <v>1248</v>
      </c>
      <c r="O459" s="447"/>
    </row>
    <row r="460" spans="1:15" s="448" customFormat="1" x14ac:dyDescent="0.2">
      <c r="A460" s="439"/>
      <c r="B460" s="216"/>
      <c r="C460" s="213">
        <v>637001</v>
      </c>
      <c r="D460" s="214" t="s">
        <v>89</v>
      </c>
      <c r="E460" s="360"/>
      <c r="F460" s="223">
        <v>0</v>
      </c>
      <c r="G460" s="223">
        <v>0.6</v>
      </c>
      <c r="H460" s="224">
        <v>3</v>
      </c>
      <c r="I460" s="224">
        <v>1</v>
      </c>
      <c r="J460" s="578">
        <v>2</v>
      </c>
      <c r="K460" s="578"/>
      <c r="L460" s="224">
        <v>3</v>
      </c>
      <c r="M460" s="224">
        <v>3</v>
      </c>
      <c r="N460" s="476"/>
      <c r="O460" s="447"/>
    </row>
    <row r="461" spans="1:15" s="448" customFormat="1" x14ac:dyDescent="0.2">
      <c r="A461" s="439"/>
      <c r="B461" s="216"/>
      <c r="C461" s="213">
        <v>637004</v>
      </c>
      <c r="D461" s="214" t="s">
        <v>775</v>
      </c>
      <c r="E461" s="360"/>
      <c r="F461" s="223">
        <v>0.3</v>
      </c>
      <c r="G461" s="223">
        <v>0.2</v>
      </c>
      <c r="H461" s="224">
        <v>1.5</v>
      </c>
      <c r="I461" s="224">
        <v>0.5</v>
      </c>
      <c r="J461" s="224">
        <v>1.5</v>
      </c>
      <c r="K461" s="224"/>
      <c r="L461" s="224">
        <v>1.5</v>
      </c>
      <c r="M461" s="224">
        <v>1.5</v>
      </c>
      <c r="N461" s="476"/>
      <c r="O461" s="447"/>
    </row>
    <row r="462" spans="1:15" s="448" customFormat="1" x14ac:dyDescent="0.2">
      <c r="A462" s="439"/>
      <c r="B462" s="212"/>
      <c r="C462" s="213">
        <v>6370042</v>
      </c>
      <c r="D462" s="214" t="s">
        <v>298</v>
      </c>
      <c r="E462" s="360"/>
      <c r="F462" s="223">
        <v>1.2</v>
      </c>
      <c r="G462" s="223">
        <v>1.2</v>
      </c>
      <c r="H462" s="224">
        <v>3</v>
      </c>
      <c r="I462" s="224">
        <v>3</v>
      </c>
      <c r="J462" s="224">
        <v>1</v>
      </c>
      <c r="K462" s="224"/>
      <c r="L462" s="224">
        <v>1</v>
      </c>
      <c r="M462" s="224">
        <v>1</v>
      </c>
      <c r="N462" s="476"/>
      <c r="O462" s="447"/>
    </row>
    <row r="463" spans="1:15" s="448" customFormat="1" x14ac:dyDescent="0.2">
      <c r="A463" s="439"/>
      <c r="B463" s="212"/>
      <c r="C463" s="213">
        <v>6370043</v>
      </c>
      <c r="D463" s="214" t="s">
        <v>91</v>
      </c>
      <c r="E463" s="360"/>
      <c r="F463" s="223">
        <v>1</v>
      </c>
      <c r="G463" s="223">
        <v>0.7</v>
      </c>
      <c r="H463" s="224">
        <v>1.5</v>
      </c>
      <c r="I463" s="224">
        <v>1.5</v>
      </c>
      <c r="J463" s="224">
        <v>1.5</v>
      </c>
      <c r="K463" s="224"/>
      <c r="L463" s="224">
        <v>1.5</v>
      </c>
      <c r="M463" s="224">
        <v>1.5</v>
      </c>
      <c r="N463" s="476"/>
      <c r="O463" s="447"/>
    </row>
    <row r="464" spans="1:15" s="448" customFormat="1" x14ac:dyDescent="0.2">
      <c r="A464" s="439"/>
      <c r="B464" s="212"/>
      <c r="C464" s="213">
        <v>637005</v>
      </c>
      <c r="D464" s="214" t="s">
        <v>141</v>
      </c>
      <c r="E464" s="360"/>
      <c r="F464" s="223">
        <v>0.2</v>
      </c>
      <c r="G464" s="223">
        <v>0</v>
      </c>
      <c r="H464" s="224">
        <v>1.5</v>
      </c>
      <c r="I464" s="224">
        <v>0</v>
      </c>
      <c r="J464" s="578">
        <v>0.5</v>
      </c>
      <c r="K464" s="578"/>
      <c r="L464" s="224">
        <v>1.5</v>
      </c>
      <c r="M464" s="224">
        <v>1.5</v>
      </c>
      <c r="N464" s="476"/>
      <c r="O464" s="447"/>
    </row>
    <row r="465" spans="1:15" s="448" customFormat="1" x14ac:dyDescent="0.2">
      <c r="A465" s="439"/>
      <c r="B465" s="212"/>
      <c r="C465" s="213">
        <v>637006</v>
      </c>
      <c r="D465" s="214" t="s">
        <v>620</v>
      </c>
      <c r="E465" s="360"/>
      <c r="F465" s="223">
        <v>0</v>
      </c>
      <c r="G465" s="223">
        <v>0</v>
      </c>
      <c r="H465" s="224">
        <v>0.6</v>
      </c>
      <c r="I465" s="224">
        <v>0.6</v>
      </c>
      <c r="J465" s="224">
        <v>1</v>
      </c>
      <c r="K465" s="224"/>
      <c r="L465" s="224">
        <v>1</v>
      </c>
      <c r="M465" s="224">
        <v>1</v>
      </c>
      <c r="N465" s="476"/>
      <c r="O465" s="447"/>
    </row>
    <row r="466" spans="1:15" s="448" customFormat="1" x14ac:dyDescent="0.2">
      <c r="A466" s="439"/>
      <c r="B466" s="212"/>
      <c r="C466" s="213">
        <v>637006</v>
      </c>
      <c r="D466" s="214" t="s">
        <v>1150</v>
      </c>
      <c r="E466" s="360"/>
      <c r="F466" s="223">
        <v>0</v>
      </c>
      <c r="G466" s="223">
        <v>0</v>
      </c>
      <c r="H466" s="224">
        <v>0</v>
      </c>
      <c r="I466" s="224">
        <v>0.7</v>
      </c>
      <c r="J466" s="224">
        <v>1</v>
      </c>
      <c r="K466" s="224"/>
      <c r="L466" s="224">
        <v>1</v>
      </c>
      <c r="M466" s="224">
        <v>1</v>
      </c>
      <c r="N466" s="490"/>
      <c r="O466" s="447"/>
    </row>
    <row r="467" spans="1:15" s="448" customFormat="1" x14ac:dyDescent="0.2">
      <c r="A467" s="439"/>
      <c r="B467" s="212"/>
      <c r="C467" s="213">
        <v>637011</v>
      </c>
      <c r="D467" s="214" t="s">
        <v>357</v>
      </c>
      <c r="E467" s="360"/>
      <c r="F467" s="223">
        <v>0.4</v>
      </c>
      <c r="G467" s="223">
        <v>0.3</v>
      </c>
      <c r="H467" s="224">
        <v>5</v>
      </c>
      <c r="I467" s="224">
        <v>0</v>
      </c>
      <c r="J467" s="578">
        <v>1</v>
      </c>
      <c r="K467" s="578"/>
      <c r="L467" s="224">
        <v>5</v>
      </c>
      <c r="M467" s="224">
        <v>5</v>
      </c>
      <c r="N467" s="373"/>
      <c r="O467" s="447"/>
    </row>
    <row r="468" spans="1:15" s="448" customFormat="1" x14ac:dyDescent="0.2">
      <c r="A468" s="439"/>
      <c r="B468" s="212"/>
      <c r="C468" s="213">
        <v>637012</v>
      </c>
      <c r="D468" s="214" t="s">
        <v>565</v>
      </c>
      <c r="E468" s="360"/>
      <c r="F468" s="223">
        <v>0.1</v>
      </c>
      <c r="G468" s="223">
        <v>0</v>
      </c>
      <c r="H468" s="224">
        <v>0.1</v>
      </c>
      <c r="I468" s="224">
        <v>0.1</v>
      </c>
      <c r="J468" s="224">
        <v>0.1</v>
      </c>
      <c r="K468" s="224"/>
      <c r="L468" s="224">
        <v>0.1</v>
      </c>
      <c r="M468" s="224">
        <v>0.1</v>
      </c>
      <c r="N468" s="476"/>
      <c r="O468" s="447"/>
    </row>
    <row r="469" spans="1:15" s="448" customFormat="1" x14ac:dyDescent="0.2">
      <c r="A469" s="439"/>
      <c r="B469" s="212"/>
      <c r="C469" s="213">
        <v>637014</v>
      </c>
      <c r="D469" s="214" t="s">
        <v>101</v>
      </c>
      <c r="E469" s="360"/>
      <c r="F469" s="223">
        <v>5.8</v>
      </c>
      <c r="G469" s="223">
        <v>5.8</v>
      </c>
      <c r="H469" s="224">
        <v>10</v>
      </c>
      <c r="I469" s="224">
        <v>10</v>
      </c>
      <c r="J469" s="578">
        <v>8</v>
      </c>
      <c r="K469" s="578"/>
      <c r="L469" s="224">
        <v>8</v>
      </c>
      <c r="M469" s="224">
        <v>8</v>
      </c>
      <c r="N469" s="476"/>
      <c r="O469" s="447"/>
    </row>
    <row r="470" spans="1:15" s="448" customFormat="1" x14ac:dyDescent="0.2">
      <c r="A470" s="439"/>
      <c r="B470" s="212"/>
      <c r="C470" s="213">
        <v>637016</v>
      </c>
      <c r="D470" s="214" t="s">
        <v>103</v>
      </c>
      <c r="E470" s="360"/>
      <c r="F470" s="223">
        <v>1</v>
      </c>
      <c r="G470" s="223">
        <v>1.3</v>
      </c>
      <c r="H470" s="224">
        <v>1.5</v>
      </c>
      <c r="I470" s="224">
        <v>1.5</v>
      </c>
      <c r="J470" s="224">
        <v>2.5</v>
      </c>
      <c r="K470" s="224"/>
      <c r="L470" s="224">
        <v>2.5</v>
      </c>
      <c r="M470" s="224">
        <v>2.5</v>
      </c>
      <c r="N470" s="476"/>
      <c r="O470" s="447"/>
    </row>
    <row r="471" spans="1:15" x14ac:dyDescent="0.2">
      <c r="A471" s="208"/>
      <c r="B471" s="212"/>
      <c r="C471" s="213">
        <v>637027</v>
      </c>
      <c r="D471" s="214" t="s">
        <v>171</v>
      </c>
      <c r="E471" s="360"/>
      <c r="F471" s="223">
        <v>0.4</v>
      </c>
      <c r="G471" s="223">
        <v>0</v>
      </c>
      <c r="H471" s="224">
        <v>5</v>
      </c>
      <c r="I471" s="224">
        <v>0</v>
      </c>
      <c r="J471" s="578">
        <v>3</v>
      </c>
      <c r="K471" s="578"/>
      <c r="L471" s="224">
        <v>5</v>
      </c>
      <c r="M471" s="224">
        <v>5</v>
      </c>
      <c r="N471" s="207"/>
    </row>
    <row r="472" spans="1:15" s="448" customFormat="1" x14ac:dyDescent="0.2">
      <c r="A472" s="446"/>
      <c r="B472" s="212"/>
      <c r="C472" s="213">
        <v>642012</v>
      </c>
      <c r="D472" s="214" t="s">
        <v>110</v>
      </c>
      <c r="E472" s="360"/>
      <c r="F472" s="223">
        <v>2</v>
      </c>
      <c r="G472" s="223">
        <v>0</v>
      </c>
      <c r="H472" s="224">
        <v>0</v>
      </c>
      <c r="I472" s="224">
        <v>0</v>
      </c>
      <c r="J472" s="578">
        <v>1.5</v>
      </c>
      <c r="K472" s="578"/>
      <c r="L472" s="224">
        <v>3</v>
      </c>
      <c r="M472" s="224">
        <v>3</v>
      </c>
      <c r="N472" s="476"/>
      <c r="O472" s="447"/>
    </row>
    <row r="473" spans="1:15" s="448" customFormat="1" x14ac:dyDescent="0.2">
      <c r="A473" s="439"/>
      <c r="B473" s="212"/>
      <c r="C473" s="213">
        <v>642013</v>
      </c>
      <c r="D473" s="214" t="s">
        <v>287</v>
      </c>
      <c r="E473" s="360"/>
      <c r="F473" s="223">
        <v>0</v>
      </c>
      <c r="G473" s="223">
        <v>1</v>
      </c>
      <c r="H473" s="224">
        <v>0</v>
      </c>
      <c r="I473" s="224">
        <v>0</v>
      </c>
      <c r="J473" s="224">
        <v>0</v>
      </c>
      <c r="K473" s="224"/>
      <c r="L473" s="224">
        <v>0</v>
      </c>
      <c r="M473" s="224">
        <v>0</v>
      </c>
      <c r="N473" s="476"/>
      <c r="O473" s="447"/>
    </row>
    <row r="474" spans="1:15" s="448" customFormat="1" x14ac:dyDescent="0.2">
      <c r="A474" s="439"/>
      <c r="B474" s="212"/>
      <c r="C474" s="213">
        <v>642015</v>
      </c>
      <c r="D474" s="214" t="s">
        <v>111</v>
      </c>
      <c r="E474" s="360"/>
      <c r="F474" s="223">
        <v>0.3</v>
      </c>
      <c r="G474" s="223">
        <v>0.3</v>
      </c>
      <c r="H474" s="224">
        <v>1</v>
      </c>
      <c r="I474" s="224">
        <v>1</v>
      </c>
      <c r="J474" s="224">
        <v>1</v>
      </c>
      <c r="K474" s="224"/>
      <c r="L474" s="224">
        <v>1</v>
      </c>
      <c r="M474" s="224">
        <v>1</v>
      </c>
      <c r="N474" s="490"/>
      <c r="O474" s="447"/>
    </row>
    <row r="475" spans="1:15" s="448" customFormat="1" x14ac:dyDescent="0.2">
      <c r="A475" s="439"/>
      <c r="B475" s="294"/>
      <c r="C475" s="295"/>
      <c r="D475" s="282" t="s">
        <v>174</v>
      </c>
      <c r="E475" s="294" t="s">
        <v>689</v>
      </c>
      <c r="F475" s="283">
        <f t="shared" ref="F475:J475" si="113">SUM(F476:F480)</f>
        <v>32.299999999999997</v>
      </c>
      <c r="G475" s="283">
        <f t="shared" si="113"/>
        <v>33.9</v>
      </c>
      <c r="H475" s="283">
        <f t="shared" si="113"/>
        <v>33.5</v>
      </c>
      <c r="I475" s="283">
        <f t="shared" si="113"/>
        <v>36.5</v>
      </c>
      <c r="J475" s="283">
        <f t="shared" si="113"/>
        <v>31.5</v>
      </c>
      <c r="K475" s="283"/>
      <c r="L475" s="283">
        <f t="shared" ref="L475:M475" si="114">SUM(L476:L480)</f>
        <v>32.5</v>
      </c>
      <c r="M475" s="283">
        <f t="shared" si="114"/>
        <v>32.5</v>
      </c>
      <c r="N475" s="476"/>
      <c r="O475" s="447"/>
    </row>
    <row r="476" spans="1:15" s="448" customFormat="1" x14ac:dyDescent="0.2">
      <c r="A476" s="318"/>
      <c r="B476" s="212"/>
      <c r="C476" s="213">
        <v>632001</v>
      </c>
      <c r="D476" s="214" t="s">
        <v>175</v>
      </c>
      <c r="E476" s="360"/>
      <c r="F476" s="223">
        <v>29.5</v>
      </c>
      <c r="G476" s="223">
        <v>31.6</v>
      </c>
      <c r="H476" s="224">
        <v>30</v>
      </c>
      <c r="I476" s="224">
        <v>33</v>
      </c>
      <c r="J476" s="224">
        <v>30</v>
      </c>
      <c r="K476" s="224"/>
      <c r="L476" s="224">
        <v>30</v>
      </c>
      <c r="M476" s="224">
        <v>30</v>
      </c>
      <c r="N476" s="490"/>
      <c r="O476" s="447"/>
    </row>
    <row r="477" spans="1:15" x14ac:dyDescent="0.2">
      <c r="A477" s="212"/>
      <c r="B477" s="212"/>
      <c r="C477" s="213">
        <v>63300614</v>
      </c>
      <c r="D477" s="214" t="s">
        <v>435</v>
      </c>
      <c r="E477" s="360"/>
      <c r="F477" s="223">
        <v>0</v>
      </c>
      <c r="G477" s="223">
        <v>0</v>
      </c>
      <c r="H477" s="224">
        <v>1</v>
      </c>
      <c r="I477" s="224">
        <v>1</v>
      </c>
      <c r="J477" s="224">
        <v>0.5</v>
      </c>
      <c r="K477" s="224"/>
      <c r="L477" s="224">
        <v>0.5</v>
      </c>
      <c r="M477" s="224">
        <v>0.5</v>
      </c>
      <c r="N477" s="207"/>
    </row>
    <row r="478" spans="1:15" s="448" customFormat="1" x14ac:dyDescent="0.2">
      <c r="A478" s="318"/>
      <c r="B478" s="212"/>
      <c r="C478" s="213">
        <v>6330065</v>
      </c>
      <c r="D478" s="214" t="s">
        <v>134</v>
      </c>
      <c r="E478" s="360"/>
      <c r="F478" s="223">
        <v>1.4</v>
      </c>
      <c r="G478" s="223">
        <v>1.3</v>
      </c>
      <c r="H478" s="224">
        <v>1.5</v>
      </c>
      <c r="I478" s="224">
        <v>1.5</v>
      </c>
      <c r="J478" s="578">
        <v>0.5</v>
      </c>
      <c r="K478" s="578"/>
      <c r="L478" s="224">
        <v>1.5</v>
      </c>
      <c r="M478" s="224">
        <v>1.5</v>
      </c>
      <c r="N478" s="478"/>
      <c r="O478" s="447"/>
    </row>
    <row r="479" spans="1:15" s="448" customFormat="1" x14ac:dyDescent="0.2">
      <c r="A479" s="446"/>
      <c r="B479" s="212"/>
      <c r="C479" s="213">
        <v>63500612</v>
      </c>
      <c r="D479" s="214" t="s">
        <v>176</v>
      </c>
      <c r="E479" s="360"/>
      <c r="F479" s="223">
        <v>1.4</v>
      </c>
      <c r="G479" s="223">
        <v>0.9</v>
      </c>
      <c r="H479" s="224">
        <v>1</v>
      </c>
      <c r="I479" s="224">
        <v>1</v>
      </c>
      <c r="J479" s="224">
        <v>0.5</v>
      </c>
      <c r="K479" s="224"/>
      <c r="L479" s="224">
        <v>0.5</v>
      </c>
      <c r="M479" s="224">
        <v>0.5</v>
      </c>
      <c r="N479" s="478"/>
      <c r="O479" s="447"/>
    </row>
    <row r="480" spans="1:15" x14ac:dyDescent="0.2">
      <c r="A480" s="205"/>
      <c r="B480" s="212"/>
      <c r="C480" s="213">
        <v>636004</v>
      </c>
      <c r="D480" s="214" t="s">
        <v>546</v>
      </c>
      <c r="E480" s="360"/>
      <c r="F480" s="223">
        <v>0</v>
      </c>
      <c r="G480" s="223">
        <v>0.1</v>
      </c>
      <c r="H480" s="224">
        <v>0</v>
      </c>
      <c r="I480" s="224">
        <v>0</v>
      </c>
      <c r="J480" s="224">
        <v>0</v>
      </c>
      <c r="K480" s="224"/>
      <c r="L480" s="224">
        <v>0</v>
      </c>
      <c r="M480" s="224">
        <v>0</v>
      </c>
      <c r="N480" s="476"/>
    </row>
    <row r="481" spans="1:15" x14ac:dyDescent="0.2">
      <c r="A481" s="205"/>
      <c r="B481" s="299"/>
      <c r="C481" s="300"/>
      <c r="D481" s="282" t="s">
        <v>503</v>
      </c>
      <c r="E481" s="299" t="s">
        <v>690</v>
      </c>
      <c r="F481" s="283">
        <f t="shared" ref="F481:H481" si="115">SUM(F482:F484)</f>
        <v>224.10000000000002</v>
      </c>
      <c r="G481" s="283">
        <f t="shared" si="115"/>
        <v>183.8</v>
      </c>
      <c r="H481" s="283">
        <f t="shared" si="115"/>
        <v>199.7</v>
      </c>
      <c r="I481" s="283">
        <f>SUM(I482+I483+I484+I516)</f>
        <v>216.9</v>
      </c>
      <c r="J481" s="283">
        <f>SUM(J482+J483+J484+J516)</f>
        <v>231.3</v>
      </c>
      <c r="K481" s="283"/>
      <c r="L481" s="283">
        <f>SUM(L482+L483+L484+L516)</f>
        <v>238.9</v>
      </c>
      <c r="M481" s="283">
        <f>SUM(M482+M483+M484+M516)</f>
        <v>245.9</v>
      </c>
      <c r="N481" s="476"/>
    </row>
    <row r="482" spans="1:15" s="448" customFormat="1" x14ac:dyDescent="0.2">
      <c r="A482" s="446"/>
      <c r="B482" s="212">
        <v>610</v>
      </c>
      <c r="C482" s="213"/>
      <c r="D482" s="214" t="s">
        <v>115</v>
      </c>
      <c r="E482" s="360"/>
      <c r="F482" s="223">
        <v>62.9</v>
      </c>
      <c r="G482" s="223">
        <v>66.400000000000006</v>
      </c>
      <c r="H482" s="224">
        <v>69</v>
      </c>
      <c r="I482" s="224">
        <v>79</v>
      </c>
      <c r="J482" s="224">
        <v>81.099999999999994</v>
      </c>
      <c r="K482" s="224">
        <f>SUM(J482/12*8*0.2)</f>
        <v>10.813333333333333</v>
      </c>
      <c r="L482" s="224">
        <v>85</v>
      </c>
      <c r="M482" s="224">
        <v>90</v>
      </c>
      <c r="N482" s="490"/>
      <c r="O482" s="447"/>
    </row>
    <row r="483" spans="1:15" s="323" customFormat="1" x14ac:dyDescent="0.2">
      <c r="A483" s="446"/>
      <c r="B483" s="212">
        <v>620</v>
      </c>
      <c r="C483" s="213"/>
      <c r="D483" s="214" t="s">
        <v>116</v>
      </c>
      <c r="E483" s="360"/>
      <c r="F483" s="223">
        <v>22.4</v>
      </c>
      <c r="G483" s="223">
        <v>22</v>
      </c>
      <c r="H483" s="224">
        <v>24</v>
      </c>
      <c r="I483" s="224">
        <v>27.7</v>
      </c>
      <c r="J483" s="224">
        <v>28.3</v>
      </c>
      <c r="K483" s="224">
        <f>SUM(J483/12*8*0.2)</f>
        <v>3.7733333333333334</v>
      </c>
      <c r="L483" s="224">
        <v>30</v>
      </c>
      <c r="M483" s="224">
        <v>32</v>
      </c>
      <c r="N483" s="478"/>
      <c r="O483" s="324"/>
    </row>
    <row r="484" spans="1:15" s="448" customFormat="1" x14ac:dyDescent="0.2">
      <c r="A484" s="446"/>
      <c r="B484" s="212">
        <v>630</v>
      </c>
      <c r="C484" s="221"/>
      <c r="D484" s="222" t="s">
        <v>162</v>
      </c>
      <c r="E484" s="253"/>
      <c r="F484" s="225">
        <f>SUM(F485:F518)</f>
        <v>138.80000000000001</v>
      </c>
      <c r="G484" s="225">
        <f>SUM(G485:G518)</f>
        <v>95.4</v>
      </c>
      <c r="H484" s="204">
        <f>SUM(H485:H516)</f>
        <v>106.69999999999999</v>
      </c>
      <c r="I484" s="204">
        <f>SUM(I485:I515)</f>
        <v>105.6</v>
      </c>
      <c r="J484" s="204">
        <f>SUM(J485:J515)</f>
        <v>119.9</v>
      </c>
      <c r="K484" s="204"/>
      <c r="L484" s="204">
        <f>SUM(L485:L515)</f>
        <v>121.9</v>
      </c>
      <c r="M484" s="204">
        <f>SUM(M485:M515)</f>
        <v>121.9</v>
      </c>
      <c r="N484" s="476"/>
      <c r="O484" s="447"/>
    </row>
    <row r="485" spans="1:15" s="448" customFormat="1" x14ac:dyDescent="0.2">
      <c r="A485" s="318"/>
      <c r="B485" s="212"/>
      <c r="C485" s="213">
        <v>631001</v>
      </c>
      <c r="D485" s="214" t="s">
        <v>129</v>
      </c>
      <c r="E485" s="253"/>
      <c r="F485" s="223">
        <v>0.1</v>
      </c>
      <c r="G485" s="223">
        <v>0.2</v>
      </c>
      <c r="H485" s="224">
        <v>0.5</v>
      </c>
      <c r="I485" s="224">
        <v>0.5</v>
      </c>
      <c r="J485" s="224">
        <v>0.5</v>
      </c>
      <c r="K485" s="224"/>
      <c r="L485" s="224">
        <v>0.5</v>
      </c>
      <c r="M485" s="224">
        <v>0.5</v>
      </c>
      <c r="N485" s="478"/>
      <c r="O485" s="447"/>
    </row>
    <row r="486" spans="1:15" s="448" customFormat="1" x14ac:dyDescent="0.2">
      <c r="A486" s="318"/>
      <c r="B486" s="212"/>
      <c r="C486" s="213">
        <v>632001</v>
      </c>
      <c r="D486" s="214" t="s">
        <v>506</v>
      </c>
      <c r="E486" s="360"/>
      <c r="F486" s="223">
        <v>19.399999999999999</v>
      </c>
      <c r="G486" s="223">
        <v>14.3</v>
      </c>
      <c r="H486" s="224">
        <v>18</v>
      </c>
      <c r="I486" s="224">
        <v>18</v>
      </c>
      <c r="J486" s="224">
        <v>18.5</v>
      </c>
      <c r="K486" s="224"/>
      <c r="L486" s="224">
        <v>18.5</v>
      </c>
      <c r="M486" s="224">
        <v>18.5</v>
      </c>
      <c r="N486" s="478"/>
      <c r="O486" s="447"/>
    </row>
    <row r="487" spans="1:15" s="448" customFormat="1" x14ac:dyDescent="0.2">
      <c r="A487" s="318"/>
      <c r="B487" s="212"/>
      <c r="C487" s="213">
        <v>632002</v>
      </c>
      <c r="D487" s="214" t="s">
        <v>507</v>
      </c>
      <c r="E487" s="360"/>
      <c r="F487" s="223">
        <v>33.200000000000003</v>
      </c>
      <c r="G487" s="223">
        <v>26.3</v>
      </c>
      <c r="H487" s="224">
        <v>25</v>
      </c>
      <c r="I487" s="224">
        <v>25</v>
      </c>
      <c r="J487" s="224">
        <v>33.200000000000003</v>
      </c>
      <c r="K487" s="224"/>
      <c r="L487" s="224">
        <v>33.200000000000003</v>
      </c>
      <c r="M487" s="224">
        <v>33.200000000000003</v>
      </c>
      <c r="N487" s="476"/>
      <c r="O487" s="447"/>
    </row>
    <row r="488" spans="1:15" s="448" customFormat="1" x14ac:dyDescent="0.2">
      <c r="A488" s="318"/>
      <c r="B488" s="212"/>
      <c r="C488" s="213">
        <v>632003</v>
      </c>
      <c r="D488" s="214" t="s">
        <v>975</v>
      </c>
      <c r="E488" s="360"/>
      <c r="F488" s="223">
        <v>0</v>
      </c>
      <c r="G488" s="223">
        <v>0</v>
      </c>
      <c r="H488" s="224">
        <v>0.3</v>
      </c>
      <c r="I488" s="224">
        <v>0.3</v>
      </c>
      <c r="J488" s="224">
        <v>0.1</v>
      </c>
      <c r="K488" s="224"/>
      <c r="L488" s="224">
        <v>0.1</v>
      </c>
      <c r="M488" s="224">
        <v>0.1</v>
      </c>
      <c r="N488" s="476"/>
      <c r="O488" s="447"/>
    </row>
    <row r="489" spans="1:15" s="448" customFormat="1" x14ac:dyDescent="0.2">
      <c r="A489" s="318"/>
      <c r="B489" s="212"/>
      <c r="C489" s="213">
        <v>633006</v>
      </c>
      <c r="D489" s="214" t="s">
        <v>547</v>
      </c>
      <c r="E489" s="360"/>
      <c r="F489" s="223">
        <v>4.4000000000000004</v>
      </c>
      <c r="G489" s="223">
        <v>1.6</v>
      </c>
      <c r="H489" s="224">
        <v>1</v>
      </c>
      <c r="I489" s="224">
        <v>1</v>
      </c>
      <c r="J489" s="578">
        <v>10</v>
      </c>
      <c r="K489" s="578"/>
      <c r="L489" s="224">
        <v>10</v>
      </c>
      <c r="M489" s="224">
        <v>10</v>
      </c>
      <c r="N489" s="242"/>
      <c r="O489" s="410"/>
    </row>
    <row r="490" spans="1:15" s="448" customFormat="1" x14ac:dyDescent="0.2">
      <c r="A490" s="318"/>
      <c r="B490" s="212"/>
      <c r="C490" s="213">
        <v>6330061</v>
      </c>
      <c r="D490" s="214" t="s">
        <v>134</v>
      </c>
      <c r="E490" s="360"/>
      <c r="F490" s="223">
        <v>0.9</v>
      </c>
      <c r="G490" s="223">
        <v>3.4</v>
      </c>
      <c r="H490" s="224">
        <v>5</v>
      </c>
      <c r="I490" s="224">
        <v>7</v>
      </c>
      <c r="J490" s="578">
        <v>7</v>
      </c>
      <c r="K490" s="578"/>
      <c r="L490" s="224">
        <v>7</v>
      </c>
      <c r="M490" s="224">
        <v>7</v>
      </c>
      <c r="N490" s="490"/>
      <c r="O490" s="447"/>
    </row>
    <row r="491" spans="1:15" s="448" customFormat="1" x14ac:dyDescent="0.2">
      <c r="A491" s="318"/>
      <c r="B491" s="212"/>
      <c r="C491" s="213">
        <v>6330065</v>
      </c>
      <c r="D491" s="214" t="s">
        <v>548</v>
      </c>
      <c r="E491" s="360"/>
      <c r="F491" s="223">
        <v>0.4</v>
      </c>
      <c r="G491" s="223">
        <v>0.4</v>
      </c>
      <c r="H491" s="224">
        <v>0.6</v>
      </c>
      <c r="I491" s="224">
        <v>0.6</v>
      </c>
      <c r="J491" s="224">
        <v>0.6</v>
      </c>
      <c r="K491" s="224"/>
      <c r="L491" s="224">
        <v>0.6</v>
      </c>
      <c r="M491" s="224">
        <v>0.6</v>
      </c>
      <c r="N491" s="476"/>
      <c r="O491" s="447"/>
    </row>
    <row r="492" spans="1:15" s="448" customFormat="1" x14ac:dyDescent="0.2">
      <c r="A492" s="318"/>
      <c r="B492" s="212"/>
      <c r="C492" s="213">
        <v>633009</v>
      </c>
      <c r="D492" s="214" t="s">
        <v>549</v>
      </c>
      <c r="E492" s="360"/>
      <c r="F492" s="223">
        <v>0.2</v>
      </c>
      <c r="G492" s="223">
        <v>0</v>
      </c>
      <c r="H492" s="224">
        <v>0.2</v>
      </c>
      <c r="I492" s="224">
        <v>0.2</v>
      </c>
      <c r="J492" s="224">
        <v>0.2</v>
      </c>
      <c r="K492" s="224"/>
      <c r="L492" s="224">
        <v>0.2</v>
      </c>
      <c r="M492" s="224">
        <v>0.2</v>
      </c>
      <c r="N492" s="476"/>
      <c r="O492" s="447"/>
    </row>
    <row r="493" spans="1:15" s="448" customFormat="1" x14ac:dyDescent="0.2">
      <c r="A493" s="318"/>
      <c r="B493" s="212"/>
      <c r="C493" s="213">
        <v>634001</v>
      </c>
      <c r="D493" s="214" t="s">
        <v>508</v>
      </c>
      <c r="E493" s="360"/>
      <c r="F493" s="223">
        <v>0.4</v>
      </c>
      <c r="G493" s="223">
        <v>0.6</v>
      </c>
      <c r="H493" s="224">
        <v>0.6</v>
      </c>
      <c r="I493" s="224">
        <v>0.6</v>
      </c>
      <c r="J493" s="224">
        <v>0.6</v>
      </c>
      <c r="K493" s="224"/>
      <c r="L493" s="224">
        <v>0.6</v>
      </c>
      <c r="M493" s="224">
        <v>0.6</v>
      </c>
      <c r="N493" s="476"/>
      <c r="O493" s="447"/>
    </row>
    <row r="494" spans="1:15" s="448" customFormat="1" x14ac:dyDescent="0.2">
      <c r="A494" s="318"/>
      <c r="B494" s="212"/>
      <c r="C494" s="213">
        <v>6340021</v>
      </c>
      <c r="D494" s="214" t="s">
        <v>78</v>
      </c>
      <c r="E494" s="360"/>
      <c r="F494" s="223">
        <v>0.4</v>
      </c>
      <c r="G494" s="223">
        <v>0.2</v>
      </c>
      <c r="H494" s="224">
        <v>0.3</v>
      </c>
      <c r="I494" s="224">
        <v>0.3</v>
      </c>
      <c r="J494" s="224">
        <v>0.4</v>
      </c>
      <c r="K494" s="224"/>
      <c r="L494" s="224">
        <v>0.4</v>
      </c>
      <c r="M494" s="224">
        <v>0.4</v>
      </c>
      <c r="N494" s="478"/>
      <c r="O494" s="447"/>
    </row>
    <row r="495" spans="1:15" s="448" customFormat="1" x14ac:dyDescent="0.2">
      <c r="A495" s="318"/>
      <c r="B495" s="212"/>
      <c r="C495" s="213">
        <v>6340022</v>
      </c>
      <c r="D495" s="214" t="s">
        <v>79</v>
      </c>
      <c r="E495" s="360"/>
      <c r="F495" s="223">
        <v>0</v>
      </c>
      <c r="G495" s="223">
        <v>0.1</v>
      </c>
      <c r="H495" s="224">
        <v>0.2</v>
      </c>
      <c r="I495" s="224">
        <v>0.2</v>
      </c>
      <c r="J495" s="224">
        <v>0.1</v>
      </c>
      <c r="K495" s="224"/>
      <c r="L495" s="224">
        <v>0.1</v>
      </c>
      <c r="M495" s="224">
        <v>0.1</v>
      </c>
      <c r="N495" s="476"/>
      <c r="O495" s="447"/>
    </row>
    <row r="496" spans="1:15" s="448" customFormat="1" x14ac:dyDescent="0.2">
      <c r="A496" s="318"/>
      <c r="B496" s="212"/>
      <c r="C496" s="213">
        <v>634003</v>
      </c>
      <c r="D496" s="214" t="s">
        <v>613</v>
      </c>
      <c r="E496" s="360"/>
      <c r="F496" s="223">
        <v>0.2</v>
      </c>
      <c r="G496" s="223">
        <v>0.2</v>
      </c>
      <c r="H496" s="224">
        <v>0.3</v>
      </c>
      <c r="I496" s="224">
        <v>0.3</v>
      </c>
      <c r="J496" s="224">
        <v>0.2</v>
      </c>
      <c r="K496" s="224"/>
      <c r="L496" s="224">
        <v>0.2</v>
      </c>
      <c r="M496" s="224">
        <v>0.2</v>
      </c>
      <c r="N496" s="476"/>
      <c r="O496" s="447"/>
    </row>
    <row r="497" spans="1:15" s="448" customFormat="1" x14ac:dyDescent="0.2">
      <c r="A497" s="318"/>
      <c r="B497" s="212"/>
      <c r="C497" s="213">
        <v>635002</v>
      </c>
      <c r="D497" s="214" t="s">
        <v>83</v>
      </c>
      <c r="E497" s="360"/>
      <c r="F497" s="223">
        <v>0</v>
      </c>
      <c r="G497" s="223">
        <v>0.1</v>
      </c>
      <c r="H497" s="224">
        <v>0.1</v>
      </c>
      <c r="I497" s="224">
        <v>0.1</v>
      </c>
      <c r="J497" s="224">
        <v>0.1</v>
      </c>
      <c r="K497" s="224"/>
      <c r="L497" s="224">
        <v>0.1</v>
      </c>
      <c r="M497" s="224">
        <v>0.1</v>
      </c>
      <c r="N497" s="478"/>
      <c r="O497" s="447"/>
    </row>
    <row r="498" spans="1:15" s="448" customFormat="1" x14ac:dyDescent="0.2">
      <c r="A498" s="318"/>
      <c r="B498" s="212"/>
      <c r="C498" s="213">
        <v>635006</v>
      </c>
      <c r="D498" s="214" t="s">
        <v>550</v>
      </c>
      <c r="E498" s="360"/>
      <c r="F498" s="223">
        <v>1.2</v>
      </c>
      <c r="G498" s="223">
        <v>1.5</v>
      </c>
      <c r="H498" s="224">
        <v>4</v>
      </c>
      <c r="I498" s="224">
        <v>4</v>
      </c>
      <c r="J498" s="578">
        <v>2</v>
      </c>
      <c r="K498" s="578"/>
      <c r="L498" s="224">
        <v>2</v>
      </c>
      <c r="M498" s="224">
        <v>2</v>
      </c>
      <c r="N498" s="478"/>
      <c r="O498" s="447"/>
    </row>
    <row r="499" spans="1:15" s="448" customFormat="1" x14ac:dyDescent="0.2">
      <c r="A499" s="446"/>
      <c r="B499" s="212"/>
      <c r="C499" s="213">
        <v>636001</v>
      </c>
      <c r="D499" s="214" t="s">
        <v>592</v>
      </c>
      <c r="E499" s="360"/>
      <c r="F499" s="223">
        <v>2.2000000000000002</v>
      </c>
      <c r="G499" s="223">
        <v>3.5</v>
      </c>
      <c r="H499" s="224">
        <v>4</v>
      </c>
      <c r="I499" s="224">
        <v>4</v>
      </c>
      <c r="J499" s="224">
        <v>1</v>
      </c>
      <c r="K499" s="224"/>
      <c r="L499" s="224">
        <v>1</v>
      </c>
      <c r="M499" s="224">
        <v>1</v>
      </c>
      <c r="N499" s="478"/>
      <c r="O499" s="447"/>
    </row>
    <row r="500" spans="1:15" s="448" customFormat="1" x14ac:dyDescent="0.2">
      <c r="A500" s="446"/>
      <c r="B500" s="212"/>
      <c r="C500" s="213">
        <v>637001</v>
      </c>
      <c r="D500" s="214" t="s">
        <v>89</v>
      </c>
      <c r="E500" s="360"/>
      <c r="F500" s="223">
        <v>0</v>
      </c>
      <c r="G500" s="223">
        <v>0.9</v>
      </c>
      <c r="H500" s="224">
        <v>1</v>
      </c>
      <c r="I500" s="224">
        <v>1</v>
      </c>
      <c r="J500" s="224">
        <v>1</v>
      </c>
      <c r="K500" s="224"/>
      <c r="L500" s="224">
        <v>1</v>
      </c>
      <c r="M500" s="224">
        <v>1</v>
      </c>
      <c r="N500" s="478"/>
      <c r="O500" s="447"/>
    </row>
    <row r="501" spans="1:15" s="448" customFormat="1" x14ac:dyDescent="0.2">
      <c r="A501" s="446"/>
      <c r="B501" s="212"/>
      <c r="C501" s="213">
        <v>637004</v>
      </c>
      <c r="D501" s="214" t="s">
        <v>454</v>
      </c>
      <c r="E501" s="360"/>
      <c r="F501" s="223">
        <v>0</v>
      </c>
      <c r="G501" s="223">
        <v>0</v>
      </c>
      <c r="H501" s="224">
        <v>0</v>
      </c>
      <c r="I501" s="224">
        <v>0</v>
      </c>
      <c r="J501" s="224">
        <v>0</v>
      </c>
      <c r="K501" s="224"/>
      <c r="L501" s="224">
        <v>0</v>
      </c>
      <c r="M501" s="224">
        <v>0</v>
      </c>
      <c r="N501" s="478"/>
      <c r="O501" s="447"/>
    </row>
    <row r="502" spans="1:15" s="448" customFormat="1" x14ac:dyDescent="0.2">
      <c r="A502" s="446"/>
      <c r="B502" s="212"/>
      <c r="C502" s="213">
        <v>6370041</v>
      </c>
      <c r="D502" s="214" t="s">
        <v>621</v>
      </c>
      <c r="E502" s="360"/>
      <c r="F502" s="223">
        <v>1.8</v>
      </c>
      <c r="G502" s="223">
        <v>1.4</v>
      </c>
      <c r="H502" s="224">
        <v>1.4</v>
      </c>
      <c r="I502" s="224">
        <v>1.4</v>
      </c>
      <c r="J502" s="224">
        <v>1.9</v>
      </c>
      <c r="K502" s="224"/>
      <c r="L502" s="224">
        <v>1.9</v>
      </c>
      <c r="M502" s="224">
        <v>1.9</v>
      </c>
      <c r="N502" s="476"/>
      <c r="O502" s="447"/>
    </row>
    <row r="503" spans="1:15" s="448" customFormat="1" x14ac:dyDescent="0.2">
      <c r="A503" s="446"/>
      <c r="B503" s="212"/>
      <c r="C503" s="213">
        <v>63700499</v>
      </c>
      <c r="D503" s="214" t="s">
        <v>91</v>
      </c>
      <c r="E503" s="360"/>
      <c r="F503" s="223">
        <v>22</v>
      </c>
      <c r="G503" s="223">
        <v>26.2</v>
      </c>
      <c r="H503" s="224">
        <v>25</v>
      </c>
      <c r="I503" s="224">
        <v>25</v>
      </c>
      <c r="J503" s="578">
        <v>25</v>
      </c>
      <c r="K503" s="578"/>
      <c r="L503" s="224">
        <v>25</v>
      </c>
      <c r="M503" s="224">
        <v>25</v>
      </c>
      <c r="N503" s="490"/>
      <c r="O503" s="447"/>
    </row>
    <row r="504" spans="1:15" s="448" customFormat="1" x14ac:dyDescent="0.2">
      <c r="A504" s="446"/>
      <c r="B504" s="212"/>
      <c r="C504" s="213">
        <v>6370051</v>
      </c>
      <c r="D504" s="214" t="s">
        <v>95</v>
      </c>
      <c r="E504" s="360"/>
      <c r="F504" s="223">
        <v>0</v>
      </c>
      <c r="G504" s="223">
        <v>0</v>
      </c>
      <c r="H504" s="224">
        <v>0</v>
      </c>
      <c r="I504" s="224">
        <v>0</v>
      </c>
      <c r="J504" s="224">
        <v>0</v>
      </c>
      <c r="K504" s="224"/>
      <c r="L504" s="224">
        <v>0</v>
      </c>
      <c r="M504" s="224">
        <v>0</v>
      </c>
      <c r="N504" s="476"/>
      <c r="O504" s="447"/>
    </row>
    <row r="505" spans="1:15" s="448" customFormat="1" x14ac:dyDescent="0.2">
      <c r="A505" s="446"/>
      <c r="B505" s="212"/>
      <c r="C505" s="213">
        <v>6370055</v>
      </c>
      <c r="D505" s="214" t="s">
        <v>98</v>
      </c>
      <c r="E505" s="360"/>
      <c r="F505" s="223">
        <v>0.8</v>
      </c>
      <c r="G505" s="223">
        <v>0.7</v>
      </c>
      <c r="H505" s="224">
        <v>0.6</v>
      </c>
      <c r="I505" s="224">
        <v>0.6</v>
      </c>
      <c r="J505" s="224">
        <v>0.6</v>
      </c>
      <c r="K505" s="224"/>
      <c r="L505" s="224">
        <v>0.6</v>
      </c>
      <c r="M505" s="224">
        <v>0.6</v>
      </c>
      <c r="N505" s="476"/>
      <c r="O505" s="447"/>
    </row>
    <row r="506" spans="1:15" s="448" customFormat="1" x14ac:dyDescent="0.2">
      <c r="A506" s="446"/>
      <c r="B506" s="212"/>
      <c r="C506" s="213">
        <v>637006</v>
      </c>
      <c r="D506" s="214" t="s">
        <v>1150</v>
      </c>
      <c r="E506" s="360"/>
      <c r="F506" s="223">
        <v>0</v>
      </c>
      <c r="G506" s="223">
        <v>0</v>
      </c>
      <c r="H506" s="224">
        <v>0</v>
      </c>
      <c r="I506" s="224">
        <v>1.5</v>
      </c>
      <c r="J506" s="224">
        <v>0</v>
      </c>
      <c r="K506" s="224"/>
      <c r="L506" s="224">
        <v>0</v>
      </c>
      <c r="M506" s="224">
        <v>0</v>
      </c>
      <c r="N506" s="490"/>
      <c r="O506" s="447"/>
    </row>
    <row r="507" spans="1:15" s="448" customFormat="1" x14ac:dyDescent="0.2">
      <c r="A507" s="446"/>
      <c r="B507" s="212"/>
      <c r="C507" s="213">
        <v>637012</v>
      </c>
      <c r="D507" s="214" t="s">
        <v>614</v>
      </c>
      <c r="E507" s="360"/>
      <c r="F507" s="223">
        <v>0.3</v>
      </c>
      <c r="G507" s="223">
        <v>0.2</v>
      </c>
      <c r="H507" s="224">
        <v>0.6</v>
      </c>
      <c r="I507" s="224">
        <v>0.6</v>
      </c>
      <c r="J507" s="578">
        <v>1</v>
      </c>
      <c r="K507" s="578"/>
      <c r="L507" s="224">
        <v>3</v>
      </c>
      <c r="M507" s="224">
        <v>3</v>
      </c>
      <c r="N507" s="478"/>
      <c r="O507" s="447"/>
    </row>
    <row r="508" spans="1:15" s="448" customFormat="1" x14ac:dyDescent="0.2">
      <c r="A508" s="446"/>
      <c r="B508" s="212"/>
      <c r="C508" s="213">
        <v>637014</v>
      </c>
      <c r="D508" s="214" t="s">
        <v>551</v>
      </c>
      <c r="E508" s="360"/>
      <c r="F508" s="223">
        <v>3.8</v>
      </c>
      <c r="G508" s="223">
        <v>4.0999999999999996</v>
      </c>
      <c r="H508" s="224">
        <v>4</v>
      </c>
      <c r="I508" s="224">
        <v>4</v>
      </c>
      <c r="J508" s="224">
        <v>4.5</v>
      </c>
      <c r="K508" s="224"/>
      <c r="L508" s="224">
        <v>4.5</v>
      </c>
      <c r="M508" s="224">
        <v>4.5</v>
      </c>
      <c r="N508" s="476"/>
      <c r="O508" s="447"/>
    </row>
    <row r="509" spans="1:15" s="448" customFormat="1" x14ac:dyDescent="0.2">
      <c r="A509" s="446"/>
      <c r="B509" s="212"/>
      <c r="C509" s="213">
        <v>637015</v>
      </c>
      <c r="D509" s="214" t="s">
        <v>102</v>
      </c>
      <c r="E509" s="360"/>
      <c r="F509" s="223">
        <v>1.5</v>
      </c>
      <c r="G509" s="223">
        <v>1.3</v>
      </c>
      <c r="H509" s="224">
        <v>1.5</v>
      </c>
      <c r="I509" s="224">
        <v>1.5</v>
      </c>
      <c r="J509" s="224">
        <v>1.8</v>
      </c>
      <c r="K509" s="224"/>
      <c r="L509" s="224">
        <v>1.8</v>
      </c>
      <c r="M509" s="224">
        <v>1.8</v>
      </c>
      <c r="N509" s="478"/>
      <c r="O509" s="447"/>
    </row>
    <row r="510" spans="1:15" s="448" customFormat="1" x14ac:dyDescent="0.2">
      <c r="A510" s="446"/>
      <c r="B510" s="212"/>
      <c r="C510" s="213">
        <v>637016</v>
      </c>
      <c r="D510" s="214" t="s">
        <v>552</v>
      </c>
      <c r="E510" s="360"/>
      <c r="F510" s="223">
        <v>0.7</v>
      </c>
      <c r="G510" s="223">
        <v>0.7</v>
      </c>
      <c r="H510" s="224">
        <v>0.7</v>
      </c>
      <c r="I510" s="224">
        <v>0.7</v>
      </c>
      <c r="J510" s="224">
        <v>1</v>
      </c>
      <c r="K510" s="224"/>
      <c r="L510" s="224">
        <v>1</v>
      </c>
      <c r="M510" s="224">
        <v>1</v>
      </c>
      <c r="N510" s="476"/>
      <c r="O510" s="447"/>
    </row>
    <row r="511" spans="1:15" s="448" customFormat="1" x14ac:dyDescent="0.2">
      <c r="A511" s="446"/>
      <c r="B511" s="212"/>
      <c r="C511" s="213">
        <v>637018</v>
      </c>
      <c r="D511" s="214" t="s">
        <v>428</v>
      </c>
      <c r="E511" s="253"/>
      <c r="F511" s="223">
        <v>44.4</v>
      </c>
      <c r="G511" s="223">
        <v>6.7</v>
      </c>
      <c r="H511" s="224">
        <v>7</v>
      </c>
      <c r="I511" s="224">
        <v>7</v>
      </c>
      <c r="J511" s="224">
        <v>8.4</v>
      </c>
      <c r="K511" s="224"/>
      <c r="L511" s="224">
        <v>8.4</v>
      </c>
      <c r="M511" s="224">
        <v>8.4</v>
      </c>
      <c r="N511" s="476"/>
      <c r="O511" s="447"/>
    </row>
    <row r="512" spans="1:15" s="448" customFormat="1" x14ac:dyDescent="0.2">
      <c r="A512" s="446"/>
      <c r="B512" s="212"/>
      <c r="C512" s="213">
        <v>637023</v>
      </c>
      <c r="D512" s="214" t="s">
        <v>553</v>
      </c>
      <c r="E512" s="360"/>
      <c r="F512" s="223">
        <v>0</v>
      </c>
      <c r="G512" s="223">
        <v>0</v>
      </c>
      <c r="H512" s="224">
        <v>0</v>
      </c>
      <c r="I512" s="224">
        <v>0</v>
      </c>
      <c r="J512" s="224">
        <v>0</v>
      </c>
      <c r="K512" s="224"/>
      <c r="L512" s="224">
        <v>0</v>
      </c>
      <c r="M512" s="224">
        <v>0</v>
      </c>
      <c r="N512" s="476"/>
      <c r="O512" s="447"/>
    </row>
    <row r="513" spans="1:15" s="448" customFormat="1" x14ac:dyDescent="0.2">
      <c r="A513" s="446"/>
      <c r="B513" s="212"/>
      <c r="C513" s="213">
        <v>637026</v>
      </c>
      <c r="D513" s="214" t="s">
        <v>554</v>
      </c>
      <c r="E513" s="360"/>
      <c r="F513" s="223">
        <v>0</v>
      </c>
      <c r="G513" s="223">
        <v>0</v>
      </c>
      <c r="H513" s="224">
        <v>0</v>
      </c>
      <c r="I513" s="224">
        <v>0</v>
      </c>
      <c r="J513" s="224">
        <v>0</v>
      </c>
      <c r="K513" s="224"/>
      <c r="L513" s="224">
        <v>0</v>
      </c>
      <c r="M513" s="224">
        <v>0</v>
      </c>
      <c r="N513" s="476"/>
      <c r="O513" s="447"/>
    </row>
    <row r="514" spans="1:15" x14ac:dyDescent="0.2">
      <c r="A514" s="205"/>
      <c r="B514" s="212"/>
      <c r="C514" s="213">
        <v>637027</v>
      </c>
      <c r="D514" s="214" t="s">
        <v>171</v>
      </c>
      <c r="E514" s="360"/>
      <c r="F514" s="223">
        <v>0</v>
      </c>
      <c r="G514" s="223">
        <v>0.2</v>
      </c>
      <c r="H514" s="224">
        <v>0</v>
      </c>
      <c r="I514" s="224">
        <v>0</v>
      </c>
      <c r="J514" s="224">
        <v>0</v>
      </c>
      <c r="K514" s="224"/>
      <c r="L514" s="224">
        <v>0</v>
      </c>
      <c r="M514" s="224">
        <v>0</v>
      </c>
      <c r="N514" s="207"/>
    </row>
    <row r="515" spans="1:15" s="448" customFormat="1" x14ac:dyDescent="0.2">
      <c r="A515" s="446"/>
      <c r="B515" s="212"/>
      <c r="C515" s="213">
        <v>637035</v>
      </c>
      <c r="D515" s="214" t="s">
        <v>627</v>
      </c>
      <c r="E515" s="360"/>
      <c r="F515" s="223">
        <v>0.2</v>
      </c>
      <c r="G515" s="223">
        <v>0.3</v>
      </c>
      <c r="H515" s="224">
        <v>0.2</v>
      </c>
      <c r="I515" s="224">
        <v>0.2</v>
      </c>
      <c r="J515" s="224">
        <v>0.2</v>
      </c>
      <c r="K515" s="224"/>
      <c r="L515" s="224">
        <v>0.2</v>
      </c>
      <c r="M515" s="224">
        <v>0.2</v>
      </c>
      <c r="N515" s="476"/>
      <c r="O515" s="447"/>
    </row>
    <row r="516" spans="1:15" s="323" customFormat="1" x14ac:dyDescent="0.2">
      <c r="A516" s="446"/>
      <c r="B516" s="212">
        <v>640</v>
      </c>
      <c r="C516" s="221"/>
      <c r="D516" s="222" t="s">
        <v>1245</v>
      </c>
      <c r="E516" s="253"/>
      <c r="F516" s="225">
        <v>0</v>
      </c>
      <c r="G516" s="225">
        <v>0</v>
      </c>
      <c r="H516" s="225">
        <f>SUM(H517:H518)</f>
        <v>4.5999999999999996</v>
      </c>
      <c r="I516" s="225">
        <f t="shared" ref="I516:J516" si="116">SUM(I517:I518)</f>
        <v>4.5999999999999996</v>
      </c>
      <c r="J516" s="225">
        <f t="shared" si="116"/>
        <v>2</v>
      </c>
      <c r="K516" s="225"/>
      <c r="L516" s="225">
        <f t="shared" ref="L516:M516" si="117">SUM(L517:L518)</f>
        <v>2</v>
      </c>
      <c r="M516" s="225">
        <f t="shared" si="117"/>
        <v>2</v>
      </c>
      <c r="N516" s="175"/>
      <c r="O516" s="324"/>
    </row>
    <row r="517" spans="1:15" x14ac:dyDescent="0.2">
      <c r="A517" s="205"/>
      <c r="B517" s="212"/>
      <c r="C517" s="213">
        <v>642013</v>
      </c>
      <c r="D517" s="214" t="s">
        <v>628</v>
      </c>
      <c r="E517" s="360"/>
      <c r="F517" s="223">
        <v>0</v>
      </c>
      <c r="G517" s="223">
        <v>0</v>
      </c>
      <c r="H517" s="224">
        <v>3.6</v>
      </c>
      <c r="I517" s="224">
        <v>3.6</v>
      </c>
      <c r="J517" s="550">
        <v>1</v>
      </c>
      <c r="K517" s="550"/>
      <c r="L517" s="550">
        <v>1</v>
      </c>
      <c r="M517" s="550">
        <v>1</v>
      </c>
      <c r="N517" s="207"/>
    </row>
    <row r="518" spans="1:15" s="448" customFormat="1" x14ac:dyDescent="0.2">
      <c r="A518" s="446"/>
      <c r="B518" s="212"/>
      <c r="C518" s="213">
        <v>642015</v>
      </c>
      <c r="D518" s="214" t="s">
        <v>111</v>
      </c>
      <c r="E518" s="360"/>
      <c r="F518" s="223">
        <v>0.3</v>
      </c>
      <c r="G518" s="223">
        <v>0.3</v>
      </c>
      <c r="H518" s="224">
        <v>1</v>
      </c>
      <c r="I518" s="224">
        <v>1</v>
      </c>
      <c r="J518" s="224">
        <v>1</v>
      </c>
      <c r="K518" s="224"/>
      <c r="L518" s="224">
        <v>1</v>
      </c>
      <c r="M518" s="224">
        <v>1</v>
      </c>
      <c r="N518" s="476"/>
      <c r="O518" s="447"/>
    </row>
    <row r="519" spans="1:15" x14ac:dyDescent="0.2">
      <c r="A519" s="205"/>
      <c r="B519" s="298"/>
      <c r="C519" s="295"/>
      <c r="D519" s="282" t="s">
        <v>733</v>
      </c>
      <c r="E519" s="298" t="s">
        <v>690</v>
      </c>
      <c r="F519" s="283">
        <f>SUM(F520)</f>
        <v>3</v>
      </c>
      <c r="G519" s="283">
        <f>SUM(G520)</f>
        <v>2.8</v>
      </c>
      <c r="H519" s="283">
        <f t="shared" ref="H519:M519" si="118">SUM(H520)</f>
        <v>8</v>
      </c>
      <c r="I519" s="283">
        <f t="shared" si="118"/>
        <v>8</v>
      </c>
      <c r="J519" s="283">
        <f t="shared" si="118"/>
        <v>0</v>
      </c>
      <c r="K519" s="283"/>
      <c r="L519" s="283">
        <f t="shared" si="118"/>
        <v>1</v>
      </c>
      <c r="M519" s="283">
        <f t="shared" si="118"/>
        <v>2</v>
      </c>
      <c r="N519" s="207"/>
    </row>
    <row r="520" spans="1:15" x14ac:dyDescent="0.2">
      <c r="A520" s="205"/>
      <c r="B520" s="212">
        <v>630</v>
      </c>
      <c r="C520" s="213"/>
      <c r="D520" s="214" t="s">
        <v>162</v>
      </c>
      <c r="E520" s="362"/>
      <c r="F520" s="223">
        <v>3</v>
      </c>
      <c r="G520" s="223">
        <v>2.8</v>
      </c>
      <c r="H520" s="223">
        <v>8</v>
      </c>
      <c r="I520" s="223">
        <v>8</v>
      </c>
      <c r="J520" s="223">
        <v>0</v>
      </c>
      <c r="K520" s="223"/>
      <c r="L520" s="223">
        <v>1</v>
      </c>
      <c r="M520" s="223">
        <v>2</v>
      </c>
      <c r="N520" s="476"/>
    </row>
    <row r="521" spans="1:15" x14ac:dyDescent="0.2">
      <c r="A521" s="205"/>
      <c r="B521" s="298"/>
      <c r="C521" s="297"/>
      <c r="D521" s="282" t="s">
        <v>720</v>
      </c>
      <c r="E521" s="294" t="s">
        <v>686</v>
      </c>
      <c r="F521" s="283">
        <f t="shared" ref="F521:M521" si="119">SUM(F522)</f>
        <v>0</v>
      </c>
      <c r="G521" s="283">
        <f t="shared" si="119"/>
        <v>0</v>
      </c>
      <c r="H521" s="283">
        <f t="shared" si="119"/>
        <v>0.6</v>
      </c>
      <c r="I521" s="283">
        <f t="shared" si="119"/>
        <v>0.6</v>
      </c>
      <c r="J521" s="283">
        <f t="shared" si="119"/>
        <v>0.4</v>
      </c>
      <c r="K521" s="283"/>
      <c r="L521" s="283">
        <f t="shared" si="119"/>
        <v>1.4</v>
      </c>
      <c r="M521" s="283">
        <f t="shared" si="119"/>
        <v>2.4</v>
      </c>
      <c r="N521" s="476"/>
    </row>
    <row r="522" spans="1:15" s="448" customFormat="1" x14ac:dyDescent="0.2">
      <c r="A522" s="446"/>
      <c r="B522" s="212"/>
      <c r="C522" s="213">
        <v>637005</v>
      </c>
      <c r="D522" s="214" t="s">
        <v>776</v>
      </c>
      <c r="E522" s="361"/>
      <c r="F522" s="223">
        <v>0</v>
      </c>
      <c r="G522" s="223">
        <v>0</v>
      </c>
      <c r="H522" s="224">
        <v>0.6</v>
      </c>
      <c r="I522" s="224">
        <v>0.6</v>
      </c>
      <c r="J522" s="224">
        <v>0.4</v>
      </c>
      <c r="K522" s="224"/>
      <c r="L522" s="224">
        <v>1.4</v>
      </c>
      <c r="M522" s="224">
        <v>2.4</v>
      </c>
      <c r="N522" s="476"/>
      <c r="O522" s="447"/>
    </row>
    <row r="523" spans="1:15" s="448" customFormat="1" x14ac:dyDescent="0.2">
      <c r="A523" s="439"/>
      <c r="B523" s="294"/>
      <c r="C523" s="295"/>
      <c r="D523" s="282" t="s">
        <v>691</v>
      </c>
      <c r="E523" s="298" t="s">
        <v>692</v>
      </c>
      <c r="F523" s="283">
        <f t="shared" ref="F523:M523" si="120">SUM(F525+F540+F549)</f>
        <v>248.59999999999997</v>
      </c>
      <c r="G523" s="283">
        <f t="shared" si="120"/>
        <v>247</v>
      </c>
      <c r="H523" s="283">
        <f t="shared" si="120"/>
        <v>239.70000000000002</v>
      </c>
      <c r="I523" s="283">
        <f t="shared" si="120"/>
        <v>293.3</v>
      </c>
      <c r="J523" s="283">
        <f t="shared" si="120"/>
        <v>214.5</v>
      </c>
      <c r="K523" s="283"/>
      <c r="L523" s="283">
        <f t="shared" si="120"/>
        <v>237</v>
      </c>
      <c r="M523" s="283">
        <f t="shared" si="120"/>
        <v>233.5</v>
      </c>
      <c r="N523" s="476"/>
      <c r="O523" s="447"/>
    </row>
    <row r="524" spans="1:15" s="448" customFormat="1" x14ac:dyDescent="0.2">
      <c r="A524" s="439"/>
      <c r="B524" s="212"/>
      <c r="C524" s="221"/>
      <c r="D524" s="222" t="s">
        <v>237</v>
      </c>
      <c r="E524" s="207"/>
      <c r="F524" s="225"/>
      <c r="G524" s="225"/>
      <c r="H524" s="225"/>
      <c r="I524" s="225"/>
      <c r="J524" s="225"/>
      <c r="K524" s="225"/>
      <c r="L524" s="225"/>
      <c r="M524" s="225"/>
      <c r="N524" s="476"/>
      <c r="O524" s="447"/>
    </row>
    <row r="525" spans="1:15" s="448" customFormat="1" x14ac:dyDescent="0.2">
      <c r="A525" s="439"/>
      <c r="B525" s="212">
        <v>630</v>
      </c>
      <c r="C525" s="221"/>
      <c r="D525" s="222" t="s">
        <v>162</v>
      </c>
      <c r="E525" s="254"/>
      <c r="F525" s="225">
        <f>SUM(F526:F538)</f>
        <v>58.6</v>
      </c>
      <c r="G525" s="225">
        <f>SUM(G526:G538)</f>
        <v>29.2</v>
      </c>
      <c r="H525" s="225">
        <f t="shared" ref="H525:J525" si="121">SUM(H526:H538)</f>
        <v>61.5</v>
      </c>
      <c r="I525" s="225">
        <f t="shared" si="121"/>
        <v>84</v>
      </c>
      <c r="J525" s="225">
        <f t="shared" si="121"/>
        <v>59.5</v>
      </c>
      <c r="K525" s="225"/>
      <c r="L525" s="225">
        <f t="shared" ref="L525:M525" si="122">SUM(L526:L538)</f>
        <v>59.5</v>
      </c>
      <c r="M525" s="225">
        <f t="shared" si="122"/>
        <v>59.5</v>
      </c>
      <c r="N525" s="490"/>
      <c r="O525" s="447"/>
    </row>
    <row r="526" spans="1:15" s="448" customFormat="1" x14ac:dyDescent="0.2">
      <c r="A526" s="439"/>
      <c r="B526" s="212"/>
      <c r="C526" s="213">
        <v>6320011</v>
      </c>
      <c r="D526" s="214" t="s">
        <v>310</v>
      </c>
      <c r="E526" s="360"/>
      <c r="F526" s="223">
        <v>1.5</v>
      </c>
      <c r="G526" s="223">
        <v>1.3</v>
      </c>
      <c r="H526" s="224">
        <v>2</v>
      </c>
      <c r="I526" s="224">
        <v>2</v>
      </c>
      <c r="J526" s="224">
        <v>2</v>
      </c>
      <c r="K526" s="224"/>
      <c r="L526" s="224">
        <v>2</v>
      </c>
      <c r="M526" s="224">
        <v>2</v>
      </c>
      <c r="N526" s="476"/>
      <c r="O526" s="447"/>
    </row>
    <row r="527" spans="1:15" s="448" customFormat="1" x14ac:dyDescent="0.2">
      <c r="A527" s="439"/>
      <c r="B527" s="212"/>
      <c r="C527" s="213">
        <v>6320013</v>
      </c>
      <c r="D527" s="214" t="s">
        <v>312</v>
      </c>
      <c r="E527" s="360"/>
      <c r="F527" s="223">
        <v>4.5999999999999996</v>
      </c>
      <c r="G527" s="223">
        <v>3.7</v>
      </c>
      <c r="H527" s="224">
        <v>4</v>
      </c>
      <c r="I527" s="224">
        <v>4</v>
      </c>
      <c r="J527" s="224">
        <v>4</v>
      </c>
      <c r="K527" s="224"/>
      <c r="L527" s="224">
        <v>4</v>
      </c>
      <c r="M527" s="224">
        <v>4</v>
      </c>
      <c r="N527" s="476"/>
      <c r="O527" s="447"/>
    </row>
    <row r="528" spans="1:15" s="448" customFormat="1" x14ac:dyDescent="0.2">
      <c r="A528" s="439"/>
      <c r="B528" s="212"/>
      <c r="C528" s="213">
        <v>632002</v>
      </c>
      <c r="D528" s="214" t="s">
        <v>311</v>
      </c>
      <c r="E528" s="360"/>
      <c r="F528" s="223">
        <v>0.7</v>
      </c>
      <c r="G528" s="223">
        <v>0.3</v>
      </c>
      <c r="H528" s="224">
        <v>1</v>
      </c>
      <c r="I528" s="224">
        <v>1</v>
      </c>
      <c r="J528" s="224">
        <v>0.5</v>
      </c>
      <c r="K528" s="224"/>
      <c r="L528" s="224">
        <v>0.5</v>
      </c>
      <c r="M528" s="224">
        <v>0.5</v>
      </c>
      <c r="N528" s="476"/>
      <c r="O528" s="447"/>
    </row>
    <row r="529" spans="1:15" s="448" customFormat="1" x14ac:dyDescent="0.2">
      <c r="A529" s="439"/>
      <c r="B529" s="212"/>
      <c r="C529" s="213">
        <v>633004</v>
      </c>
      <c r="D529" s="214" t="s">
        <v>588</v>
      </c>
      <c r="E529" s="360"/>
      <c r="F529" s="223">
        <v>0</v>
      </c>
      <c r="G529" s="223">
        <v>0</v>
      </c>
      <c r="H529" s="224">
        <v>0</v>
      </c>
      <c r="I529" s="224">
        <v>0</v>
      </c>
      <c r="J529" s="224">
        <v>0</v>
      </c>
      <c r="K529" s="224"/>
      <c r="L529" s="224">
        <v>0</v>
      </c>
      <c r="M529" s="224">
        <v>0</v>
      </c>
      <c r="N529" s="476"/>
      <c r="O529" s="447"/>
    </row>
    <row r="530" spans="1:15" s="448" customFormat="1" x14ac:dyDescent="0.2">
      <c r="A530" s="439"/>
      <c r="B530" s="212"/>
      <c r="C530" s="213">
        <v>6330065</v>
      </c>
      <c r="D530" s="214" t="s">
        <v>134</v>
      </c>
      <c r="E530" s="360"/>
      <c r="F530" s="223">
        <v>0.3</v>
      </c>
      <c r="G530" s="223">
        <v>0.1</v>
      </c>
      <c r="H530" s="224">
        <v>1</v>
      </c>
      <c r="I530" s="224">
        <v>9.5</v>
      </c>
      <c r="J530" s="224">
        <v>1</v>
      </c>
      <c r="K530" s="224"/>
      <c r="L530" s="224">
        <v>1</v>
      </c>
      <c r="M530" s="224">
        <v>1</v>
      </c>
      <c r="N530" s="490"/>
      <c r="O530" s="447"/>
    </row>
    <row r="531" spans="1:15" s="448" customFormat="1" x14ac:dyDescent="0.2">
      <c r="A531" s="439"/>
      <c r="B531" s="212"/>
      <c r="C531" s="213">
        <v>6330066</v>
      </c>
      <c r="D531" s="214" t="s">
        <v>777</v>
      </c>
      <c r="E531" s="360"/>
      <c r="F531" s="223">
        <v>0.2</v>
      </c>
      <c r="G531" s="223">
        <v>0.1</v>
      </c>
      <c r="H531" s="224">
        <v>0.5</v>
      </c>
      <c r="I531" s="224">
        <v>0.5</v>
      </c>
      <c r="J531" s="224">
        <v>0.5</v>
      </c>
      <c r="K531" s="224"/>
      <c r="L531" s="224">
        <v>0.5</v>
      </c>
      <c r="M531" s="224">
        <v>0.5</v>
      </c>
      <c r="N531" s="373"/>
      <c r="O531" s="447"/>
    </row>
    <row r="532" spans="1:15" s="448" customFormat="1" x14ac:dyDescent="0.2">
      <c r="A532" s="439"/>
      <c r="B532" s="212"/>
      <c r="C532" s="213">
        <v>634001</v>
      </c>
      <c r="D532" s="214" t="s">
        <v>532</v>
      </c>
      <c r="E532" s="360"/>
      <c r="F532" s="223">
        <v>0</v>
      </c>
      <c r="G532" s="223">
        <v>0</v>
      </c>
      <c r="H532" s="224">
        <v>0</v>
      </c>
      <c r="I532" s="224">
        <v>0</v>
      </c>
      <c r="J532" s="224">
        <v>0</v>
      </c>
      <c r="K532" s="224"/>
      <c r="L532" s="224">
        <v>0</v>
      </c>
      <c r="M532" s="224">
        <v>0</v>
      </c>
      <c r="N532" s="476"/>
      <c r="O532" s="447"/>
    </row>
    <row r="533" spans="1:15" s="448" customFormat="1" x14ac:dyDescent="0.2">
      <c r="A533" s="439"/>
      <c r="B533" s="212"/>
      <c r="C533" s="213">
        <v>635004</v>
      </c>
      <c r="D533" s="214" t="s">
        <v>636</v>
      </c>
      <c r="E533" s="360"/>
      <c r="F533" s="223">
        <v>2.8</v>
      </c>
      <c r="G533" s="223">
        <v>0.6</v>
      </c>
      <c r="H533" s="224">
        <v>1</v>
      </c>
      <c r="I533" s="224">
        <v>1</v>
      </c>
      <c r="J533" s="224">
        <v>0.5</v>
      </c>
      <c r="K533" s="224"/>
      <c r="L533" s="224">
        <v>0.5</v>
      </c>
      <c r="M533" s="224">
        <v>0.5</v>
      </c>
      <c r="N533" s="476"/>
      <c r="O533" s="447"/>
    </row>
    <row r="534" spans="1:15" s="448" customFormat="1" x14ac:dyDescent="0.2">
      <c r="A534" s="439"/>
      <c r="B534" s="212"/>
      <c r="C534" s="213">
        <v>63500616</v>
      </c>
      <c r="D534" s="214" t="s">
        <v>722</v>
      </c>
      <c r="E534" s="360"/>
      <c r="F534" s="223">
        <v>0</v>
      </c>
      <c r="G534" s="223">
        <v>0</v>
      </c>
      <c r="H534" s="224">
        <v>0.2</v>
      </c>
      <c r="I534" s="224">
        <v>0.2</v>
      </c>
      <c r="J534" s="224">
        <v>0.2</v>
      </c>
      <c r="K534" s="224"/>
      <c r="L534" s="224">
        <v>0.2</v>
      </c>
      <c r="M534" s="224">
        <v>0.2</v>
      </c>
      <c r="N534" s="490"/>
      <c r="O534" s="447"/>
    </row>
    <row r="535" spans="1:15" x14ac:dyDescent="0.2">
      <c r="A535" s="208"/>
      <c r="B535" s="212"/>
      <c r="C535" s="213">
        <v>635006</v>
      </c>
      <c r="D535" s="214" t="s">
        <v>1003</v>
      </c>
      <c r="E535" s="360"/>
      <c r="F535" s="223">
        <v>5</v>
      </c>
      <c r="G535" s="223">
        <v>0.6</v>
      </c>
      <c r="H535" s="224">
        <v>1</v>
      </c>
      <c r="I535" s="224">
        <v>15</v>
      </c>
      <c r="J535" s="224">
        <v>0</v>
      </c>
      <c r="K535" s="224"/>
      <c r="L535" s="224">
        <v>0</v>
      </c>
      <c r="M535" s="224">
        <v>0</v>
      </c>
      <c r="N535" s="476"/>
      <c r="O535" s="255" t="s">
        <v>442</v>
      </c>
    </row>
    <row r="536" spans="1:15" x14ac:dyDescent="0.2">
      <c r="A536" s="208"/>
      <c r="B536" s="212"/>
      <c r="C536" s="213">
        <v>637004</v>
      </c>
      <c r="D536" s="214" t="s">
        <v>94</v>
      </c>
      <c r="E536" s="360"/>
      <c r="F536" s="223">
        <v>0.1</v>
      </c>
      <c r="G536" s="223">
        <v>0.1</v>
      </c>
      <c r="H536" s="224">
        <v>0.3</v>
      </c>
      <c r="I536" s="224">
        <v>0.3</v>
      </c>
      <c r="J536" s="224">
        <v>0.3</v>
      </c>
      <c r="K536" s="224"/>
      <c r="L536" s="224">
        <v>0.3</v>
      </c>
      <c r="M536" s="224">
        <v>0.3</v>
      </c>
      <c r="N536" s="476"/>
    </row>
    <row r="537" spans="1:15" x14ac:dyDescent="0.2">
      <c r="A537" s="208"/>
      <c r="B537" s="212"/>
      <c r="C537" s="213">
        <v>637005</v>
      </c>
      <c r="D537" s="214" t="s">
        <v>98</v>
      </c>
      <c r="E537" s="360"/>
      <c r="F537" s="223">
        <v>0.4</v>
      </c>
      <c r="G537" s="223">
        <v>0.4</v>
      </c>
      <c r="H537" s="224">
        <v>0.5</v>
      </c>
      <c r="I537" s="224">
        <v>0.5</v>
      </c>
      <c r="J537" s="224">
        <v>0.5</v>
      </c>
      <c r="K537" s="224"/>
      <c r="L537" s="224">
        <v>0.5</v>
      </c>
      <c r="M537" s="224">
        <v>0.5</v>
      </c>
      <c r="N537" s="476"/>
    </row>
    <row r="538" spans="1:15" s="448" customFormat="1" x14ac:dyDescent="0.2">
      <c r="A538" s="439"/>
      <c r="B538" s="212"/>
      <c r="C538" s="213">
        <v>642001</v>
      </c>
      <c r="D538" s="214" t="s">
        <v>313</v>
      </c>
      <c r="E538" s="360"/>
      <c r="F538" s="223">
        <v>43</v>
      </c>
      <c r="G538" s="223">
        <v>22</v>
      </c>
      <c r="H538" s="224">
        <v>50</v>
      </c>
      <c r="I538" s="224">
        <v>50</v>
      </c>
      <c r="J538" s="578">
        <v>50</v>
      </c>
      <c r="K538" s="578">
        <v>40</v>
      </c>
      <c r="L538" s="224">
        <v>50</v>
      </c>
      <c r="M538" s="224">
        <v>50</v>
      </c>
      <c r="N538" s="476"/>
      <c r="O538" s="447"/>
    </row>
    <row r="539" spans="1:15" s="448" customFormat="1" x14ac:dyDescent="0.2">
      <c r="A539" s="439"/>
      <c r="B539" s="212"/>
      <c r="C539" s="213"/>
      <c r="D539" s="257" t="s">
        <v>694</v>
      </c>
      <c r="E539" s="252" t="s">
        <v>724</v>
      </c>
      <c r="F539" s="223"/>
      <c r="G539" s="223"/>
      <c r="H539" s="223"/>
      <c r="I539" s="223"/>
      <c r="J539" s="223"/>
      <c r="K539" s="223"/>
      <c r="L539" s="223"/>
      <c r="M539" s="223"/>
      <c r="N539" s="476"/>
      <c r="O539" s="447"/>
    </row>
    <row r="540" spans="1:15" s="448" customFormat="1" x14ac:dyDescent="0.2">
      <c r="A540" s="439"/>
      <c r="B540" s="212"/>
      <c r="C540" s="221"/>
      <c r="D540" s="222" t="s">
        <v>723</v>
      </c>
      <c r="E540" s="252" t="s">
        <v>693</v>
      </c>
      <c r="F540" s="225">
        <f>SUM(F541:F541)</f>
        <v>3.6</v>
      </c>
      <c r="G540" s="225">
        <f>SUM(G541:G541)</f>
        <v>2.8000000000000003</v>
      </c>
      <c r="H540" s="225">
        <f t="shared" ref="H540:M540" si="123">SUM(H541:H541)</f>
        <v>4.4999999999999991</v>
      </c>
      <c r="I540" s="225">
        <f t="shared" si="123"/>
        <v>5.1999999999999993</v>
      </c>
      <c r="J540" s="225">
        <f t="shared" si="123"/>
        <v>4.0999999999999996</v>
      </c>
      <c r="K540" s="225"/>
      <c r="L540" s="225">
        <f t="shared" si="123"/>
        <v>4.0999999999999996</v>
      </c>
      <c r="M540" s="225">
        <f t="shared" si="123"/>
        <v>4.0999999999999996</v>
      </c>
      <c r="N540" s="476"/>
      <c r="O540" s="447"/>
    </row>
    <row r="541" spans="1:15" s="448" customFormat="1" x14ac:dyDescent="0.2">
      <c r="A541" s="439"/>
      <c r="B541" s="212">
        <v>630</v>
      </c>
      <c r="C541" s="221"/>
      <c r="D541" s="222" t="s">
        <v>162</v>
      </c>
      <c r="E541" s="254"/>
      <c r="F541" s="225">
        <f>SUM(F542:F548)</f>
        <v>3.6</v>
      </c>
      <c r="G541" s="225">
        <f>SUM(G542:G548)</f>
        <v>2.8000000000000003</v>
      </c>
      <c r="H541" s="225">
        <f t="shared" ref="H541:J541" si="124">SUM(H542:H548)</f>
        <v>4.4999999999999991</v>
      </c>
      <c r="I541" s="225">
        <f t="shared" si="124"/>
        <v>5.1999999999999993</v>
      </c>
      <c r="J541" s="225">
        <f t="shared" si="124"/>
        <v>4.0999999999999996</v>
      </c>
      <c r="K541" s="225"/>
      <c r="L541" s="225">
        <f t="shared" ref="L541:M541" si="125">SUM(L542:L548)</f>
        <v>4.0999999999999996</v>
      </c>
      <c r="M541" s="225">
        <f t="shared" si="125"/>
        <v>4.0999999999999996</v>
      </c>
      <c r="N541" s="476"/>
      <c r="O541" s="447"/>
    </row>
    <row r="542" spans="1:15" s="448" customFormat="1" x14ac:dyDescent="0.2">
      <c r="A542" s="439"/>
      <c r="B542" s="212"/>
      <c r="C542" s="213">
        <v>6320015</v>
      </c>
      <c r="D542" s="214" t="s">
        <v>56</v>
      </c>
      <c r="E542" s="360"/>
      <c r="F542" s="223">
        <v>-0.5</v>
      </c>
      <c r="G542" s="223">
        <v>1</v>
      </c>
      <c r="H542" s="224">
        <v>1</v>
      </c>
      <c r="I542" s="224">
        <v>1</v>
      </c>
      <c r="J542" s="224">
        <v>1</v>
      </c>
      <c r="K542" s="224"/>
      <c r="L542" s="224">
        <v>1</v>
      </c>
      <c r="M542" s="224">
        <v>1</v>
      </c>
      <c r="N542" s="476"/>
      <c r="O542" s="447"/>
    </row>
    <row r="543" spans="1:15" s="448" customFormat="1" x14ac:dyDescent="0.2">
      <c r="A543" s="439"/>
      <c r="B543" s="216"/>
      <c r="C543" s="213">
        <v>6320015</v>
      </c>
      <c r="D543" s="214" t="s">
        <v>163</v>
      </c>
      <c r="E543" s="360"/>
      <c r="F543" s="223">
        <v>3.9</v>
      </c>
      <c r="G543" s="223">
        <v>1.7</v>
      </c>
      <c r="H543" s="224">
        <v>3</v>
      </c>
      <c r="I543" s="224">
        <v>3</v>
      </c>
      <c r="J543" s="224">
        <v>2</v>
      </c>
      <c r="K543" s="224"/>
      <c r="L543" s="224">
        <v>2</v>
      </c>
      <c r="M543" s="224">
        <v>2</v>
      </c>
      <c r="N543" s="476"/>
      <c r="O543" s="447"/>
    </row>
    <row r="544" spans="1:15" s="448" customFormat="1" x14ac:dyDescent="0.2">
      <c r="A544" s="439"/>
      <c r="B544" s="216"/>
      <c r="C544" s="213">
        <v>6320025</v>
      </c>
      <c r="D544" s="214" t="s">
        <v>185</v>
      </c>
      <c r="E544" s="360"/>
      <c r="F544" s="223">
        <v>0.1</v>
      </c>
      <c r="G544" s="223">
        <v>0</v>
      </c>
      <c r="H544" s="224">
        <v>0.1</v>
      </c>
      <c r="I544" s="224">
        <v>0.1</v>
      </c>
      <c r="J544" s="224">
        <v>0.1</v>
      </c>
      <c r="K544" s="224"/>
      <c r="L544" s="224">
        <v>0.1</v>
      </c>
      <c r="M544" s="224">
        <v>0.1</v>
      </c>
      <c r="N544" s="476"/>
      <c r="O544" s="447"/>
    </row>
    <row r="545" spans="1:15" x14ac:dyDescent="0.2">
      <c r="A545" s="208"/>
      <c r="B545" s="216"/>
      <c r="C545" s="213">
        <v>632005</v>
      </c>
      <c r="D545" s="214" t="s">
        <v>130</v>
      </c>
      <c r="E545" s="360"/>
      <c r="F545" s="223">
        <v>0</v>
      </c>
      <c r="G545" s="223">
        <v>0</v>
      </c>
      <c r="H545" s="224">
        <v>0</v>
      </c>
      <c r="I545" s="224">
        <v>0</v>
      </c>
      <c r="J545" s="224">
        <v>0</v>
      </c>
      <c r="K545" s="224"/>
      <c r="L545" s="224">
        <v>0</v>
      </c>
      <c r="M545" s="224">
        <v>0</v>
      </c>
      <c r="N545" s="476"/>
    </row>
    <row r="546" spans="1:15" s="448" customFormat="1" x14ac:dyDescent="0.2">
      <c r="A546" s="446"/>
      <c r="B546" s="212"/>
      <c r="C546" s="213">
        <v>6370045</v>
      </c>
      <c r="D546" s="214" t="s">
        <v>481</v>
      </c>
      <c r="E546" s="360"/>
      <c r="F546" s="223">
        <v>0</v>
      </c>
      <c r="G546" s="223">
        <v>0</v>
      </c>
      <c r="H546" s="224">
        <v>0.3</v>
      </c>
      <c r="I546" s="224">
        <v>1</v>
      </c>
      <c r="J546" s="224">
        <v>1</v>
      </c>
      <c r="K546" s="224"/>
      <c r="L546" s="224">
        <v>1</v>
      </c>
      <c r="M546" s="224">
        <v>1</v>
      </c>
      <c r="N546" s="490"/>
      <c r="O546" s="447"/>
    </row>
    <row r="547" spans="1:15" s="448" customFormat="1" x14ac:dyDescent="0.2">
      <c r="A547" s="446"/>
      <c r="B547" s="212"/>
      <c r="C547" s="213">
        <v>6370055</v>
      </c>
      <c r="D547" s="214" t="s">
        <v>98</v>
      </c>
      <c r="E547" s="360"/>
      <c r="F547" s="223">
        <v>0.1</v>
      </c>
      <c r="G547" s="223">
        <v>0.1</v>
      </c>
      <c r="H547" s="224">
        <v>0.1</v>
      </c>
      <c r="I547" s="224">
        <v>0.1</v>
      </c>
      <c r="J547" s="224">
        <v>0</v>
      </c>
      <c r="K547" s="224"/>
      <c r="L547" s="224">
        <v>0</v>
      </c>
      <c r="M547" s="224">
        <v>0</v>
      </c>
      <c r="N547" s="476"/>
      <c r="O547" s="447"/>
    </row>
    <row r="548" spans="1:15" x14ac:dyDescent="0.2">
      <c r="A548" s="208"/>
      <c r="B548" s="212"/>
      <c r="C548" s="213">
        <v>642013</v>
      </c>
      <c r="D548" s="214" t="s">
        <v>287</v>
      </c>
      <c r="E548" s="361"/>
      <c r="F548" s="223">
        <v>0</v>
      </c>
      <c r="G548" s="223">
        <v>0</v>
      </c>
      <c r="H548" s="223">
        <v>0</v>
      </c>
      <c r="I548" s="223">
        <v>0</v>
      </c>
      <c r="J548" s="223">
        <v>0</v>
      </c>
      <c r="K548" s="223"/>
      <c r="L548" s="223">
        <v>0</v>
      </c>
      <c r="M548" s="223">
        <v>0</v>
      </c>
      <c r="N548" s="476"/>
    </row>
    <row r="549" spans="1:15" s="448" customFormat="1" x14ac:dyDescent="0.2">
      <c r="A549" s="439"/>
      <c r="B549" s="212"/>
      <c r="C549" s="221"/>
      <c r="D549" s="222" t="s">
        <v>516</v>
      </c>
      <c r="E549" s="212" t="s">
        <v>693</v>
      </c>
      <c r="F549" s="225">
        <f>SUM(F550:F552)</f>
        <v>186.39999999999998</v>
      </c>
      <c r="G549" s="225">
        <f>SUM(G550:G552)</f>
        <v>215</v>
      </c>
      <c r="H549" s="225">
        <f t="shared" ref="H549:J549" si="126">SUM(H550:H552)</f>
        <v>173.70000000000002</v>
      </c>
      <c r="I549" s="225">
        <f t="shared" si="126"/>
        <v>204.10000000000002</v>
      </c>
      <c r="J549" s="225">
        <f t="shared" si="126"/>
        <v>150.9</v>
      </c>
      <c r="K549" s="225"/>
      <c r="L549" s="225">
        <f t="shared" ref="L549:M549" si="127">SUM(L550:L552)</f>
        <v>173.4</v>
      </c>
      <c r="M549" s="225">
        <f t="shared" si="127"/>
        <v>169.9</v>
      </c>
      <c r="N549" s="476"/>
      <c r="O549" s="447"/>
    </row>
    <row r="550" spans="1:15" s="448" customFormat="1" x14ac:dyDescent="0.2">
      <c r="A550" s="446"/>
      <c r="B550" s="212">
        <v>610</v>
      </c>
      <c r="C550" s="213"/>
      <c r="D550" s="214" t="s">
        <v>115</v>
      </c>
      <c r="E550" s="360"/>
      <c r="F550" s="223">
        <v>49</v>
      </c>
      <c r="G550" s="223">
        <v>54.9</v>
      </c>
      <c r="H550" s="224">
        <v>60</v>
      </c>
      <c r="I550" s="224">
        <v>60</v>
      </c>
      <c r="J550" s="578">
        <v>57</v>
      </c>
      <c r="K550" s="224">
        <f>SUM(J550/12*8*0.2)</f>
        <v>7.6000000000000005</v>
      </c>
      <c r="L550" s="224">
        <v>65</v>
      </c>
      <c r="M550" s="224">
        <v>65</v>
      </c>
      <c r="N550" s="490"/>
      <c r="O550" s="447"/>
    </row>
    <row r="551" spans="1:15" s="448" customFormat="1" x14ac:dyDescent="0.2">
      <c r="A551" s="439"/>
      <c r="B551" s="212">
        <v>620</v>
      </c>
      <c r="C551" s="213"/>
      <c r="D551" s="214" t="s">
        <v>116</v>
      </c>
      <c r="E551" s="360"/>
      <c r="F551" s="223">
        <v>19.5</v>
      </c>
      <c r="G551" s="223">
        <v>24.3</v>
      </c>
      <c r="H551" s="224">
        <v>21</v>
      </c>
      <c r="I551" s="224">
        <v>26</v>
      </c>
      <c r="J551" s="578">
        <v>20</v>
      </c>
      <c r="K551" s="224">
        <f>SUM(J551/12*8*0.2)</f>
        <v>2.666666666666667</v>
      </c>
      <c r="L551" s="224">
        <v>23</v>
      </c>
      <c r="M551" s="224">
        <v>23</v>
      </c>
      <c r="N551" s="476"/>
      <c r="O551" s="447"/>
    </row>
    <row r="552" spans="1:15" s="448" customFormat="1" x14ac:dyDescent="0.2">
      <c r="A552" s="439"/>
      <c r="B552" s="212">
        <v>630</v>
      </c>
      <c r="C552" s="221"/>
      <c r="D552" s="222" t="s">
        <v>162</v>
      </c>
      <c r="E552" s="254"/>
      <c r="F552" s="225">
        <f>SUM(F553:F597)</f>
        <v>117.89999999999999</v>
      </c>
      <c r="G552" s="225">
        <f>SUM(G553:G597)</f>
        <v>135.79999999999998</v>
      </c>
      <c r="H552" s="225">
        <f>SUM(H553:H597)</f>
        <v>92.700000000000017</v>
      </c>
      <c r="I552" s="225">
        <f>SUM(I553:I597)</f>
        <v>118.10000000000002</v>
      </c>
      <c r="J552" s="225">
        <f t="shared" ref="J552" si="128">SUM(J553:J597)</f>
        <v>73.900000000000006</v>
      </c>
      <c r="K552" s="225"/>
      <c r="L552" s="225">
        <f t="shared" ref="L552:M552" si="129">SUM(L553:L597)</f>
        <v>85.4</v>
      </c>
      <c r="M552" s="225">
        <f t="shared" si="129"/>
        <v>81.900000000000006</v>
      </c>
      <c r="N552" s="476"/>
      <c r="O552" s="447"/>
    </row>
    <row r="553" spans="1:15" s="448" customFormat="1" x14ac:dyDescent="0.2">
      <c r="A553" s="439"/>
      <c r="B553" s="212"/>
      <c r="C553" s="213">
        <v>631001</v>
      </c>
      <c r="D553" s="214" t="s">
        <v>129</v>
      </c>
      <c r="E553" s="360"/>
      <c r="F553" s="223">
        <v>0</v>
      </c>
      <c r="G553" s="223">
        <v>0</v>
      </c>
      <c r="H553" s="224">
        <v>0.2</v>
      </c>
      <c r="I553" s="224">
        <v>0.2</v>
      </c>
      <c r="J553" s="224">
        <v>0.2</v>
      </c>
      <c r="K553" s="224"/>
      <c r="L553" s="224">
        <v>0.2</v>
      </c>
      <c r="M553" s="224">
        <v>0.2</v>
      </c>
      <c r="N553" s="476"/>
      <c r="O553" s="447"/>
    </row>
    <row r="554" spans="1:15" s="448" customFormat="1" x14ac:dyDescent="0.2">
      <c r="A554" s="439"/>
      <c r="B554" s="212"/>
      <c r="C554" s="213">
        <v>6320011</v>
      </c>
      <c r="D554" s="214" t="s">
        <v>56</v>
      </c>
      <c r="E554" s="360"/>
      <c r="F554" s="223">
        <v>4.3</v>
      </c>
      <c r="G554" s="223">
        <v>4.3</v>
      </c>
      <c r="H554" s="224">
        <v>1</v>
      </c>
      <c r="I554" s="224">
        <v>2</v>
      </c>
      <c r="J554" s="224">
        <v>2</v>
      </c>
      <c r="K554" s="224"/>
      <c r="L554" s="224">
        <v>2</v>
      </c>
      <c r="M554" s="224">
        <v>2</v>
      </c>
      <c r="N554" s="476"/>
      <c r="O554" s="447"/>
    </row>
    <row r="555" spans="1:15" s="448" customFormat="1" x14ac:dyDescent="0.2">
      <c r="A555" s="439"/>
      <c r="B555" s="212"/>
      <c r="C555" s="213">
        <v>6320013</v>
      </c>
      <c r="D555" s="214" t="s">
        <v>163</v>
      </c>
      <c r="E555" s="360"/>
      <c r="F555" s="223">
        <v>16.7</v>
      </c>
      <c r="G555" s="223">
        <v>11</v>
      </c>
      <c r="H555" s="224">
        <v>2</v>
      </c>
      <c r="I555" s="224">
        <v>6</v>
      </c>
      <c r="J555" s="224">
        <v>2</v>
      </c>
      <c r="K555" s="224"/>
      <c r="L555" s="224">
        <v>2</v>
      </c>
      <c r="M555" s="224">
        <v>2</v>
      </c>
      <c r="N555" s="521"/>
      <c r="O555" s="447"/>
    </row>
    <row r="556" spans="1:15" s="448" customFormat="1" x14ac:dyDescent="0.2">
      <c r="A556" s="439"/>
      <c r="B556" s="212"/>
      <c r="C556" s="213">
        <v>632002</v>
      </c>
      <c r="D556" s="214" t="s">
        <v>164</v>
      </c>
      <c r="E556" s="360"/>
      <c r="F556" s="223">
        <v>0.4</v>
      </c>
      <c r="G556" s="223">
        <v>0.2</v>
      </c>
      <c r="H556" s="224">
        <v>0.6</v>
      </c>
      <c r="I556" s="224">
        <v>0.6</v>
      </c>
      <c r="J556" s="224">
        <v>0.5</v>
      </c>
      <c r="K556" s="224"/>
      <c r="L556" s="224">
        <v>0.5</v>
      </c>
      <c r="M556" s="224">
        <v>0.5</v>
      </c>
      <c r="N556" s="521"/>
      <c r="O556" s="447"/>
    </row>
    <row r="557" spans="1:15" s="448" customFormat="1" x14ac:dyDescent="0.2">
      <c r="A557" s="439"/>
      <c r="B557" s="212"/>
      <c r="C557" s="213">
        <v>632005</v>
      </c>
      <c r="D557" s="214" t="s">
        <v>130</v>
      </c>
      <c r="E557" s="360"/>
      <c r="F557" s="223">
        <v>0.5</v>
      </c>
      <c r="G557" s="223">
        <v>0.5</v>
      </c>
      <c r="H557" s="224">
        <v>0.7</v>
      </c>
      <c r="I557" s="224">
        <v>0.7</v>
      </c>
      <c r="J557" s="224">
        <v>0</v>
      </c>
      <c r="K557" s="224"/>
      <c r="L557" s="224">
        <v>0</v>
      </c>
      <c r="M557" s="224">
        <v>0</v>
      </c>
      <c r="N557" s="373"/>
      <c r="O557" s="447"/>
    </row>
    <row r="558" spans="1:15" s="448" customFormat="1" x14ac:dyDescent="0.2">
      <c r="A558" s="439"/>
      <c r="B558" s="212"/>
      <c r="C558" s="213">
        <v>632004</v>
      </c>
      <c r="D558" s="214" t="s">
        <v>62</v>
      </c>
      <c r="E558" s="360"/>
      <c r="F558" s="223">
        <v>0</v>
      </c>
      <c r="G558" s="223">
        <v>0</v>
      </c>
      <c r="H558" s="224">
        <v>0</v>
      </c>
      <c r="I558" s="224">
        <v>0</v>
      </c>
      <c r="J558" s="224">
        <v>0</v>
      </c>
      <c r="K558" s="224"/>
      <c r="L558" s="224">
        <v>0</v>
      </c>
      <c r="M558" s="224">
        <v>0</v>
      </c>
      <c r="N558" s="476"/>
      <c r="O558" s="447"/>
    </row>
    <row r="559" spans="1:15" s="448" customFormat="1" x14ac:dyDescent="0.2">
      <c r="A559" s="439"/>
      <c r="B559" s="212"/>
      <c r="C559" s="213">
        <v>633001</v>
      </c>
      <c r="D559" s="214" t="s">
        <v>567</v>
      </c>
      <c r="E559" s="360"/>
      <c r="F559" s="223">
        <v>0</v>
      </c>
      <c r="G559" s="223">
        <v>0.3</v>
      </c>
      <c r="H559" s="224">
        <v>0.5</v>
      </c>
      <c r="I559" s="224">
        <v>0.5</v>
      </c>
      <c r="J559" s="578">
        <v>1</v>
      </c>
      <c r="K559" s="578"/>
      <c r="L559" s="224">
        <v>4</v>
      </c>
      <c r="M559" s="224">
        <v>4</v>
      </c>
      <c r="N559" s="490"/>
      <c r="O559" s="447"/>
    </row>
    <row r="560" spans="1:15" s="448" customFormat="1" x14ac:dyDescent="0.2">
      <c r="A560" s="439"/>
      <c r="B560" s="212"/>
      <c r="C560" s="213">
        <v>633002</v>
      </c>
      <c r="D560" s="214" t="s">
        <v>132</v>
      </c>
      <c r="E560" s="360"/>
      <c r="F560" s="223">
        <v>0</v>
      </c>
      <c r="G560" s="223">
        <v>0</v>
      </c>
      <c r="H560" s="224">
        <v>1</v>
      </c>
      <c r="I560" s="224">
        <v>0</v>
      </c>
      <c r="J560" s="578">
        <v>0</v>
      </c>
      <c r="K560" s="578"/>
      <c r="L560" s="224">
        <v>1</v>
      </c>
      <c r="M560" s="224">
        <v>1</v>
      </c>
      <c r="N560" s="476"/>
      <c r="O560" s="447"/>
    </row>
    <row r="561" spans="1:15" s="448" customFormat="1" x14ac:dyDescent="0.2">
      <c r="A561" s="439"/>
      <c r="B561" s="212"/>
      <c r="C561" s="213">
        <v>6330028</v>
      </c>
      <c r="D561" s="214" t="s">
        <v>997</v>
      </c>
      <c r="E561" s="360"/>
      <c r="F561" s="223">
        <v>0</v>
      </c>
      <c r="G561" s="223">
        <v>0.2</v>
      </c>
      <c r="H561" s="224">
        <v>0</v>
      </c>
      <c r="I561" s="224">
        <v>0</v>
      </c>
      <c r="J561" s="224">
        <v>0</v>
      </c>
      <c r="K561" s="224"/>
      <c r="L561" s="224">
        <v>0</v>
      </c>
      <c r="M561" s="224">
        <v>0</v>
      </c>
      <c r="N561" s="373"/>
      <c r="O561" s="447"/>
    </row>
    <row r="562" spans="1:15" s="448" customFormat="1" x14ac:dyDescent="0.2">
      <c r="A562" s="439"/>
      <c r="B562" s="212"/>
      <c r="C562" s="213">
        <v>633004</v>
      </c>
      <c r="D562" s="214" t="s">
        <v>189</v>
      </c>
      <c r="E562" s="360"/>
      <c r="F562" s="223">
        <v>1.6</v>
      </c>
      <c r="G562" s="223">
        <v>0.7</v>
      </c>
      <c r="H562" s="224">
        <v>1.7</v>
      </c>
      <c r="I562" s="224">
        <v>1.7</v>
      </c>
      <c r="J562" s="224">
        <v>1.7</v>
      </c>
      <c r="K562" s="224"/>
      <c r="L562" s="224">
        <v>1.7</v>
      </c>
      <c r="M562" s="224">
        <v>1.7</v>
      </c>
      <c r="N562" s="476"/>
      <c r="O562" s="447"/>
    </row>
    <row r="563" spans="1:15" s="448" customFormat="1" x14ac:dyDescent="0.2">
      <c r="A563" s="439"/>
      <c r="B563" s="212"/>
      <c r="C563" s="213">
        <v>6330062</v>
      </c>
      <c r="D563" s="214" t="s">
        <v>181</v>
      </c>
      <c r="E563" s="253"/>
      <c r="F563" s="223">
        <v>53.5</v>
      </c>
      <c r="G563" s="223">
        <v>49.8</v>
      </c>
      <c r="H563" s="224">
        <v>30</v>
      </c>
      <c r="I563" s="224">
        <v>43</v>
      </c>
      <c r="J563" s="578">
        <v>30</v>
      </c>
      <c r="K563" s="578"/>
      <c r="L563" s="224">
        <v>30</v>
      </c>
      <c r="M563" s="224">
        <v>30</v>
      </c>
      <c r="N563" s="490"/>
      <c r="O563" s="447"/>
    </row>
    <row r="564" spans="1:15" s="448" customFormat="1" x14ac:dyDescent="0.2">
      <c r="A564" s="439"/>
      <c r="B564" s="212"/>
      <c r="C564" s="213">
        <v>6330061</v>
      </c>
      <c r="D564" s="214" t="s">
        <v>190</v>
      </c>
      <c r="E564" s="360"/>
      <c r="F564" s="223">
        <v>0.5</v>
      </c>
      <c r="G564" s="223">
        <v>0.4</v>
      </c>
      <c r="H564" s="224">
        <v>0.7</v>
      </c>
      <c r="I564" s="224">
        <v>0.7</v>
      </c>
      <c r="J564" s="224">
        <v>0.7</v>
      </c>
      <c r="K564" s="224"/>
      <c r="L564" s="224">
        <v>0.7</v>
      </c>
      <c r="M564" s="224">
        <v>0.7</v>
      </c>
      <c r="N564" s="476"/>
      <c r="O564" s="447"/>
    </row>
    <row r="565" spans="1:15" s="448" customFormat="1" x14ac:dyDescent="0.2">
      <c r="A565" s="439"/>
      <c r="B565" s="212"/>
      <c r="C565" s="213">
        <v>6330068</v>
      </c>
      <c r="D565" s="214" t="s">
        <v>999</v>
      </c>
      <c r="E565" s="360"/>
      <c r="F565" s="223">
        <v>0</v>
      </c>
      <c r="G565" s="223">
        <v>0.2</v>
      </c>
      <c r="H565" s="224">
        <v>0</v>
      </c>
      <c r="I565" s="224">
        <v>0</v>
      </c>
      <c r="J565" s="224">
        <v>0</v>
      </c>
      <c r="K565" s="224"/>
      <c r="L565" s="224">
        <v>0</v>
      </c>
      <c r="M565" s="224">
        <v>0</v>
      </c>
      <c r="N565" s="476"/>
      <c r="O565" s="447"/>
    </row>
    <row r="566" spans="1:15" s="448" customFormat="1" x14ac:dyDescent="0.2">
      <c r="A566" s="439"/>
      <c r="B566" s="212"/>
      <c r="C566" s="213">
        <v>6330063</v>
      </c>
      <c r="D566" s="214" t="s">
        <v>191</v>
      </c>
      <c r="E566" s="360"/>
      <c r="F566" s="223">
        <v>0.7</v>
      </c>
      <c r="G566" s="223">
        <v>0</v>
      </c>
      <c r="H566" s="224">
        <v>0.2</v>
      </c>
      <c r="I566" s="224">
        <v>0.2</v>
      </c>
      <c r="J566" s="224">
        <v>0.2</v>
      </c>
      <c r="K566" s="224"/>
      <c r="L566" s="224">
        <v>0.2</v>
      </c>
      <c r="M566" s="224">
        <v>0.2</v>
      </c>
      <c r="N566" s="476"/>
      <c r="O566" s="447"/>
    </row>
    <row r="567" spans="1:15" s="448" customFormat="1" x14ac:dyDescent="0.2">
      <c r="A567" s="439"/>
      <c r="B567" s="212"/>
      <c r="C567" s="213">
        <v>6330065</v>
      </c>
      <c r="D567" s="214" t="s">
        <v>1091</v>
      </c>
      <c r="E567" s="360"/>
      <c r="F567" s="223">
        <v>3.7</v>
      </c>
      <c r="G567" s="223">
        <v>1.6</v>
      </c>
      <c r="H567" s="224">
        <v>3</v>
      </c>
      <c r="I567" s="224">
        <v>1.5</v>
      </c>
      <c r="J567" s="578">
        <v>1</v>
      </c>
      <c r="K567" s="578"/>
      <c r="L567" s="224">
        <v>3</v>
      </c>
      <c r="M567" s="224">
        <v>3</v>
      </c>
      <c r="N567" s="490"/>
      <c r="O567" s="447"/>
    </row>
    <row r="568" spans="1:15" s="448" customFormat="1" x14ac:dyDescent="0.2">
      <c r="A568" s="439"/>
      <c r="B568" s="212"/>
      <c r="C568" s="213">
        <v>63300610</v>
      </c>
      <c r="D568" s="214" t="s">
        <v>301</v>
      </c>
      <c r="E568" s="360"/>
      <c r="F568" s="223">
        <v>0</v>
      </c>
      <c r="G568" s="223">
        <v>0</v>
      </c>
      <c r="H568" s="224">
        <v>0.5</v>
      </c>
      <c r="I568" s="224">
        <v>0.5</v>
      </c>
      <c r="J568" s="224">
        <v>0.5</v>
      </c>
      <c r="K568" s="224"/>
      <c r="L568" s="224">
        <v>0.5</v>
      </c>
      <c r="M568" s="224">
        <v>0.5</v>
      </c>
      <c r="N568" s="476"/>
      <c r="O568" s="447"/>
    </row>
    <row r="569" spans="1:15" s="448" customFormat="1" x14ac:dyDescent="0.2">
      <c r="A569" s="439"/>
      <c r="B569" s="212"/>
      <c r="C569" s="213">
        <v>633009</v>
      </c>
      <c r="D569" s="214" t="s">
        <v>73</v>
      </c>
      <c r="E569" s="360"/>
      <c r="F569" s="223">
        <v>0.1</v>
      </c>
      <c r="G569" s="223">
        <v>0.1</v>
      </c>
      <c r="H569" s="224">
        <v>0.1</v>
      </c>
      <c r="I569" s="224">
        <v>0.1</v>
      </c>
      <c r="J569" s="224">
        <v>0.1</v>
      </c>
      <c r="K569" s="224"/>
      <c r="L569" s="224">
        <v>0.1</v>
      </c>
      <c r="M569" s="224">
        <v>0.1</v>
      </c>
      <c r="N569" s="476"/>
      <c r="O569" s="447"/>
    </row>
    <row r="570" spans="1:15" s="448" customFormat="1" x14ac:dyDescent="0.2">
      <c r="A570" s="439"/>
      <c r="B570" s="212"/>
      <c r="C570" s="213">
        <v>633016</v>
      </c>
      <c r="D570" s="214" t="s">
        <v>192</v>
      </c>
      <c r="E570" s="360"/>
      <c r="F570" s="223">
        <v>0.1</v>
      </c>
      <c r="G570" s="223">
        <v>0.3</v>
      </c>
      <c r="H570" s="224">
        <v>2</v>
      </c>
      <c r="I570" s="224">
        <v>0</v>
      </c>
      <c r="J570" s="578">
        <v>0</v>
      </c>
      <c r="K570" s="578"/>
      <c r="L570" s="224">
        <v>2</v>
      </c>
      <c r="M570" s="224">
        <v>2</v>
      </c>
      <c r="N570" s="490"/>
      <c r="O570" s="447"/>
    </row>
    <row r="571" spans="1:15" s="448" customFormat="1" x14ac:dyDescent="0.2">
      <c r="A571" s="439"/>
      <c r="B571" s="212"/>
      <c r="C571" s="213">
        <v>634001</v>
      </c>
      <c r="D571" s="214" t="s">
        <v>137</v>
      </c>
      <c r="E571" s="360"/>
      <c r="F571" s="223">
        <v>0.1</v>
      </c>
      <c r="G571" s="223">
        <v>0.1</v>
      </c>
      <c r="H571" s="224">
        <v>0.5</v>
      </c>
      <c r="I571" s="224">
        <v>0.5</v>
      </c>
      <c r="J571" s="224">
        <v>0</v>
      </c>
      <c r="K571" s="224"/>
      <c r="L571" s="224">
        <v>0</v>
      </c>
      <c r="M571" s="224">
        <v>0</v>
      </c>
      <c r="N571" s="476"/>
      <c r="O571" s="447"/>
    </row>
    <row r="572" spans="1:15" s="448" customFormat="1" x14ac:dyDescent="0.2">
      <c r="A572" s="439"/>
      <c r="B572" s="212"/>
      <c r="C572" s="213">
        <v>634002</v>
      </c>
      <c r="D572" s="214" t="s">
        <v>78</v>
      </c>
      <c r="E572" s="360"/>
      <c r="F572" s="223">
        <v>1.1000000000000001</v>
      </c>
      <c r="G572" s="223">
        <v>0.7</v>
      </c>
      <c r="H572" s="224">
        <v>1</v>
      </c>
      <c r="I572" s="224">
        <v>0.5</v>
      </c>
      <c r="J572" s="224">
        <v>0</v>
      </c>
      <c r="K572" s="224"/>
      <c r="L572" s="224">
        <v>0</v>
      </c>
      <c r="M572" s="224">
        <v>0</v>
      </c>
      <c r="N572" s="476"/>
      <c r="O572" s="447"/>
    </row>
    <row r="573" spans="1:15" s="448" customFormat="1" x14ac:dyDescent="0.2">
      <c r="A573" s="439"/>
      <c r="B573" s="212"/>
      <c r="C573" s="213">
        <v>634002</v>
      </c>
      <c r="D573" s="214" t="s">
        <v>79</v>
      </c>
      <c r="E573" s="360"/>
      <c r="F573" s="223">
        <v>0.1</v>
      </c>
      <c r="G573" s="223">
        <v>0</v>
      </c>
      <c r="H573" s="224">
        <v>1</v>
      </c>
      <c r="I573" s="224">
        <v>0.5</v>
      </c>
      <c r="J573" s="224">
        <v>0</v>
      </c>
      <c r="K573" s="224"/>
      <c r="L573" s="224">
        <v>0</v>
      </c>
      <c r="M573" s="224">
        <v>0</v>
      </c>
      <c r="N573" s="476"/>
      <c r="O573" s="447"/>
    </row>
    <row r="574" spans="1:15" s="448" customFormat="1" x14ac:dyDescent="0.2">
      <c r="A574" s="439"/>
      <c r="B574" s="212"/>
      <c r="C574" s="213">
        <v>635002</v>
      </c>
      <c r="D574" s="214" t="s">
        <v>138</v>
      </c>
      <c r="E574" s="360"/>
      <c r="F574" s="223">
        <v>0</v>
      </c>
      <c r="G574" s="223">
        <v>0</v>
      </c>
      <c r="H574" s="224">
        <v>0.1</v>
      </c>
      <c r="I574" s="224">
        <v>0.1</v>
      </c>
      <c r="J574" s="224">
        <v>0.1</v>
      </c>
      <c r="K574" s="224"/>
      <c r="L574" s="224">
        <v>0.1</v>
      </c>
      <c r="M574" s="224">
        <v>0.1</v>
      </c>
      <c r="N574" s="476"/>
      <c r="O574" s="447"/>
    </row>
    <row r="575" spans="1:15" s="448" customFormat="1" x14ac:dyDescent="0.2">
      <c r="A575" s="439"/>
      <c r="B575" s="212"/>
      <c r="C575" s="213">
        <v>635004</v>
      </c>
      <c r="D575" s="214" t="s">
        <v>636</v>
      </c>
      <c r="E575" s="360"/>
      <c r="F575" s="223">
        <v>0.1</v>
      </c>
      <c r="G575" s="223">
        <v>0</v>
      </c>
      <c r="H575" s="224">
        <v>0</v>
      </c>
      <c r="I575" s="224">
        <v>0</v>
      </c>
      <c r="J575" s="224">
        <v>0</v>
      </c>
      <c r="K575" s="224"/>
      <c r="L575" s="224">
        <v>0</v>
      </c>
      <c r="M575" s="224">
        <v>0</v>
      </c>
      <c r="N575" s="476"/>
      <c r="O575" s="447"/>
    </row>
    <row r="576" spans="1:15" s="448" customFormat="1" x14ac:dyDescent="0.2">
      <c r="A576" s="439"/>
      <c r="B576" s="212"/>
      <c r="C576" s="213">
        <v>635006</v>
      </c>
      <c r="D576" s="214" t="s">
        <v>644</v>
      </c>
      <c r="E576" s="360"/>
      <c r="F576" s="223">
        <v>0</v>
      </c>
      <c r="G576" s="223">
        <v>0</v>
      </c>
      <c r="H576" s="224">
        <v>0</v>
      </c>
      <c r="I576" s="224">
        <v>0</v>
      </c>
      <c r="J576" s="224">
        <v>0</v>
      </c>
      <c r="K576" s="224"/>
      <c r="L576" s="224">
        <v>0</v>
      </c>
      <c r="M576" s="224">
        <v>0</v>
      </c>
      <c r="N576" s="476"/>
      <c r="O576" s="447"/>
    </row>
    <row r="577" spans="1:15" s="448" customFormat="1" x14ac:dyDescent="0.2">
      <c r="A577" s="439"/>
      <c r="B577" s="212"/>
      <c r="C577" s="213">
        <v>635009</v>
      </c>
      <c r="D577" s="214" t="s">
        <v>566</v>
      </c>
      <c r="E577" s="360"/>
      <c r="F577" s="223">
        <v>0</v>
      </c>
      <c r="G577" s="223">
        <v>0</v>
      </c>
      <c r="H577" s="224">
        <v>0</v>
      </c>
      <c r="I577" s="224">
        <v>0</v>
      </c>
      <c r="J577" s="224">
        <v>0</v>
      </c>
      <c r="K577" s="224"/>
      <c r="L577" s="224">
        <v>0</v>
      </c>
      <c r="M577" s="224">
        <v>0</v>
      </c>
      <c r="N577" s="373"/>
      <c r="O577" s="447"/>
    </row>
    <row r="578" spans="1:15" s="448" customFormat="1" x14ac:dyDescent="0.2">
      <c r="A578" s="439"/>
      <c r="B578" s="212"/>
      <c r="C578" s="213">
        <v>637002</v>
      </c>
      <c r="D578" s="214" t="s">
        <v>1008</v>
      </c>
      <c r="E578" s="360"/>
      <c r="F578" s="223">
        <v>25.2</v>
      </c>
      <c r="G578" s="223">
        <v>20.100000000000001</v>
      </c>
      <c r="H578" s="223">
        <v>20</v>
      </c>
      <c r="I578" s="223">
        <v>15</v>
      </c>
      <c r="J578" s="579">
        <v>10</v>
      </c>
      <c r="K578" s="579"/>
      <c r="L578" s="223">
        <v>10</v>
      </c>
      <c r="M578" s="223">
        <v>10</v>
      </c>
      <c r="N578" s="490"/>
      <c r="O578" s="447"/>
    </row>
    <row r="579" spans="1:15" s="448" customFormat="1" x14ac:dyDescent="0.2">
      <c r="A579" s="439"/>
      <c r="B579" s="212"/>
      <c r="C579" s="213">
        <v>637002</v>
      </c>
      <c r="D579" s="214" t="s">
        <v>1007</v>
      </c>
      <c r="E579" s="360"/>
      <c r="F579" s="223">
        <v>0</v>
      </c>
      <c r="G579" s="223">
        <v>13.5</v>
      </c>
      <c r="H579" s="223">
        <v>0</v>
      </c>
      <c r="I579" s="223">
        <v>4</v>
      </c>
      <c r="J579" s="579">
        <v>5</v>
      </c>
      <c r="K579" s="579"/>
      <c r="L579" s="223">
        <v>5</v>
      </c>
      <c r="M579" s="223">
        <v>5</v>
      </c>
      <c r="N579" s="490"/>
      <c r="O579" s="447"/>
    </row>
    <row r="580" spans="1:15" s="448" customFormat="1" x14ac:dyDescent="0.2">
      <c r="A580" s="439"/>
      <c r="B580" s="212"/>
      <c r="C580" s="213">
        <v>637003</v>
      </c>
      <c r="D580" s="214" t="s">
        <v>653</v>
      </c>
      <c r="E580" s="360"/>
      <c r="F580" s="223">
        <v>0</v>
      </c>
      <c r="G580" s="223">
        <v>0</v>
      </c>
      <c r="H580" s="224">
        <v>0.5</v>
      </c>
      <c r="I580" s="224">
        <v>0.5</v>
      </c>
      <c r="J580" s="224">
        <v>0.5</v>
      </c>
      <c r="K580" s="224"/>
      <c r="L580" s="224">
        <v>0.5</v>
      </c>
      <c r="M580" s="224">
        <v>0.5</v>
      </c>
      <c r="N580" s="476"/>
      <c r="O580" s="447"/>
    </row>
    <row r="581" spans="1:15" s="448" customFormat="1" x14ac:dyDescent="0.2">
      <c r="A581" s="439"/>
      <c r="B581" s="212"/>
      <c r="C581" s="213">
        <v>6370038</v>
      </c>
      <c r="D581" s="214" t="s">
        <v>998</v>
      </c>
      <c r="E581" s="360"/>
      <c r="F581" s="223">
        <v>0.4</v>
      </c>
      <c r="G581" s="223">
        <v>2.4</v>
      </c>
      <c r="H581" s="224">
        <v>0</v>
      </c>
      <c r="I581" s="224">
        <v>0</v>
      </c>
      <c r="J581" s="224">
        <v>0</v>
      </c>
      <c r="K581" s="224"/>
      <c r="L581" s="224">
        <v>0</v>
      </c>
      <c r="M581" s="224">
        <v>0</v>
      </c>
      <c r="N581" s="476"/>
      <c r="O581" s="447"/>
    </row>
    <row r="582" spans="1:15" s="448" customFormat="1" x14ac:dyDescent="0.2">
      <c r="A582" s="439"/>
      <c r="B582" s="212"/>
      <c r="C582" s="213">
        <v>637004</v>
      </c>
      <c r="D582" s="214" t="s">
        <v>1009</v>
      </c>
      <c r="E582" s="360"/>
      <c r="F582" s="223">
        <v>0.8</v>
      </c>
      <c r="G582" s="223">
        <v>6</v>
      </c>
      <c r="H582" s="224">
        <v>13.5</v>
      </c>
      <c r="I582" s="224">
        <v>15</v>
      </c>
      <c r="J582" s="578">
        <v>10</v>
      </c>
      <c r="K582" s="578"/>
      <c r="L582" s="224">
        <v>10</v>
      </c>
      <c r="M582" s="224">
        <v>10</v>
      </c>
      <c r="N582" s="476"/>
      <c r="O582" s="447"/>
    </row>
    <row r="583" spans="1:15" s="448" customFormat="1" x14ac:dyDescent="0.2">
      <c r="A583" s="439"/>
      <c r="B583" s="212"/>
      <c r="C583" s="213">
        <v>637004</v>
      </c>
      <c r="D583" s="214" t="s">
        <v>91</v>
      </c>
      <c r="E583" s="360"/>
      <c r="F583" s="223">
        <v>0</v>
      </c>
      <c r="G583" s="223">
        <v>2</v>
      </c>
      <c r="H583" s="224">
        <v>2</v>
      </c>
      <c r="I583" s="224">
        <v>0.5</v>
      </c>
      <c r="J583" s="578">
        <v>0.5</v>
      </c>
      <c r="K583" s="578"/>
      <c r="L583" s="224">
        <v>2</v>
      </c>
      <c r="M583" s="224">
        <v>0.5</v>
      </c>
      <c r="N583" s="414"/>
      <c r="O583" s="447"/>
    </row>
    <row r="584" spans="1:15" s="448" customFormat="1" x14ac:dyDescent="0.2">
      <c r="A584" s="439"/>
      <c r="B584" s="212"/>
      <c r="C584" s="213">
        <v>6370044</v>
      </c>
      <c r="D584" s="214" t="s">
        <v>194</v>
      </c>
      <c r="E584" s="360"/>
      <c r="F584" s="223">
        <v>0.2</v>
      </c>
      <c r="G584" s="223">
        <v>0</v>
      </c>
      <c r="H584" s="224">
        <v>1</v>
      </c>
      <c r="I584" s="224">
        <v>0</v>
      </c>
      <c r="J584" s="224">
        <v>1</v>
      </c>
      <c r="K584" s="224"/>
      <c r="L584" s="224">
        <v>1</v>
      </c>
      <c r="M584" s="224">
        <v>1</v>
      </c>
      <c r="N584" s="476"/>
      <c r="O584" s="447"/>
    </row>
    <row r="585" spans="1:15" s="448" customFormat="1" x14ac:dyDescent="0.2">
      <c r="A585" s="439"/>
      <c r="B585" s="212"/>
      <c r="C585" s="213">
        <v>6370046</v>
      </c>
      <c r="D585" s="214" t="s">
        <v>94</v>
      </c>
      <c r="E585" s="360"/>
      <c r="F585" s="223">
        <v>0.4</v>
      </c>
      <c r="G585" s="223">
        <v>0.3</v>
      </c>
      <c r="H585" s="224">
        <v>0.5</v>
      </c>
      <c r="I585" s="224">
        <v>0.5</v>
      </c>
      <c r="J585" s="224">
        <v>0.5</v>
      </c>
      <c r="K585" s="224"/>
      <c r="L585" s="224">
        <v>0.5</v>
      </c>
      <c r="M585" s="224">
        <v>0.5</v>
      </c>
      <c r="N585" s="476"/>
      <c r="O585" s="447"/>
    </row>
    <row r="586" spans="1:15" s="448" customFormat="1" x14ac:dyDescent="0.2">
      <c r="A586" s="439"/>
      <c r="B586" s="212"/>
      <c r="C586" s="213">
        <v>637005</v>
      </c>
      <c r="D586" s="214" t="s">
        <v>197</v>
      </c>
      <c r="E586" s="360"/>
      <c r="F586" s="223">
        <v>0</v>
      </c>
      <c r="G586" s="223">
        <v>1.6</v>
      </c>
      <c r="H586" s="224">
        <v>0.5</v>
      </c>
      <c r="I586" s="224">
        <v>0.5</v>
      </c>
      <c r="J586" s="224">
        <v>0.5</v>
      </c>
      <c r="K586" s="224"/>
      <c r="L586" s="224">
        <v>0.5</v>
      </c>
      <c r="M586" s="224">
        <v>0.5</v>
      </c>
      <c r="N586" s="476"/>
      <c r="O586" s="447"/>
    </row>
    <row r="587" spans="1:15" s="448" customFormat="1" x14ac:dyDescent="0.2">
      <c r="A587" s="439"/>
      <c r="B587" s="212"/>
      <c r="C587" s="213">
        <v>6370058</v>
      </c>
      <c r="D587" s="214" t="s">
        <v>1090</v>
      </c>
      <c r="E587" s="360"/>
      <c r="F587" s="223">
        <v>0</v>
      </c>
      <c r="G587" s="223">
        <v>0</v>
      </c>
      <c r="H587" s="224">
        <v>0</v>
      </c>
      <c r="I587" s="224">
        <v>0</v>
      </c>
      <c r="J587" s="224">
        <v>0</v>
      </c>
      <c r="K587" s="224"/>
      <c r="L587" s="224">
        <v>0</v>
      </c>
      <c r="M587" s="224">
        <v>0</v>
      </c>
      <c r="N587" s="476"/>
      <c r="O587" s="447"/>
    </row>
    <row r="588" spans="1:15" s="448" customFormat="1" x14ac:dyDescent="0.2">
      <c r="A588" s="439"/>
      <c r="B588" s="212"/>
      <c r="C588" s="213">
        <v>637006</v>
      </c>
      <c r="D588" s="214" t="s">
        <v>1150</v>
      </c>
      <c r="E588" s="360"/>
      <c r="F588" s="223">
        <v>0</v>
      </c>
      <c r="G588" s="223">
        <v>0</v>
      </c>
      <c r="H588" s="224">
        <v>0</v>
      </c>
      <c r="I588" s="224">
        <v>0.9</v>
      </c>
      <c r="J588" s="224">
        <v>0.5</v>
      </c>
      <c r="K588" s="224"/>
      <c r="L588" s="224">
        <v>0.5</v>
      </c>
      <c r="M588" s="224">
        <v>0.5</v>
      </c>
      <c r="N588" s="490"/>
      <c r="O588" s="447"/>
    </row>
    <row r="589" spans="1:15" s="448" customFormat="1" x14ac:dyDescent="0.2">
      <c r="A589" s="439"/>
      <c r="B589" s="212"/>
      <c r="C589" s="213">
        <v>637012</v>
      </c>
      <c r="D589" s="214" t="s">
        <v>615</v>
      </c>
      <c r="E589" s="360"/>
      <c r="F589" s="223">
        <v>2.4</v>
      </c>
      <c r="G589" s="223">
        <v>0</v>
      </c>
      <c r="H589" s="224">
        <v>0.2</v>
      </c>
      <c r="I589" s="224">
        <v>0.2</v>
      </c>
      <c r="J589" s="224">
        <v>0.2</v>
      </c>
      <c r="K589" s="224"/>
      <c r="L589" s="224">
        <v>0.2</v>
      </c>
      <c r="M589" s="224">
        <v>0.2</v>
      </c>
      <c r="N589" s="373"/>
      <c r="O589" s="447"/>
    </row>
    <row r="590" spans="1:15" s="448" customFormat="1" x14ac:dyDescent="0.2">
      <c r="A590" s="439"/>
      <c r="B590" s="212"/>
      <c r="C590" s="213">
        <v>637014</v>
      </c>
      <c r="D590" s="214" t="s">
        <v>101</v>
      </c>
      <c r="E590" s="360"/>
      <c r="F590" s="223">
        <v>0.5</v>
      </c>
      <c r="G590" s="223">
        <v>2.5</v>
      </c>
      <c r="H590" s="224">
        <v>2.2000000000000002</v>
      </c>
      <c r="I590" s="224">
        <v>2.2000000000000002</v>
      </c>
      <c r="J590" s="224">
        <v>2.2000000000000002</v>
      </c>
      <c r="K590" s="224"/>
      <c r="L590" s="224">
        <v>2.2000000000000002</v>
      </c>
      <c r="M590" s="224">
        <v>2.2000000000000002</v>
      </c>
      <c r="N590" s="476"/>
      <c r="O590" s="447"/>
    </row>
    <row r="591" spans="1:15" s="448" customFormat="1" x14ac:dyDescent="0.2">
      <c r="A591" s="439"/>
      <c r="B591" s="212"/>
      <c r="C591" s="213">
        <v>637016</v>
      </c>
      <c r="D591" s="214" t="s">
        <v>103</v>
      </c>
      <c r="E591" s="360"/>
      <c r="F591" s="223">
        <v>2</v>
      </c>
      <c r="G591" s="223">
        <v>0.6</v>
      </c>
      <c r="H591" s="224">
        <v>0.5</v>
      </c>
      <c r="I591" s="224">
        <v>0.5</v>
      </c>
      <c r="J591" s="224">
        <v>0.5</v>
      </c>
      <c r="K591" s="224"/>
      <c r="L591" s="224">
        <v>0.5</v>
      </c>
      <c r="M591" s="224">
        <v>0.5</v>
      </c>
      <c r="N591" s="476"/>
      <c r="O591" s="447"/>
    </row>
    <row r="592" spans="1:15" s="448" customFormat="1" x14ac:dyDescent="0.2">
      <c r="A592" s="439"/>
      <c r="B592" s="212"/>
      <c r="C592" s="213">
        <v>637027</v>
      </c>
      <c r="D592" s="214" t="s">
        <v>198</v>
      </c>
      <c r="E592" s="360"/>
      <c r="F592" s="223">
        <v>0</v>
      </c>
      <c r="G592" s="223">
        <v>3.3</v>
      </c>
      <c r="H592" s="224">
        <v>2</v>
      </c>
      <c r="I592" s="224">
        <v>2</v>
      </c>
      <c r="J592" s="578">
        <v>0</v>
      </c>
      <c r="K592" s="578"/>
      <c r="L592" s="224">
        <v>2</v>
      </c>
      <c r="M592" s="224">
        <v>0</v>
      </c>
      <c r="N592" s="476"/>
      <c r="O592" s="447"/>
    </row>
    <row r="593" spans="1:15" x14ac:dyDescent="0.2">
      <c r="A593" s="208"/>
      <c r="B593" s="212"/>
      <c r="C593" s="213">
        <v>6370278</v>
      </c>
      <c r="D593" s="214" t="s">
        <v>1000</v>
      </c>
      <c r="E593" s="360"/>
      <c r="F593" s="223">
        <v>0.3</v>
      </c>
      <c r="G593" s="223">
        <v>10.7</v>
      </c>
      <c r="H593" s="224">
        <v>0</v>
      </c>
      <c r="I593" s="224">
        <v>14</v>
      </c>
      <c r="J593" s="224">
        <v>0</v>
      </c>
      <c r="K593" s="224"/>
      <c r="L593" s="224">
        <v>0</v>
      </c>
      <c r="M593" s="224">
        <v>0</v>
      </c>
      <c r="N593" s="207"/>
    </row>
    <row r="594" spans="1:15" x14ac:dyDescent="0.2">
      <c r="A594" s="208"/>
      <c r="B594" s="212"/>
      <c r="C594" s="213">
        <v>637035</v>
      </c>
      <c r="D594" s="214" t="s">
        <v>1201</v>
      </c>
      <c r="E594" s="360"/>
      <c r="F594" s="223">
        <v>0</v>
      </c>
      <c r="G594" s="223">
        <v>0</v>
      </c>
      <c r="H594" s="224">
        <v>0</v>
      </c>
      <c r="I594" s="224">
        <v>0</v>
      </c>
      <c r="J594" s="224">
        <v>0</v>
      </c>
      <c r="K594" s="224"/>
      <c r="L594" s="224">
        <v>0</v>
      </c>
      <c r="M594" s="224">
        <v>0</v>
      </c>
      <c r="N594" s="207"/>
    </row>
    <row r="595" spans="1:15" s="448" customFormat="1" x14ac:dyDescent="0.2">
      <c r="A595" s="439"/>
      <c r="B595" s="212"/>
      <c r="C595" s="213">
        <v>642001</v>
      </c>
      <c r="D595" s="214" t="s">
        <v>199</v>
      </c>
      <c r="E595" s="360"/>
      <c r="F595" s="223">
        <v>2</v>
      </c>
      <c r="G595" s="223">
        <v>2.2999999999999998</v>
      </c>
      <c r="H595" s="224">
        <v>2.5</v>
      </c>
      <c r="I595" s="224">
        <v>2.5</v>
      </c>
      <c r="J595" s="224">
        <v>2.5</v>
      </c>
      <c r="K595" s="224"/>
      <c r="L595" s="224">
        <v>2.5</v>
      </c>
      <c r="M595" s="224">
        <v>2.5</v>
      </c>
      <c r="N595" s="476"/>
      <c r="O595" s="447"/>
    </row>
    <row r="596" spans="1:15" s="448" customFormat="1" x14ac:dyDescent="0.2">
      <c r="A596" s="446"/>
      <c r="B596" s="212"/>
      <c r="C596" s="213">
        <v>642001</v>
      </c>
      <c r="D596" s="214" t="s">
        <v>778</v>
      </c>
      <c r="E596" s="360"/>
      <c r="F596" s="223">
        <v>0</v>
      </c>
      <c r="G596" s="223">
        <v>0</v>
      </c>
      <c r="H596" s="224">
        <v>0</v>
      </c>
      <c r="I596" s="224">
        <v>0</v>
      </c>
      <c r="J596" s="224">
        <v>0</v>
      </c>
      <c r="K596" s="224"/>
      <c r="L596" s="224">
        <v>0</v>
      </c>
      <c r="M596" s="224">
        <v>0</v>
      </c>
      <c r="N596" s="476"/>
      <c r="O596" s="447"/>
    </row>
    <row r="597" spans="1:15" s="448" customFormat="1" x14ac:dyDescent="0.2">
      <c r="A597" s="439"/>
      <c r="B597" s="212"/>
      <c r="C597" s="213">
        <v>642015</v>
      </c>
      <c r="D597" s="214" t="s">
        <v>593</v>
      </c>
      <c r="E597" s="360"/>
      <c r="F597" s="223">
        <v>0.2</v>
      </c>
      <c r="G597" s="223">
        <v>0.1</v>
      </c>
      <c r="H597" s="223">
        <v>0.5</v>
      </c>
      <c r="I597" s="223">
        <v>0.5</v>
      </c>
      <c r="J597" s="223">
        <v>0</v>
      </c>
      <c r="K597" s="223"/>
      <c r="L597" s="223">
        <v>0</v>
      </c>
      <c r="M597" s="223">
        <v>0</v>
      </c>
      <c r="N597" s="476"/>
      <c r="O597" s="447"/>
    </row>
    <row r="598" spans="1:15" s="448" customFormat="1" x14ac:dyDescent="0.2">
      <c r="A598" s="439"/>
      <c r="B598" s="299"/>
      <c r="C598" s="301"/>
      <c r="D598" s="282" t="s">
        <v>594</v>
      </c>
      <c r="E598" s="299" t="s">
        <v>696</v>
      </c>
      <c r="F598" s="283">
        <f t="shared" ref="F598:J598" si="130">SUM(F599:F609)</f>
        <v>7.8000000000000007</v>
      </c>
      <c r="G598" s="283">
        <f t="shared" si="130"/>
        <v>14.9</v>
      </c>
      <c r="H598" s="283">
        <f t="shared" si="130"/>
        <v>8.8000000000000007</v>
      </c>
      <c r="I598" s="283">
        <f t="shared" si="130"/>
        <v>10.3</v>
      </c>
      <c r="J598" s="283">
        <f t="shared" si="130"/>
        <v>8.8000000000000007</v>
      </c>
      <c r="K598" s="283"/>
      <c r="L598" s="283">
        <f t="shared" ref="L598:M598" si="131">SUM(L599:L609)</f>
        <v>10.8</v>
      </c>
      <c r="M598" s="283">
        <f t="shared" si="131"/>
        <v>10.8</v>
      </c>
      <c r="N598" s="505"/>
      <c r="O598" s="447"/>
    </row>
    <row r="599" spans="1:15" s="448" customFormat="1" x14ac:dyDescent="0.2">
      <c r="A599" s="439"/>
      <c r="B599" s="212"/>
      <c r="C599" s="213">
        <v>632001</v>
      </c>
      <c r="D599" s="214" t="s">
        <v>779</v>
      </c>
      <c r="E599" s="360"/>
      <c r="F599" s="223">
        <v>1</v>
      </c>
      <c r="G599" s="223">
        <v>1</v>
      </c>
      <c r="H599" s="224">
        <v>1</v>
      </c>
      <c r="I599" s="224">
        <v>1.5</v>
      </c>
      <c r="J599" s="224">
        <v>1</v>
      </c>
      <c r="K599" s="224"/>
      <c r="L599" s="224">
        <v>1</v>
      </c>
      <c r="M599" s="224">
        <v>1</v>
      </c>
      <c r="N599" s="476"/>
      <c r="O599" s="447"/>
    </row>
    <row r="600" spans="1:15" s="448" customFormat="1" x14ac:dyDescent="0.2">
      <c r="A600" s="439"/>
      <c r="B600" s="212"/>
      <c r="C600" s="213">
        <v>632002</v>
      </c>
      <c r="D600" s="214" t="s">
        <v>164</v>
      </c>
      <c r="E600" s="360"/>
      <c r="F600" s="223">
        <v>0.5</v>
      </c>
      <c r="G600" s="223">
        <v>0.4</v>
      </c>
      <c r="H600" s="224">
        <v>0.7</v>
      </c>
      <c r="I600" s="224">
        <v>0.7</v>
      </c>
      <c r="J600" s="224">
        <v>0.7</v>
      </c>
      <c r="K600" s="224"/>
      <c r="L600" s="224">
        <v>0.7</v>
      </c>
      <c r="M600" s="224">
        <v>0.7</v>
      </c>
      <c r="N600" s="476"/>
      <c r="O600" s="447"/>
    </row>
    <row r="601" spans="1:15" s="448" customFormat="1" x14ac:dyDescent="0.2">
      <c r="A601" s="439"/>
      <c r="B601" s="212"/>
      <c r="C601" s="213">
        <v>633004</v>
      </c>
      <c r="D601" s="214" t="s">
        <v>622</v>
      </c>
      <c r="E601" s="360"/>
      <c r="F601" s="223">
        <v>1.3</v>
      </c>
      <c r="G601" s="223">
        <v>2.4</v>
      </c>
      <c r="H601" s="224">
        <v>0</v>
      </c>
      <c r="I601" s="224">
        <v>0</v>
      </c>
      <c r="J601" s="224">
        <v>0</v>
      </c>
      <c r="K601" s="224"/>
      <c r="L601" s="224">
        <v>0</v>
      </c>
      <c r="M601" s="224">
        <v>0</v>
      </c>
      <c r="N601" s="476"/>
      <c r="O601" s="447"/>
    </row>
    <row r="602" spans="1:15" s="448" customFormat="1" x14ac:dyDescent="0.2">
      <c r="A602" s="439"/>
      <c r="B602" s="212"/>
      <c r="C602" s="213">
        <v>633006</v>
      </c>
      <c r="D602" s="214" t="s">
        <v>134</v>
      </c>
      <c r="E602" s="360"/>
      <c r="F602" s="223">
        <v>0.6</v>
      </c>
      <c r="G602" s="223">
        <v>3.3</v>
      </c>
      <c r="H602" s="224">
        <v>2</v>
      </c>
      <c r="I602" s="224">
        <v>2</v>
      </c>
      <c r="J602" s="578">
        <v>2</v>
      </c>
      <c r="K602" s="578"/>
      <c r="L602" s="224">
        <v>4</v>
      </c>
      <c r="M602" s="224">
        <v>4</v>
      </c>
      <c r="N602" s="476"/>
      <c r="O602" s="447"/>
    </row>
    <row r="603" spans="1:15" s="448" customFormat="1" x14ac:dyDescent="0.2">
      <c r="A603" s="439"/>
      <c r="B603" s="212"/>
      <c r="C603" s="213">
        <v>634001</v>
      </c>
      <c r="D603" s="214" t="s">
        <v>533</v>
      </c>
      <c r="E603" s="360"/>
      <c r="F603" s="223">
        <v>0</v>
      </c>
      <c r="G603" s="223">
        <v>0</v>
      </c>
      <c r="H603" s="224">
        <v>0</v>
      </c>
      <c r="I603" s="224">
        <v>0</v>
      </c>
      <c r="J603" s="224">
        <v>0</v>
      </c>
      <c r="K603" s="224"/>
      <c r="L603" s="224">
        <v>0</v>
      </c>
      <c r="M603" s="224">
        <v>0</v>
      </c>
      <c r="N603" s="476"/>
      <c r="O603" s="447"/>
    </row>
    <row r="604" spans="1:15" s="448" customFormat="1" x14ac:dyDescent="0.2">
      <c r="A604" s="439"/>
      <c r="B604" s="212"/>
      <c r="C604" s="213">
        <v>635004</v>
      </c>
      <c r="D604" s="214" t="s">
        <v>568</v>
      </c>
      <c r="E604" s="360"/>
      <c r="F604" s="223">
        <v>0</v>
      </c>
      <c r="G604" s="223">
        <v>0</v>
      </c>
      <c r="H604" s="224">
        <v>0.5</v>
      </c>
      <c r="I604" s="224">
        <v>0.5</v>
      </c>
      <c r="J604" s="224">
        <v>0.5</v>
      </c>
      <c r="K604" s="224"/>
      <c r="L604" s="224">
        <v>0.5</v>
      </c>
      <c r="M604" s="224">
        <v>0.5</v>
      </c>
      <c r="N604" s="476"/>
      <c r="O604" s="447"/>
    </row>
    <row r="605" spans="1:15" s="448" customFormat="1" x14ac:dyDescent="0.2">
      <c r="A605" s="439"/>
      <c r="B605" s="212"/>
      <c r="C605" s="213">
        <v>636001</v>
      </c>
      <c r="D605" s="214" t="s">
        <v>617</v>
      </c>
      <c r="E605" s="360"/>
      <c r="F605" s="223">
        <v>0</v>
      </c>
      <c r="G605" s="223">
        <v>1.1000000000000001</v>
      </c>
      <c r="H605" s="224">
        <v>1.2</v>
      </c>
      <c r="I605" s="224">
        <v>1.2</v>
      </c>
      <c r="J605" s="224">
        <v>1.2</v>
      </c>
      <c r="K605" s="224"/>
      <c r="L605" s="224">
        <v>1.2</v>
      </c>
      <c r="M605" s="224">
        <v>1.2</v>
      </c>
      <c r="N605" s="476"/>
      <c r="O605" s="447"/>
    </row>
    <row r="606" spans="1:15" x14ac:dyDescent="0.2">
      <c r="A606" s="208"/>
      <c r="B606" s="212"/>
      <c r="C606" s="213">
        <v>637001</v>
      </c>
      <c r="D606" s="214" t="s">
        <v>89</v>
      </c>
      <c r="E606" s="360"/>
      <c r="F606" s="223">
        <v>1.1000000000000001</v>
      </c>
      <c r="G606" s="223">
        <v>0</v>
      </c>
      <c r="H606" s="224">
        <v>0.2</v>
      </c>
      <c r="I606" s="224">
        <v>0.2</v>
      </c>
      <c r="J606" s="224">
        <v>0.2</v>
      </c>
      <c r="K606" s="224"/>
      <c r="L606" s="224">
        <v>0.2</v>
      </c>
      <c r="M606" s="224">
        <v>0.2</v>
      </c>
      <c r="N606" s="207"/>
    </row>
    <row r="607" spans="1:15" x14ac:dyDescent="0.2">
      <c r="A607" s="205"/>
      <c r="B607" s="212"/>
      <c r="C607" s="213">
        <v>637004</v>
      </c>
      <c r="D607" s="214" t="s">
        <v>91</v>
      </c>
      <c r="E607" s="360"/>
      <c r="F607" s="223">
        <v>2.9</v>
      </c>
      <c r="G607" s="223">
        <v>2.9</v>
      </c>
      <c r="H607" s="224">
        <v>3</v>
      </c>
      <c r="I607" s="224">
        <v>4</v>
      </c>
      <c r="J607" s="224">
        <v>3</v>
      </c>
      <c r="K607" s="224"/>
      <c r="L607" s="224">
        <v>3</v>
      </c>
      <c r="M607" s="224">
        <v>3</v>
      </c>
      <c r="N607" s="476"/>
    </row>
    <row r="608" spans="1:15" s="448" customFormat="1" x14ac:dyDescent="0.2">
      <c r="A608" s="439"/>
      <c r="B608" s="212"/>
      <c r="C608" s="213">
        <v>637005</v>
      </c>
      <c r="D608" s="214" t="s">
        <v>141</v>
      </c>
      <c r="E608" s="360"/>
      <c r="F608" s="223">
        <v>0.4</v>
      </c>
      <c r="G608" s="223">
        <v>0.4</v>
      </c>
      <c r="H608" s="224">
        <v>0.2</v>
      </c>
      <c r="I608" s="224">
        <v>0.2</v>
      </c>
      <c r="J608" s="224">
        <v>0.2</v>
      </c>
      <c r="K608" s="224"/>
      <c r="L608" s="224">
        <v>0.2</v>
      </c>
      <c r="M608" s="224">
        <v>0.2</v>
      </c>
      <c r="N608" s="476"/>
      <c r="O608" s="447"/>
    </row>
    <row r="609" spans="1:15" x14ac:dyDescent="0.2">
      <c r="A609" s="244"/>
      <c r="B609" s="216"/>
      <c r="C609" s="213">
        <v>642001</v>
      </c>
      <c r="D609" s="214" t="s">
        <v>725</v>
      </c>
      <c r="E609" s="361"/>
      <c r="F609" s="223">
        <v>0</v>
      </c>
      <c r="G609" s="223">
        <v>3.4</v>
      </c>
      <c r="H609" s="223">
        <v>0</v>
      </c>
      <c r="I609" s="223">
        <v>0</v>
      </c>
      <c r="J609" s="223">
        <v>0</v>
      </c>
      <c r="K609" s="223"/>
      <c r="L609" s="223">
        <v>0</v>
      </c>
      <c r="M609" s="223">
        <v>0</v>
      </c>
      <c r="N609" s="476"/>
    </row>
    <row r="610" spans="1:15" s="448" customFormat="1" x14ac:dyDescent="0.2">
      <c r="A610" s="439"/>
      <c r="B610" s="294"/>
      <c r="C610" s="295"/>
      <c r="D610" s="282" t="s">
        <v>201</v>
      </c>
      <c r="E610" s="294" t="s">
        <v>200</v>
      </c>
      <c r="F610" s="284">
        <f t="shared" ref="F610:M610" si="132">SUM(F611+F622+F628+F632+F636+F640)</f>
        <v>146.9</v>
      </c>
      <c r="G610" s="284">
        <f t="shared" si="132"/>
        <v>195.3</v>
      </c>
      <c r="H610" s="284">
        <f t="shared" si="132"/>
        <v>216.89999999999998</v>
      </c>
      <c r="I610" s="284">
        <f>SUM(I611+I622+I628+I632+I636+I640)</f>
        <v>312.5</v>
      </c>
      <c r="J610" s="284">
        <f t="shared" si="132"/>
        <v>380.3</v>
      </c>
      <c r="K610" s="284"/>
      <c r="L610" s="284">
        <f t="shared" si="132"/>
        <v>346.09999999999997</v>
      </c>
      <c r="M610" s="284">
        <f t="shared" si="132"/>
        <v>300.39999999999998</v>
      </c>
      <c r="N610" s="476"/>
      <c r="O610" s="447"/>
    </row>
    <row r="611" spans="1:15" s="448" customFormat="1" x14ac:dyDescent="0.2">
      <c r="A611" s="439"/>
      <c r="B611" s="209">
        <v>600</v>
      </c>
      <c r="C611" s="221"/>
      <c r="D611" s="222" t="s">
        <v>995</v>
      </c>
      <c r="E611" s="252" t="s">
        <v>890</v>
      </c>
      <c r="F611" s="225">
        <f>SUM(F613+F619+F620+F621)</f>
        <v>30</v>
      </c>
      <c r="G611" s="225">
        <f>SUM(G612+G613+G619+G620+G621)</f>
        <v>7.7</v>
      </c>
      <c r="H611" s="225">
        <f>SUM(H619:H619)</f>
        <v>0</v>
      </c>
      <c r="I611" s="225">
        <f>SUM(I613+I617+I619+I620+I621)</f>
        <v>27.9</v>
      </c>
      <c r="J611" s="225">
        <f>SUM(J612+J613+J617+J619+J620+J621)</f>
        <v>45.7</v>
      </c>
      <c r="K611" s="225"/>
      <c r="L611" s="225">
        <f>SUM(L612+L613+L617+L619+L620+L621)</f>
        <v>45.7</v>
      </c>
      <c r="M611" s="225">
        <f>SUM(M612+M613+M617+M619+M620+M621)</f>
        <v>0</v>
      </c>
      <c r="N611" s="476"/>
      <c r="O611" s="447"/>
    </row>
    <row r="612" spans="1:15" s="448" customFormat="1" x14ac:dyDescent="0.2">
      <c r="A612" s="439"/>
      <c r="B612" s="209"/>
      <c r="C612" s="213">
        <v>630</v>
      </c>
      <c r="D612" s="214" t="s">
        <v>1202</v>
      </c>
      <c r="E612" s="252"/>
      <c r="F612" s="223">
        <v>0</v>
      </c>
      <c r="G612" s="223">
        <v>7.7</v>
      </c>
      <c r="H612" s="223">
        <v>0</v>
      </c>
      <c r="I612" s="223">
        <v>0</v>
      </c>
      <c r="J612" s="223">
        <v>0</v>
      </c>
      <c r="K612" s="223"/>
      <c r="L612" s="223">
        <v>0</v>
      </c>
      <c r="M612" s="223">
        <v>0</v>
      </c>
      <c r="N612" s="476"/>
      <c r="O612" s="447"/>
    </row>
    <row r="613" spans="1:15" s="448" customFormat="1" x14ac:dyDescent="0.2">
      <c r="A613" s="439"/>
      <c r="B613" s="209"/>
      <c r="C613" s="221"/>
      <c r="D613" s="222" t="s">
        <v>1130</v>
      </c>
      <c r="E613" s="547" t="s">
        <v>1129</v>
      </c>
      <c r="F613" s="225">
        <f t="shared" ref="F613" si="133">SUM(F614:F616)</f>
        <v>0</v>
      </c>
      <c r="G613" s="225">
        <f t="shared" ref="G613:J613" si="134">SUM(G614:G616)</f>
        <v>0</v>
      </c>
      <c r="H613" s="225">
        <v>0</v>
      </c>
      <c r="I613" s="225">
        <f t="shared" ref="I613" si="135">SUM(I614:I616)</f>
        <v>27.9</v>
      </c>
      <c r="J613" s="225">
        <f t="shared" si="134"/>
        <v>45.7</v>
      </c>
      <c r="K613" s="225"/>
      <c r="L613" s="225">
        <f t="shared" ref="L613:M613" si="136">SUM(L614:L616)</f>
        <v>45.7</v>
      </c>
      <c r="M613" s="225">
        <f t="shared" si="136"/>
        <v>0</v>
      </c>
      <c r="N613" s="476"/>
      <c r="O613" s="447"/>
    </row>
    <row r="614" spans="1:15" s="448" customFormat="1" x14ac:dyDescent="0.2">
      <c r="A614" s="439"/>
      <c r="B614" s="209"/>
      <c r="C614" s="213">
        <v>610</v>
      </c>
      <c r="D614" s="214" t="s">
        <v>115</v>
      </c>
      <c r="E614" s="252"/>
      <c r="F614" s="223">
        <v>0</v>
      </c>
      <c r="G614" s="223">
        <v>0</v>
      </c>
      <c r="H614" s="223">
        <v>0</v>
      </c>
      <c r="I614" s="223">
        <v>19</v>
      </c>
      <c r="J614" s="223">
        <v>33.6</v>
      </c>
      <c r="K614" s="223"/>
      <c r="L614" s="223">
        <v>33.6</v>
      </c>
      <c r="M614" s="223">
        <v>0</v>
      </c>
      <c r="N614" s="490"/>
      <c r="O614" s="447"/>
    </row>
    <row r="615" spans="1:15" s="448" customFormat="1" x14ac:dyDescent="0.2">
      <c r="A615" s="439"/>
      <c r="B615" s="209"/>
      <c r="C615" s="213">
        <v>620</v>
      </c>
      <c r="D615" s="214" t="s">
        <v>116</v>
      </c>
      <c r="E615" s="252"/>
      <c r="F615" s="223">
        <v>0</v>
      </c>
      <c r="G615" s="223">
        <v>0</v>
      </c>
      <c r="H615" s="223">
        <v>0</v>
      </c>
      <c r="I615" s="223">
        <v>7</v>
      </c>
      <c r="J615" s="223">
        <v>12.1</v>
      </c>
      <c r="K615" s="223"/>
      <c r="L615" s="223">
        <v>12.1</v>
      </c>
      <c r="M615" s="223">
        <v>0</v>
      </c>
      <c r="N615" s="490"/>
      <c r="O615" s="447"/>
    </row>
    <row r="616" spans="1:15" s="448" customFormat="1" x14ac:dyDescent="0.2">
      <c r="A616" s="439"/>
      <c r="B616" s="209"/>
      <c r="C616" s="213">
        <v>630</v>
      </c>
      <c r="D616" s="214" t="s">
        <v>117</v>
      </c>
      <c r="E616" s="252"/>
      <c r="F616" s="223">
        <v>0</v>
      </c>
      <c r="G616" s="223">
        <v>0</v>
      </c>
      <c r="H616" s="223">
        <v>0</v>
      </c>
      <c r="I616" s="223">
        <v>1.9</v>
      </c>
      <c r="J616" s="223">
        <v>0</v>
      </c>
      <c r="K616" s="223"/>
      <c r="L616" s="223">
        <v>0</v>
      </c>
      <c r="M616" s="223">
        <v>0</v>
      </c>
      <c r="N616" s="490"/>
      <c r="O616" s="447"/>
    </row>
    <row r="617" spans="1:15" s="323" customFormat="1" x14ac:dyDescent="0.2">
      <c r="A617" s="446"/>
      <c r="B617" s="209"/>
      <c r="C617" s="221"/>
      <c r="D617" s="222" t="s">
        <v>1135</v>
      </c>
      <c r="E617" s="252"/>
      <c r="F617" s="225">
        <f t="shared" ref="F617:M617" si="137">SUM(F618)</f>
        <v>0</v>
      </c>
      <c r="G617" s="225">
        <f t="shared" si="137"/>
        <v>0</v>
      </c>
      <c r="H617" s="225">
        <v>0</v>
      </c>
      <c r="I617" s="225">
        <f t="shared" ref="I617" si="138">SUM(I618)</f>
        <v>0</v>
      </c>
      <c r="J617" s="225">
        <f t="shared" si="137"/>
        <v>0</v>
      </c>
      <c r="K617" s="225"/>
      <c r="L617" s="225">
        <f t="shared" si="137"/>
        <v>0</v>
      </c>
      <c r="M617" s="225">
        <f t="shared" si="137"/>
        <v>0</v>
      </c>
      <c r="N617" s="539"/>
      <c r="O617" s="324"/>
    </row>
    <row r="618" spans="1:15" s="448" customFormat="1" x14ac:dyDescent="0.2">
      <c r="A618" s="439"/>
      <c r="B618" s="209"/>
      <c r="C618" s="213">
        <v>630</v>
      </c>
      <c r="D618" s="214" t="s">
        <v>1134</v>
      </c>
      <c r="E618" s="252"/>
      <c r="F618" s="223">
        <v>0</v>
      </c>
      <c r="G618" s="223">
        <v>0</v>
      </c>
      <c r="H618" s="223">
        <v>0</v>
      </c>
      <c r="I618" s="223">
        <v>0</v>
      </c>
      <c r="J618" s="223">
        <v>0</v>
      </c>
      <c r="K618" s="223"/>
      <c r="L618" s="223">
        <v>0</v>
      </c>
      <c r="M618" s="223">
        <v>0</v>
      </c>
      <c r="N618" s="490"/>
      <c r="O618" s="447"/>
    </row>
    <row r="619" spans="1:15" s="448" customFormat="1" x14ac:dyDescent="0.2">
      <c r="A619" s="439"/>
      <c r="B619" s="212"/>
      <c r="C619" s="213">
        <v>630</v>
      </c>
      <c r="D619" s="214" t="s">
        <v>618</v>
      </c>
      <c r="E619" s="360"/>
      <c r="F619" s="223">
        <v>30</v>
      </c>
      <c r="G619" s="223">
        <v>0</v>
      </c>
      <c r="H619" s="224">
        <v>0</v>
      </c>
      <c r="I619" s="224">
        <v>0</v>
      </c>
      <c r="J619" s="224">
        <v>0</v>
      </c>
      <c r="K619" s="224"/>
      <c r="L619" s="224">
        <v>0</v>
      </c>
      <c r="M619" s="224">
        <v>0</v>
      </c>
      <c r="N619" s="490"/>
      <c r="O619" s="447"/>
    </row>
    <row r="620" spans="1:15" s="448" customFormat="1" x14ac:dyDescent="0.2">
      <c r="A620" s="439"/>
      <c r="B620" s="209"/>
      <c r="C620" s="213">
        <v>637001</v>
      </c>
      <c r="D620" s="214" t="s">
        <v>89</v>
      </c>
      <c r="E620" s="360"/>
      <c r="F620" s="223">
        <v>0</v>
      </c>
      <c r="G620" s="223">
        <v>0</v>
      </c>
      <c r="H620" s="223">
        <v>0</v>
      </c>
      <c r="I620" s="223">
        <v>0</v>
      </c>
      <c r="J620" s="223">
        <v>0</v>
      </c>
      <c r="K620" s="223"/>
      <c r="L620" s="223">
        <v>0</v>
      </c>
      <c r="M620" s="223">
        <v>0</v>
      </c>
      <c r="N620" s="476"/>
      <c r="O620" s="447"/>
    </row>
    <row r="621" spans="1:15" s="448" customFormat="1" x14ac:dyDescent="0.2">
      <c r="A621" s="439"/>
      <c r="B621" s="209"/>
      <c r="C621" s="213">
        <v>637012</v>
      </c>
      <c r="D621" s="214" t="s">
        <v>1108</v>
      </c>
      <c r="E621" s="360"/>
      <c r="F621" s="223">
        <v>0</v>
      </c>
      <c r="G621" s="223">
        <v>0</v>
      </c>
      <c r="H621" s="223">
        <v>0</v>
      </c>
      <c r="I621" s="223">
        <v>0</v>
      </c>
      <c r="J621" s="223">
        <v>0</v>
      </c>
      <c r="K621" s="223"/>
      <c r="L621" s="223">
        <v>0</v>
      </c>
      <c r="M621" s="223">
        <v>0</v>
      </c>
      <c r="N621" s="476"/>
      <c r="O621" s="447"/>
    </row>
    <row r="622" spans="1:15" s="448" customFormat="1" x14ac:dyDescent="0.2">
      <c r="A622" s="439"/>
      <c r="B622" s="234"/>
      <c r="C622" s="213"/>
      <c r="D622" s="222" t="s">
        <v>304</v>
      </c>
      <c r="E622" s="252" t="s">
        <v>889</v>
      </c>
      <c r="F622" s="225">
        <f t="shared" ref="F622:G622" si="139">SUM(F623:F626)</f>
        <v>64.8</v>
      </c>
      <c r="G622" s="225">
        <f t="shared" si="139"/>
        <v>46.29999999999999</v>
      </c>
      <c r="H622" s="225">
        <f t="shared" ref="H622:M622" si="140">SUM(H623:H627)</f>
        <v>44.5</v>
      </c>
      <c r="I622" s="225">
        <f t="shared" si="140"/>
        <v>49.5</v>
      </c>
      <c r="J622" s="225">
        <f t="shared" si="140"/>
        <v>21.4</v>
      </c>
      <c r="K622" s="225"/>
      <c r="L622" s="225">
        <f t="shared" si="140"/>
        <v>0</v>
      </c>
      <c r="M622" s="225">
        <f t="shared" si="140"/>
        <v>0</v>
      </c>
      <c r="N622" s="477"/>
    </row>
    <row r="623" spans="1:15" s="448" customFormat="1" x14ac:dyDescent="0.2">
      <c r="A623" s="439"/>
      <c r="B623" s="262"/>
      <c r="C623" s="213">
        <v>610</v>
      </c>
      <c r="D623" s="264" t="s">
        <v>184</v>
      </c>
      <c r="E623" s="266"/>
      <c r="F623" s="265">
        <v>36.799999999999997</v>
      </c>
      <c r="G623" s="265">
        <v>24.9</v>
      </c>
      <c r="H623" s="266">
        <v>25.8</v>
      </c>
      <c r="I623" s="266">
        <v>25.8</v>
      </c>
      <c r="J623" s="266">
        <v>14</v>
      </c>
      <c r="K623" s="224">
        <f>SUM(J623/12*8*0.2)</f>
        <v>1.8666666666666669</v>
      </c>
      <c r="L623" s="266">
        <v>0</v>
      </c>
      <c r="M623" s="266">
        <v>0</v>
      </c>
      <c r="N623" s="477"/>
    </row>
    <row r="624" spans="1:15" s="448" customFormat="1" x14ac:dyDescent="0.2">
      <c r="A624" s="446"/>
      <c r="B624" s="212"/>
      <c r="C624" s="213">
        <v>620</v>
      </c>
      <c r="D624" s="214" t="s">
        <v>116</v>
      </c>
      <c r="E624" s="224"/>
      <c r="F624" s="223">
        <v>13.3</v>
      </c>
      <c r="G624" s="223">
        <v>8.6999999999999993</v>
      </c>
      <c r="H624" s="224">
        <v>9.6999999999999993</v>
      </c>
      <c r="I624" s="224">
        <v>9.6999999999999993</v>
      </c>
      <c r="J624" s="224">
        <v>4.9000000000000004</v>
      </c>
      <c r="K624" s="224">
        <f>SUM(J624/12*8*0.2)</f>
        <v>0.65333333333333343</v>
      </c>
      <c r="L624" s="224">
        <v>0</v>
      </c>
      <c r="M624" s="224">
        <v>0</v>
      </c>
      <c r="N624" s="373"/>
      <c r="O624" s="447"/>
    </row>
    <row r="625" spans="1:15" s="448" customFormat="1" x14ac:dyDescent="0.2">
      <c r="A625" s="446"/>
      <c r="B625" s="267"/>
      <c r="C625" s="213">
        <v>630</v>
      </c>
      <c r="D625" s="274" t="s">
        <v>850</v>
      </c>
      <c r="E625" s="269"/>
      <c r="F625" s="275">
        <v>13.9</v>
      </c>
      <c r="G625" s="275">
        <v>9.9</v>
      </c>
      <c r="H625" s="269">
        <v>5</v>
      </c>
      <c r="I625" s="269">
        <v>10</v>
      </c>
      <c r="J625" s="269">
        <v>0</v>
      </c>
      <c r="K625" s="269"/>
      <c r="L625" s="269">
        <v>0</v>
      </c>
      <c r="M625" s="269">
        <v>0</v>
      </c>
      <c r="N625" s="490"/>
      <c r="O625" s="447"/>
    </row>
    <row r="626" spans="1:15" s="448" customFormat="1" x14ac:dyDescent="0.2">
      <c r="A626" s="446"/>
      <c r="B626" s="212"/>
      <c r="C626" s="213"/>
      <c r="D626" s="214" t="s">
        <v>742</v>
      </c>
      <c r="E626" s="223"/>
      <c r="F626" s="223">
        <v>0.8</v>
      </c>
      <c r="G626" s="223">
        <v>2.8</v>
      </c>
      <c r="H626" s="223">
        <v>2</v>
      </c>
      <c r="I626" s="223">
        <v>2</v>
      </c>
      <c r="J626" s="223">
        <v>0</v>
      </c>
      <c r="K626" s="223"/>
      <c r="L626" s="223">
        <v>0</v>
      </c>
      <c r="M626" s="223">
        <v>0</v>
      </c>
      <c r="N626" s="490"/>
      <c r="O626" s="447"/>
    </row>
    <row r="627" spans="1:15" s="448" customFormat="1" x14ac:dyDescent="0.2">
      <c r="A627" s="446"/>
      <c r="B627" s="212"/>
      <c r="C627" s="213">
        <v>642</v>
      </c>
      <c r="D627" s="214" t="s">
        <v>287</v>
      </c>
      <c r="E627" s="223"/>
      <c r="F627" s="223">
        <v>0</v>
      </c>
      <c r="G627" s="223">
        <v>0</v>
      </c>
      <c r="H627" s="223">
        <v>2</v>
      </c>
      <c r="I627" s="223">
        <v>2</v>
      </c>
      <c r="J627" s="223">
        <v>2.5</v>
      </c>
      <c r="K627" s="223"/>
      <c r="L627" s="223">
        <v>0</v>
      </c>
      <c r="M627" s="223">
        <v>0</v>
      </c>
      <c r="N627" s="490"/>
      <c r="O627" s="447"/>
    </row>
    <row r="628" spans="1:15" s="323" customFormat="1" x14ac:dyDescent="0.2">
      <c r="A628" s="446"/>
      <c r="B628" s="461"/>
      <c r="C628" s="213"/>
      <c r="D628" s="222" t="s">
        <v>964</v>
      </c>
      <c r="E628" s="252" t="s">
        <v>889</v>
      </c>
      <c r="F628" s="204">
        <f t="shared" ref="F628:M628" si="141">SUM(F629:F631)</f>
        <v>22.900000000000002</v>
      </c>
      <c r="G628" s="204">
        <f t="shared" si="141"/>
        <v>17.5</v>
      </c>
      <c r="H628" s="204">
        <f t="shared" si="141"/>
        <v>41.5</v>
      </c>
      <c r="I628" s="204">
        <f t="shared" si="141"/>
        <v>51.2</v>
      </c>
      <c r="J628" s="204">
        <f t="shared" si="141"/>
        <v>73.800000000000011</v>
      </c>
      <c r="K628" s="204"/>
      <c r="L628" s="204">
        <f t="shared" si="141"/>
        <v>64.400000000000006</v>
      </c>
      <c r="M628" s="204">
        <f t="shared" si="141"/>
        <v>64.400000000000006</v>
      </c>
      <c r="N628" s="483"/>
      <c r="O628" s="324"/>
    </row>
    <row r="629" spans="1:15" s="448" customFormat="1" x14ac:dyDescent="0.2">
      <c r="A629" s="446"/>
      <c r="B629" s="212"/>
      <c r="C629" s="213">
        <v>610</v>
      </c>
      <c r="D629" s="214" t="s">
        <v>115</v>
      </c>
      <c r="E629" s="360"/>
      <c r="F629" s="223">
        <v>15.4</v>
      </c>
      <c r="G629" s="223">
        <v>11.1</v>
      </c>
      <c r="H629" s="224">
        <v>30</v>
      </c>
      <c r="I629" s="224">
        <v>34</v>
      </c>
      <c r="J629" s="578">
        <v>53.2</v>
      </c>
      <c r="K629" s="578"/>
      <c r="L629" s="224">
        <v>46.2</v>
      </c>
      <c r="M629" s="224">
        <v>46.2</v>
      </c>
      <c r="N629" s="373"/>
      <c r="O629" s="447"/>
    </row>
    <row r="630" spans="1:15" s="448" customFormat="1" x14ac:dyDescent="0.2">
      <c r="A630" s="446"/>
      <c r="B630" s="212"/>
      <c r="C630" s="213">
        <v>620</v>
      </c>
      <c r="D630" s="214" t="s">
        <v>116</v>
      </c>
      <c r="E630" s="360"/>
      <c r="F630" s="223">
        <v>5.4</v>
      </c>
      <c r="G630" s="223">
        <v>3.8</v>
      </c>
      <c r="H630" s="224">
        <v>10.5</v>
      </c>
      <c r="I630" s="224">
        <v>12.2</v>
      </c>
      <c r="J630" s="578">
        <v>18.600000000000001</v>
      </c>
      <c r="K630" s="578"/>
      <c r="L630" s="224">
        <v>16.2</v>
      </c>
      <c r="M630" s="224">
        <v>16.2</v>
      </c>
      <c r="N630" s="373"/>
      <c r="O630" s="447"/>
    </row>
    <row r="631" spans="1:15" s="448" customFormat="1" x14ac:dyDescent="0.2">
      <c r="A631" s="446"/>
      <c r="B631" s="212"/>
      <c r="C631" s="213">
        <v>630</v>
      </c>
      <c r="D631" s="214" t="s">
        <v>117</v>
      </c>
      <c r="E631" s="360"/>
      <c r="F631" s="223">
        <v>2.1</v>
      </c>
      <c r="G631" s="223">
        <v>2.6</v>
      </c>
      <c r="H631" s="224">
        <v>1</v>
      </c>
      <c r="I631" s="224">
        <v>5</v>
      </c>
      <c r="J631" s="224">
        <v>2</v>
      </c>
      <c r="K631" s="224"/>
      <c r="L631" s="224">
        <v>2</v>
      </c>
      <c r="M631" s="224">
        <v>2</v>
      </c>
      <c r="N631" s="505"/>
      <c r="O631" s="447"/>
    </row>
    <row r="632" spans="1:15" s="323" customFormat="1" x14ac:dyDescent="0.2">
      <c r="A632" s="446"/>
      <c r="B632" s="212"/>
      <c r="C632" s="221"/>
      <c r="D632" s="222" t="s">
        <v>905</v>
      </c>
      <c r="E632" s="252" t="s">
        <v>889</v>
      </c>
      <c r="F632" s="204">
        <f t="shared" ref="F632:M632" si="142">SUM(F633:F635)</f>
        <v>10.200000000000001</v>
      </c>
      <c r="G632" s="204">
        <f t="shared" si="142"/>
        <v>42.5</v>
      </c>
      <c r="H632" s="204">
        <f t="shared" si="142"/>
        <v>46.6</v>
      </c>
      <c r="I632" s="204">
        <f t="shared" si="142"/>
        <v>57.6</v>
      </c>
      <c r="J632" s="204">
        <f t="shared" si="142"/>
        <v>48.6</v>
      </c>
      <c r="K632" s="204"/>
      <c r="L632" s="204">
        <f t="shared" si="142"/>
        <v>45.2</v>
      </c>
      <c r="M632" s="204">
        <f t="shared" si="142"/>
        <v>45.2</v>
      </c>
      <c r="N632" s="373"/>
      <c r="O632" s="324"/>
    </row>
    <row r="633" spans="1:15" s="448" customFormat="1" x14ac:dyDescent="0.2">
      <c r="A633" s="446"/>
      <c r="B633" s="212"/>
      <c r="C633" s="213">
        <v>610</v>
      </c>
      <c r="D633" s="214" t="s">
        <v>115</v>
      </c>
      <c r="E633" s="360"/>
      <c r="F633" s="223">
        <v>6.5</v>
      </c>
      <c r="G633" s="223">
        <v>28.7</v>
      </c>
      <c r="H633" s="224">
        <v>31.6</v>
      </c>
      <c r="I633" s="224">
        <v>31.6</v>
      </c>
      <c r="J633" s="578">
        <v>34.6</v>
      </c>
      <c r="K633" s="578"/>
      <c r="L633" s="224">
        <v>32</v>
      </c>
      <c r="M633" s="224">
        <v>32</v>
      </c>
      <c r="N633" s="373"/>
      <c r="O633" s="447"/>
    </row>
    <row r="634" spans="1:15" s="448" customFormat="1" x14ac:dyDescent="0.2">
      <c r="A634" s="446"/>
      <c r="B634" s="212"/>
      <c r="C634" s="213">
        <v>620</v>
      </c>
      <c r="D634" s="214" t="s">
        <v>116</v>
      </c>
      <c r="E634" s="360"/>
      <c r="F634" s="223">
        <v>2.2999999999999998</v>
      </c>
      <c r="G634" s="223">
        <v>9</v>
      </c>
      <c r="H634" s="224">
        <v>11</v>
      </c>
      <c r="I634" s="224">
        <v>11</v>
      </c>
      <c r="J634" s="578">
        <v>12</v>
      </c>
      <c r="K634" s="578"/>
      <c r="L634" s="224">
        <v>11.2</v>
      </c>
      <c r="M634" s="224">
        <v>11.2</v>
      </c>
      <c r="N634" s="373"/>
      <c r="O634" s="447"/>
    </row>
    <row r="635" spans="1:15" s="448" customFormat="1" x14ac:dyDescent="0.2">
      <c r="A635" s="446"/>
      <c r="B635" s="212"/>
      <c r="C635" s="213">
        <v>630</v>
      </c>
      <c r="D635" s="214" t="s">
        <v>117</v>
      </c>
      <c r="E635" s="360"/>
      <c r="F635" s="223">
        <v>1.4</v>
      </c>
      <c r="G635" s="223">
        <v>4.8</v>
      </c>
      <c r="H635" s="224">
        <v>4</v>
      </c>
      <c r="I635" s="224">
        <v>15</v>
      </c>
      <c r="J635" s="224">
        <v>2</v>
      </c>
      <c r="K635" s="224"/>
      <c r="L635" s="224">
        <v>2</v>
      </c>
      <c r="M635" s="224">
        <v>2</v>
      </c>
      <c r="N635" s="490"/>
      <c r="O635" s="447"/>
    </row>
    <row r="636" spans="1:15" s="448" customFormat="1" x14ac:dyDescent="0.2">
      <c r="A636" s="439"/>
      <c r="B636" s="212"/>
      <c r="C636" s="221"/>
      <c r="D636" s="222" t="s">
        <v>996</v>
      </c>
      <c r="E636" s="252" t="s">
        <v>889</v>
      </c>
      <c r="F636" s="204">
        <f t="shared" ref="F636:M636" si="143">SUM(F637:F639)</f>
        <v>0.4</v>
      </c>
      <c r="G636" s="204">
        <f t="shared" si="143"/>
        <v>50.9</v>
      </c>
      <c r="H636" s="204">
        <f t="shared" si="143"/>
        <v>53.3</v>
      </c>
      <c r="I636" s="204">
        <f t="shared" si="143"/>
        <v>94.3</v>
      </c>
      <c r="J636" s="204">
        <f t="shared" si="143"/>
        <v>158.6</v>
      </c>
      <c r="K636" s="204"/>
      <c r="L636" s="204">
        <f t="shared" si="143"/>
        <v>158.6</v>
      </c>
      <c r="M636" s="204">
        <f t="shared" si="143"/>
        <v>158.6</v>
      </c>
      <c r="N636" s="479"/>
      <c r="O636" s="447"/>
    </row>
    <row r="637" spans="1:15" s="448" customFormat="1" x14ac:dyDescent="0.2">
      <c r="A637" s="439"/>
      <c r="B637" s="212"/>
      <c r="C637" s="213">
        <v>610</v>
      </c>
      <c r="D637" s="214" t="s">
        <v>115</v>
      </c>
      <c r="E637" s="360"/>
      <c r="F637" s="223">
        <v>0</v>
      </c>
      <c r="G637" s="223">
        <v>34.4</v>
      </c>
      <c r="H637" s="224">
        <v>38</v>
      </c>
      <c r="I637" s="224">
        <v>52.8</v>
      </c>
      <c r="J637" s="224">
        <v>84</v>
      </c>
      <c r="K637" s="224"/>
      <c r="L637" s="224">
        <v>84</v>
      </c>
      <c r="M637" s="224">
        <v>84</v>
      </c>
      <c r="N637" s="490"/>
      <c r="O637" s="447"/>
    </row>
    <row r="638" spans="1:15" s="448" customFormat="1" x14ac:dyDescent="0.2">
      <c r="A638" s="439"/>
      <c r="B638" s="212"/>
      <c r="C638" s="213">
        <v>620</v>
      </c>
      <c r="D638" s="214" t="s">
        <v>116</v>
      </c>
      <c r="E638" s="360"/>
      <c r="F638" s="223">
        <v>0</v>
      </c>
      <c r="G638" s="223">
        <v>11.6</v>
      </c>
      <c r="H638" s="224">
        <v>13.3</v>
      </c>
      <c r="I638" s="224">
        <v>18.5</v>
      </c>
      <c r="J638" s="224">
        <v>29.5</v>
      </c>
      <c r="K638" s="224"/>
      <c r="L638" s="224">
        <v>29.5</v>
      </c>
      <c r="M638" s="224">
        <v>29.5</v>
      </c>
      <c r="N638" s="490"/>
      <c r="O638" s="447"/>
    </row>
    <row r="639" spans="1:15" s="448" customFormat="1" x14ac:dyDescent="0.2">
      <c r="A639" s="439"/>
      <c r="B639" s="212"/>
      <c r="C639" s="213">
        <v>630</v>
      </c>
      <c r="D639" s="214" t="s">
        <v>117</v>
      </c>
      <c r="E639" s="360"/>
      <c r="F639" s="223">
        <v>0.4</v>
      </c>
      <c r="G639" s="223">
        <v>4.9000000000000004</v>
      </c>
      <c r="H639" s="224">
        <v>2</v>
      </c>
      <c r="I639" s="224">
        <v>23</v>
      </c>
      <c r="J639" s="224">
        <v>45.1</v>
      </c>
      <c r="K639" s="224"/>
      <c r="L639" s="224">
        <v>45.1</v>
      </c>
      <c r="M639" s="224">
        <v>45.1</v>
      </c>
      <c r="N639" s="490"/>
      <c r="O639" s="447"/>
    </row>
    <row r="640" spans="1:15" x14ac:dyDescent="0.2">
      <c r="A640" s="208"/>
      <c r="B640" s="212"/>
      <c r="C640" s="221"/>
      <c r="D640" s="222" t="s">
        <v>926</v>
      </c>
      <c r="E640" s="252" t="s">
        <v>925</v>
      </c>
      <c r="F640" s="204">
        <f t="shared" ref="F640:M640" si="144">SUM(F641:F643)</f>
        <v>18.600000000000001</v>
      </c>
      <c r="G640" s="204">
        <f t="shared" si="144"/>
        <v>30.4</v>
      </c>
      <c r="H640" s="204">
        <f t="shared" si="144"/>
        <v>31</v>
      </c>
      <c r="I640" s="204">
        <f t="shared" si="144"/>
        <v>32</v>
      </c>
      <c r="J640" s="204">
        <f t="shared" si="144"/>
        <v>32.200000000000003</v>
      </c>
      <c r="K640" s="204"/>
      <c r="L640" s="204">
        <f t="shared" si="144"/>
        <v>32.200000000000003</v>
      </c>
      <c r="M640" s="204">
        <f t="shared" si="144"/>
        <v>32.200000000000003</v>
      </c>
      <c r="N640" s="207"/>
    </row>
    <row r="641" spans="1:15" x14ac:dyDescent="0.2">
      <c r="A641" s="208"/>
      <c r="B641" s="212"/>
      <c r="C641" s="213">
        <v>610</v>
      </c>
      <c r="D641" s="264" t="s">
        <v>184</v>
      </c>
      <c r="E641" s="360"/>
      <c r="F641" s="223">
        <v>13</v>
      </c>
      <c r="G641" s="223">
        <v>14.3</v>
      </c>
      <c r="H641" s="223">
        <v>16</v>
      </c>
      <c r="I641" s="223">
        <v>16</v>
      </c>
      <c r="J641" s="223">
        <v>17</v>
      </c>
      <c r="K641" s="224">
        <f>SUM(J641/12*8*0.2)</f>
        <v>2.2666666666666671</v>
      </c>
      <c r="L641" s="223">
        <v>17</v>
      </c>
      <c r="M641" s="223">
        <v>17</v>
      </c>
      <c r="N641" s="476"/>
    </row>
    <row r="642" spans="1:15" s="448" customFormat="1" x14ac:dyDescent="0.2">
      <c r="A642" s="446"/>
      <c r="B642" s="212"/>
      <c r="C642" s="213">
        <v>620</v>
      </c>
      <c r="D642" s="214" t="s">
        <v>116</v>
      </c>
      <c r="E642" s="360"/>
      <c r="F642" s="223">
        <v>4.5</v>
      </c>
      <c r="G642" s="223">
        <v>5</v>
      </c>
      <c r="H642" s="223">
        <v>6</v>
      </c>
      <c r="I642" s="223">
        <v>6</v>
      </c>
      <c r="J642" s="223">
        <v>6.5</v>
      </c>
      <c r="K642" s="224">
        <f>SUM(J642/12*8*0.2)</f>
        <v>0.8666666666666667</v>
      </c>
      <c r="L642" s="223">
        <v>6.5</v>
      </c>
      <c r="M642" s="223">
        <v>6.5</v>
      </c>
      <c r="N642" s="373"/>
      <c r="O642" s="447"/>
    </row>
    <row r="643" spans="1:15" s="448" customFormat="1" x14ac:dyDescent="0.2">
      <c r="A643" s="439"/>
      <c r="B643" s="212"/>
      <c r="C643" s="213">
        <v>630</v>
      </c>
      <c r="D643" s="274" t="s">
        <v>117</v>
      </c>
      <c r="E643" s="360"/>
      <c r="F643" s="223">
        <v>1.1000000000000001</v>
      </c>
      <c r="G643" s="223">
        <v>11.1</v>
      </c>
      <c r="H643" s="223">
        <v>9</v>
      </c>
      <c r="I643" s="223">
        <v>10</v>
      </c>
      <c r="J643" s="223">
        <v>8.6999999999999993</v>
      </c>
      <c r="K643" s="223"/>
      <c r="L643" s="223">
        <v>8.6999999999999993</v>
      </c>
      <c r="M643" s="223">
        <v>8.6999999999999993</v>
      </c>
      <c r="N643" s="373"/>
      <c r="O643" s="447"/>
    </row>
    <row r="644" spans="1:15" s="448" customFormat="1" x14ac:dyDescent="0.2">
      <c r="A644" s="439"/>
      <c r="B644" s="294"/>
      <c r="C644" s="295"/>
      <c r="D644" s="282" t="s">
        <v>698</v>
      </c>
      <c r="E644" s="298">
        <v>10</v>
      </c>
      <c r="F644" s="283">
        <f t="shared" ref="F644:J644" si="145">SUM(F646:F649)</f>
        <v>74</v>
      </c>
      <c r="G644" s="283">
        <f t="shared" si="145"/>
        <v>61.800000000000004</v>
      </c>
      <c r="H644" s="283">
        <f t="shared" si="145"/>
        <v>37.700000000000003</v>
      </c>
      <c r="I644" s="283">
        <f t="shared" si="145"/>
        <v>40.9</v>
      </c>
      <c r="J644" s="283">
        <f t="shared" si="145"/>
        <v>40</v>
      </c>
      <c r="K644" s="283"/>
      <c r="L644" s="283">
        <f t="shared" ref="L644:M644" si="146">SUM(L646:L649)</f>
        <v>65.8</v>
      </c>
      <c r="M644" s="283">
        <f t="shared" si="146"/>
        <v>65.8</v>
      </c>
      <c r="N644" s="373"/>
      <c r="O644" s="447"/>
    </row>
    <row r="645" spans="1:15" s="448" customFormat="1" x14ac:dyDescent="0.2">
      <c r="A645" s="439"/>
      <c r="B645" s="212"/>
      <c r="C645" s="221"/>
      <c r="D645" s="222" t="s">
        <v>699</v>
      </c>
      <c r="E645" s="252" t="s">
        <v>780</v>
      </c>
      <c r="F645" s="225"/>
      <c r="G645" s="225"/>
      <c r="H645" s="225"/>
      <c r="I645" s="225"/>
      <c r="J645" s="225"/>
      <c r="K645" s="225"/>
      <c r="L645" s="225"/>
      <c r="M645" s="225"/>
      <c r="N645" s="476"/>
      <c r="O645" s="447"/>
    </row>
    <row r="646" spans="1:15" x14ac:dyDescent="0.2">
      <c r="A646" s="205"/>
      <c r="B646" s="212">
        <v>610</v>
      </c>
      <c r="C646" s="213"/>
      <c r="D646" s="214" t="s">
        <v>115</v>
      </c>
      <c r="E646" s="360"/>
      <c r="F646" s="223">
        <v>51.3</v>
      </c>
      <c r="G646" s="223">
        <v>42.2</v>
      </c>
      <c r="H646" s="224">
        <v>26</v>
      </c>
      <c r="I646" s="224">
        <v>28.4</v>
      </c>
      <c r="J646" s="578">
        <v>30</v>
      </c>
      <c r="K646" s="224">
        <f>SUM(J646/12*8*0.2)</f>
        <v>4</v>
      </c>
      <c r="L646" s="224">
        <v>48.8</v>
      </c>
      <c r="M646" s="224">
        <v>48.8</v>
      </c>
      <c r="N646" s="490" t="s">
        <v>1259</v>
      </c>
    </row>
    <row r="647" spans="1:15" x14ac:dyDescent="0.2">
      <c r="A647" s="205"/>
      <c r="B647" s="212">
        <v>620</v>
      </c>
      <c r="C647" s="213"/>
      <c r="D647" s="214" t="s">
        <v>116</v>
      </c>
      <c r="E647" s="360"/>
      <c r="F647" s="223">
        <v>17.2</v>
      </c>
      <c r="G647" s="223">
        <v>15.4</v>
      </c>
      <c r="H647" s="224">
        <v>9.1</v>
      </c>
      <c r="I647" s="224">
        <v>9.9</v>
      </c>
      <c r="J647" s="578">
        <v>10</v>
      </c>
      <c r="K647" s="224">
        <f>SUM(J647/12*8*0.2)</f>
        <v>1.3333333333333335</v>
      </c>
      <c r="L647" s="224">
        <v>17</v>
      </c>
      <c r="M647" s="224">
        <v>17</v>
      </c>
      <c r="N647" s="490" t="s">
        <v>1259</v>
      </c>
    </row>
    <row r="648" spans="1:15" s="448" customFormat="1" x14ac:dyDescent="0.2">
      <c r="A648" s="446"/>
      <c r="B648" s="212">
        <v>630</v>
      </c>
      <c r="C648" s="213"/>
      <c r="D648" s="214" t="s">
        <v>117</v>
      </c>
      <c r="E648" s="360"/>
      <c r="F648" s="223">
        <v>5.5</v>
      </c>
      <c r="G648" s="223">
        <v>4</v>
      </c>
      <c r="H648" s="224">
        <v>2.5</v>
      </c>
      <c r="I648" s="224">
        <v>2.5</v>
      </c>
      <c r="J648" s="224">
        <v>0</v>
      </c>
      <c r="K648" s="224"/>
      <c r="L648" s="224">
        <v>0</v>
      </c>
      <c r="M648" s="224">
        <v>0</v>
      </c>
      <c r="N648" s="490"/>
      <c r="O648" s="447"/>
    </row>
    <row r="649" spans="1:15" s="448" customFormat="1" x14ac:dyDescent="0.2">
      <c r="A649" s="446"/>
      <c r="B649" s="212">
        <v>642</v>
      </c>
      <c r="C649" s="213"/>
      <c r="D649" s="214" t="s">
        <v>111</v>
      </c>
      <c r="E649" s="360"/>
      <c r="F649" s="223">
        <v>0</v>
      </c>
      <c r="G649" s="223">
        <v>0.2</v>
      </c>
      <c r="H649" s="223">
        <v>0.1</v>
      </c>
      <c r="I649" s="223">
        <v>0.1</v>
      </c>
      <c r="J649" s="223">
        <v>0</v>
      </c>
      <c r="K649" s="223"/>
      <c r="L649" s="223">
        <v>0</v>
      </c>
      <c r="M649" s="223">
        <v>0</v>
      </c>
      <c r="N649" s="490"/>
      <c r="O649" s="447"/>
    </row>
    <row r="650" spans="1:15" s="448" customFormat="1" x14ac:dyDescent="0.2">
      <c r="A650" s="446"/>
      <c r="B650" s="294"/>
      <c r="C650" s="295"/>
      <c r="D650" s="282" t="s">
        <v>212</v>
      </c>
      <c r="E650" s="294" t="s">
        <v>697</v>
      </c>
      <c r="F650" s="284">
        <f>SUM(F651+F656+F657+F658+F659)</f>
        <v>191.1</v>
      </c>
      <c r="G650" s="284">
        <f>SUM(G651+G656+G657+G658+G659)</f>
        <v>170.8</v>
      </c>
      <c r="H650" s="284">
        <f t="shared" ref="H650:J650" si="147">SUM(H651+H656+H657+H658+H659)</f>
        <v>204.5</v>
      </c>
      <c r="I650" s="284">
        <f t="shared" si="147"/>
        <v>204.5</v>
      </c>
      <c r="J650" s="284">
        <f t="shared" si="147"/>
        <v>79.099999999999994</v>
      </c>
      <c r="K650" s="284"/>
      <c r="L650" s="284">
        <f t="shared" ref="L650:M650" si="148">SUM(L651+L656+L657+L658+L659)</f>
        <v>81.3</v>
      </c>
      <c r="M650" s="284">
        <f t="shared" si="148"/>
        <v>84.300000000000011</v>
      </c>
      <c r="N650" s="505"/>
      <c r="O650" s="447"/>
    </row>
    <row r="651" spans="1:15" s="448" customFormat="1" x14ac:dyDescent="0.2">
      <c r="A651" s="439"/>
      <c r="B651" s="212"/>
      <c r="C651" s="213"/>
      <c r="D651" s="222" t="s">
        <v>145</v>
      </c>
      <c r="E651" s="212"/>
      <c r="F651" s="225">
        <f t="shared" ref="F651" si="149">SUM(F652:F654)</f>
        <v>6.8</v>
      </c>
      <c r="G651" s="225">
        <f t="shared" ref="G651" si="150">SUM(G652:G654)</f>
        <v>10</v>
      </c>
      <c r="H651" s="204">
        <f>SUM(H652:H655)</f>
        <v>20.7</v>
      </c>
      <c r="I651" s="204">
        <f>SUM(I652:I655)</f>
        <v>20.7</v>
      </c>
      <c r="J651" s="204">
        <f>SUM(J652:J655)</f>
        <v>16.5</v>
      </c>
      <c r="K651" s="204"/>
      <c r="L651" s="204">
        <f t="shared" ref="L651:M651" si="151">SUM(L652:L655)</f>
        <v>18.7</v>
      </c>
      <c r="M651" s="204">
        <f t="shared" si="151"/>
        <v>21.7</v>
      </c>
      <c r="N651" s="476"/>
      <c r="O651" s="447"/>
    </row>
    <row r="652" spans="1:15" s="448" customFormat="1" x14ac:dyDescent="0.2">
      <c r="A652" s="439"/>
      <c r="B652" s="212"/>
      <c r="C652" s="213">
        <v>610</v>
      </c>
      <c r="D652" s="214" t="s">
        <v>115</v>
      </c>
      <c r="E652" s="360"/>
      <c r="F652" s="223">
        <v>4.7</v>
      </c>
      <c r="G652" s="223">
        <v>5.8</v>
      </c>
      <c r="H652" s="224">
        <v>12</v>
      </c>
      <c r="I652" s="224">
        <v>12</v>
      </c>
      <c r="J652" s="224">
        <v>10.5</v>
      </c>
      <c r="K652" s="224">
        <f>SUM(J652/12*8*0.2)</f>
        <v>1.4000000000000001</v>
      </c>
      <c r="L652" s="224">
        <v>12</v>
      </c>
      <c r="M652" s="224">
        <v>14</v>
      </c>
      <c r="N652" s="476"/>
      <c r="O652" s="447"/>
    </row>
    <row r="653" spans="1:15" s="448" customFormat="1" x14ac:dyDescent="0.2">
      <c r="A653" s="439"/>
      <c r="B653" s="212"/>
      <c r="C653" s="213">
        <v>620</v>
      </c>
      <c r="D653" s="214" t="s">
        <v>116</v>
      </c>
      <c r="E653" s="360"/>
      <c r="F653" s="223">
        <v>1.8</v>
      </c>
      <c r="G653" s="223">
        <v>2.2000000000000002</v>
      </c>
      <c r="H653" s="224">
        <v>5</v>
      </c>
      <c r="I653" s="224">
        <v>5</v>
      </c>
      <c r="J653" s="224">
        <v>4.3</v>
      </c>
      <c r="K653" s="224">
        <f>SUM(J653/12*8*0.2)</f>
        <v>0.57333333333333336</v>
      </c>
      <c r="L653" s="224">
        <v>5</v>
      </c>
      <c r="M653" s="224">
        <v>6</v>
      </c>
      <c r="N653" s="476"/>
      <c r="O653" s="447"/>
    </row>
    <row r="654" spans="1:15" s="448" customFormat="1" ht="10.5" customHeight="1" x14ac:dyDescent="0.2">
      <c r="A654" s="446"/>
      <c r="B654" s="212"/>
      <c r="C654" s="213">
        <v>630</v>
      </c>
      <c r="D654" s="214" t="s">
        <v>1043</v>
      </c>
      <c r="E654" s="360"/>
      <c r="F654" s="223">
        <v>0.3</v>
      </c>
      <c r="G654" s="223">
        <v>2</v>
      </c>
      <c r="H654" s="224">
        <v>2</v>
      </c>
      <c r="I654" s="224">
        <v>2</v>
      </c>
      <c r="J654" s="224">
        <v>0</v>
      </c>
      <c r="K654" s="224"/>
      <c r="L654" s="224">
        <v>0</v>
      </c>
      <c r="M654" s="224">
        <v>0</v>
      </c>
      <c r="N654" s="476"/>
      <c r="O654" s="447"/>
    </row>
    <row r="655" spans="1:15" s="448" customFormat="1" ht="10.5" customHeight="1" x14ac:dyDescent="0.2">
      <c r="A655" s="446"/>
      <c r="B655" s="212"/>
      <c r="C655" s="213">
        <v>642013</v>
      </c>
      <c r="D655" s="214" t="s">
        <v>628</v>
      </c>
      <c r="E655" s="360"/>
      <c r="F655" s="223">
        <v>0</v>
      </c>
      <c r="G655" s="223">
        <v>0</v>
      </c>
      <c r="H655" s="224">
        <v>1.7</v>
      </c>
      <c r="I655" s="224">
        <v>1.7</v>
      </c>
      <c r="J655" s="224">
        <v>1.7</v>
      </c>
      <c r="K655" s="224"/>
      <c r="L655" s="224">
        <v>1.7</v>
      </c>
      <c r="M655" s="224">
        <v>1.7</v>
      </c>
      <c r="N655" s="476"/>
      <c r="O655" s="447"/>
    </row>
    <row r="656" spans="1:15" x14ac:dyDescent="0.2">
      <c r="A656" s="208"/>
      <c r="B656" s="461" t="s">
        <v>595</v>
      </c>
      <c r="C656" s="213">
        <v>642002</v>
      </c>
      <c r="D656" s="214" t="s">
        <v>1237</v>
      </c>
      <c r="E656" s="360"/>
      <c r="F656" s="223">
        <v>0</v>
      </c>
      <c r="G656" s="223">
        <v>0</v>
      </c>
      <c r="H656" s="224">
        <v>5.8</v>
      </c>
      <c r="I656" s="224">
        <v>5.8</v>
      </c>
      <c r="J656" s="224">
        <v>6</v>
      </c>
      <c r="K656" s="224"/>
      <c r="L656" s="224">
        <v>6</v>
      </c>
      <c r="M656" s="224">
        <v>6</v>
      </c>
      <c r="N656" s="207"/>
    </row>
    <row r="657" spans="1:15" s="448" customFormat="1" x14ac:dyDescent="0.2">
      <c r="A657" s="446"/>
      <c r="B657" s="461" t="s">
        <v>596</v>
      </c>
      <c r="C657" s="213">
        <v>642014</v>
      </c>
      <c r="D657" s="214" t="s">
        <v>350</v>
      </c>
      <c r="E657" s="360"/>
      <c r="F657" s="223">
        <v>4.8</v>
      </c>
      <c r="G657" s="223">
        <v>4.0999999999999996</v>
      </c>
      <c r="H657" s="224">
        <v>0</v>
      </c>
      <c r="I657" s="224">
        <v>0</v>
      </c>
      <c r="J657" s="224">
        <v>5</v>
      </c>
      <c r="K657" s="224"/>
      <c r="L657" s="224">
        <v>5</v>
      </c>
      <c r="M657" s="224">
        <v>5</v>
      </c>
      <c r="N657" s="476"/>
      <c r="O657" s="447"/>
    </row>
    <row r="658" spans="1:15" s="448" customFormat="1" x14ac:dyDescent="0.2">
      <c r="A658" s="446"/>
      <c r="B658" s="461" t="s">
        <v>595</v>
      </c>
      <c r="C658" s="213">
        <v>642024</v>
      </c>
      <c r="D658" s="214" t="s">
        <v>352</v>
      </c>
      <c r="E658" s="360"/>
      <c r="F658" s="223">
        <v>2.4</v>
      </c>
      <c r="G658" s="223">
        <v>0.3</v>
      </c>
      <c r="H658" s="224">
        <v>3</v>
      </c>
      <c r="I658" s="224">
        <v>3</v>
      </c>
      <c r="J658" s="224">
        <v>1.6</v>
      </c>
      <c r="K658" s="224"/>
      <c r="L658" s="224">
        <v>1.6</v>
      </c>
      <c r="M658" s="224">
        <v>1.6</v>
      </c>
      <c r="N658" s="476"/>
      <c r="O658" s="447"/>
    </row>
    <row r="659" spans="1:15" s="448" customFormat="1" x14ac:dyDescent="0.2">
      <c r="A659" s="446"/>
      <c r="B659" s="461" t="s">
        <v>597</v>
      </c>
      <c r="C659" s="213">
        <v>642026</v>
      </c>
      <c r="D659" s="214" t="s">
        <v>213</v>
      </c>
      <c r="E659" s="360"/>
      <c r="F659" s="223">
        <v>177.1</v>
      </c>
      <c r="G659" s="223">
        <v>156.4</v>
      </c>
      <c r="H659" s="224">
        <v>175</v>
      </c>
      <c r="I659" s="224">
        <v>175</v>
      </c>
      <c r="J659" s="224">
        <v>50</v>
      </c>
      <c r="K659" s="224"/>
      <c r="L659" s="224">
        <v>50</v>
      </c>
      <c r="M659" s="224">
        <v>50</v>
      </c>
      <c r="N659" s="490"/>
      <c r="O659" s="447"/>
    </row>
    <row r="660" spans="1:15" s="448" customFormat="1" x14ac:dyDescent="0.2">
      <c r="A660" s="439"/>
      <c r="B660" s="294"/>
      <c r="C660" s="295"/>
      <c r="D660" s="282" t="s">
        <v>726</v>
      </c>
      <c r="E660" s="302"/>
      <c r="F660" s="283">
        <f>SUM(F661)</f>
        <v>297.2</v>
      </c>
      <c r="G660" s="283">
        <f>SUM(G661)</f>
        <v>300.20000000000005</v>
      </c>
      <c r="H660" s="283">
        <f t="shared" ref="H660:M660" si="152">SUM(H661)</f>
        <v>734.80000000000007</v>
      </c>
      <c r="I660" s="283">
        <f t="shared" si="152"/>
        <v>764.80000000000007</v>
      </c>
      <c r="J660" s="283">
        <f t="shared" si="152"/>
        <v>1120.8</v>
      </c>
      <c r="K660" s="283"/>
      <c r="L660" s="283">
        <f t="shared" si="152"/>
        <v>392</v>
      </c>
      <c r="M660" s="283">
        <f t="shared" si="152"/>
        <v>295.60000000000002</v>
      </c>
      <c r="N660" s="476"/>
      <c r="O660" s="447"/>
    </row>
    <row r="661" spans="1:15" s="448" customFormat="1" x14ac:dyDescent="0.2">
      <c r="A661" s="446"/>
      <c r="B661" s="234">
        <v>800</v>
      </c>
      <c r="C661" s="221"/>
      <c r="D661" s="222" t="s">
        <v>251</v>
      </c>
      <c r="E661" s="252"/>
      <c r="F661" s="204">
        <f t="shared" ref="F661:M661" si="153">SUM(F662:F670)</f>
        <v>297.2</v>
      </c>
      <c r="G661" s="204">
        <f t="shared" si="153"/>
        <v>300.20000000000005</v>
      </c>
      <c r="H661" s="204">
        <f t="shared" si="153"/>
        <v>734.80000000000007</v>
      </c>
      <c r="I661" s="204">
        <f t="shared" si="153"/>
        <v>764.80000000000007</v>
      </c>
      <c r="J661" s="204">
        <f t="shared" si="153"/>
        <v>1120.8</v>
      </c>
      <c r="K661" s="204"/>
      <c r="L661" s="204">
        <f t="shared" si="153"/>
        <v>392</v>
      </c>
      <c r="M661" s="204">
        <f t="shared" si="153"/>
        <v>295.60000000000002</v>
      </c>
      <c r="N661" s="476"/>
      <c r="O661" s="447"/>
    </row>
    <row r="662" spans="1:15" s="448" customFormat="1" x14ac:dyDescent="0.2">
      <c r="A662" s="439"/>
      <c r="B662" s="234"/>
      <c r="C662" s="213">
        <v>819002</v>
      </c>
      <c r="D662" s="214" t="s">
        <v>981</v>
      </c>
      <c r="E662" s="252" t="s">
        <v>690</v>
      </c>
      <c r="F662" s="223">
        <v>0.1</v>
      </c>
      <c r="G662" s="223">
        <v>0</v>
      </c>
      <c r="H662" s="223">
        <v>23</v>
      </c>
      <c r="I662" s="223">
        <v>23</v>
      </c>
      <c r="J662" s="223">
        <v>23</v>
      </c>
      <c r="K662" s="223"/>
      <c r="L662" s="223">
        <v>0</v>
      </c>
      <c r="M662" s="223">
        <v>0</v>
      </c>
      <c r="N662" s="476"/>
      <c r="O662" s="447"/>
    </row>
    <row r="663" spans="1:15" s="448" customFormat="1" x14ac:dyDescent="0.2">
      <c r="A663" s="439"/>
      <c r="B663" s="234"/>
      <c r="C663" s="213">
        <v>819002</v>
      </c>
      <c r="D663" s="214" t="s">
        <v>982</v>
      </c>
      <c r="E663" s="252" t="s">
        <v>953</v>
      </c>
      <c r="F663" s="223">
        <v>34.1</v>
      </c>
      <c r="G663" s="223">
        <v>18.399999999999999</v>
      </c>
      <c r="H663" s="223">
        <v>0</v>
      </c>
      <c r="I663" s="223">
        <v>5</v>
      </c>
      <c r="J663" s="223">
        <v>0</v>
      </c>
      <c r="K663" s="223"/>
      <c r="L663" s="223">
        <v>0</v>
      </c>
      <c r="M663" s="223">
        <v>0</v>
      </c>
      <c r="N663" s="490"/>
      <c r="O663" s="447"/>
    </row>
    <row r="664" spans="1:15" s="448" customFormat="1" x14ac:dyDescent="0.2">
      <c r="A664" s="439"/>
      <c r="B664" s="212"/>
      <c r="C664" s="213">
        <v>821005</v>
      </c>
      <c r="D664" s="214" t="s">
        <v>430</v>
      </c>
      <c r="E664" s="252" t="s">
        <v>672</v>
      </c>
      <c r="F664" s="223">
        <v>232</v>
      </c>
      <c r="G664" s="223">
        <v>231.8</v>
      </c>
      <c r="H664" s="224">
        <v>232</v>
      </c>
      <c r="I664" s="224">
        <v>232</v>
      </c>
      <c r="J664" s="577">
        <v>242</v>
      </c>
      <c r="K664" s="577"/>
      <c r="L664" s="224">
        <v>242</v>
      </c>
      <c r="M664" s="224">
        <v>145.6</v>
      </c>
      <c r="N664" s="476" t="s">
        <v>1247</v>
      </c>
      <c r="O664" s="447"/>
    </row>
    <row r="665" spans="1:15" s="448" customFormat="1" x14ac:dyDescent="0.2">
      <c r="A665" s="439"/>
      <c r="B665" s="212"/>
      <c r="C665" s="213">
        <v>821005</v>
      </c>
      <c r="D665" s="214" t="s">
        <v>641</v>
      </c>
      <c r="E665" s="252" t="s">
        <v>672</v>
      </c>
      <c r="F665" s="223">
        <v>0</v>
      </c>
      <c r="G665" s="223">
        <v>0</v>
      </c>
      <c r="H665" s="224">
        <v>0</v>
      </c>
      <c r="I665" s="224">
        <v>0</v>
      </c>
      <c r="J665" s="224">
        <v>0</v>
      </c>
      <c r="K665" s="224"/>
      <c r="L665" s="224">
        <v>0</v>
      </c>
      <c r="M665" s="224">
        <v>0</v>
      </c>
      <c r="N665" s="476"/>
      <c r="O665" s="447"/>
    </row>
    <row r="666" spans="1:15" x14ac:dyDescent="0.2">
      <c r="A666" s="212"/>
      <c r="B666" s="212"/>
      <c r="C666" s="213">
        <v>821010</v>
      </c>
      <c r="D666" s="214" t="s">
        <v>714</v>
      </c>
      <c r="E666" s="252" t="s">
        <v>672</v>
      </c>
      <c r="F666" s="223">
        <v>0</v>
      </c>
      <c r="G666" s="223">
        <v>20.100000000000001</v>
      </c>
      <c r="H666" s="224">
        <v>150</v>
      </c>
      <c r="I666" s="224">
        <v>175</v>
      </c>
      <c r="J666" s="224">
        <v>150</v>
      </c>
      <c r="K666" s="224"/>
      <c r="L666" s="224">
        <v>150</v>
      </c>
      <c r="M666" s="224">
        <v>150</v>
      </c>
      <c r="N666" s="207"/>
    </row>
    <row r="667" spans="1:15" s="448" customFormat="1" x14ac:dyDescent="0.2">
      <c r="A667" s="439"/>
      <c r="B667" s="234"/>
      <c r="C667" s="213">
        <v>8210072</v>
      </c>
      <c r="D667" s="214" t="s">
        <v>709</v>
      </c>
      <c r="E667" s="252" t="s">
        <v>687</v>
      </c>
      <c r="F667" s="223">
        <v>23.8</v>
      </c>
      <c r="G667" s="223">
        <v>24.1</v>
      </c>
      <c r="H667" s="223">
        <v>24</v>
      </c>
      <c r="I667" s="223">
        <v>24</v>
      </c>
      <c r="J667" s="223">
        <v>24</v>
      </c>
      <c r="K667" s="223"/>
      <c r="L667" s="223">
        <v>0</v>
      </c>
      <c r="M667" s="223">
        <v>0</v>
      </c>
      <c r="N667" s="476"/>
      <c r="O667" s="447"/>
    </row>
    <row r="668" spans="1:15" s="448" customFormat="1" x14ac:dyDescent="0.2">
      <c r="A668" s="439"/>
      <c r="B668" s="212"/>
      <c r="C668" s="213">
        <v>8210071</v>
      </c>
      <c r="D668" s="214" t="s">
        <v>710</v>
      </c>
      <c r="E668" s="360"/>
      <c r="F668" s="223">
        <v>3.8</v>
      </c>
      <c r="G668" s="223">
        <v>3.8</v>
      </c>
      <c r="H668" s="223">
        <v>3.7</v>
      </c>
      <c r="I668" s="223">
        <v>3.7</v>
      </c>
      <c r="J668" s="223">
        <v>3.7</v>
      </c>
      <c r="K668" s="223"/>
      <c r="L668" s="223">
        <v>0</v>
      </c>
      <c r="M668" s="223">
        <v>0</v>
      </c>
      <c r="N668" s="476"/>
      <c r="O668" s="447"/>
    </row>
    <row r="669" spans="1:15" s="448" customFormat="1" x14ac:dyDescent="0.2">
      <c r="A669" s="439"/>
      <c r="B669" s="212"/>
      <c r="C669" s="213">
        <v>821005</v>
      </c>
      <c r="D669" s="214" t="s">
        <v>1098</v>
      </c>
      <c r="E669" s="361"/>
      <c r="F669" s="223">
        <v>0</v>
      </c>
      <c r="G669" s="223">
        <v>0</v>
      </c>
      <c r="H669" s="223">
        <v>300</v>
      </c>
      <c r="I669" s="223">
        <v>300</v>
      </c>
      <c r="J669" s="576">
        <v>676</v>
      </c>
      <c r="K669" s="576"/>
      <c r="L669" s="223">
        <v>0</v>
      </c>
      <c r="M669" s="223">
        <v>0</v>
      </c>
      <c r="N669" s="476"/>
      <c r="O669" s="447"/>
    </row>
    <row r="670" spans="1:15" s="448" customFormat="1" x14ac:dyDescent="0.2">
      <c r="A670" s="439"/>
      <c r="B670" s="212"/>
      <c r="C670" s="213">
        <v>824</v>
      </c>
      <c r="D670" s="214" t="s">
        <v>937</v>
      </c>
      <c r="E670" s="361"/>
      <c r="F670" s="223">
        <v>3.4</v>
      </c>
      <c r="G670" s="223">
        <v>2</v>
      </c>
      <c r="H670" s="223">
        <v>2.1</v>
      </c>
      <c r="I670" s="223">
        <v>2.1</v>
      </c>
      <c r="J670" s="223">
        <v>2.1</v>
      </c>
      <c r="K670" s="223"/>
      <c r="L670" s="223">
        <v>0</v>
      </c>
      <c r="M670" s="223">
        <v>0</v>
      </c>
      <c r="N670" s="476"/>
      <c r="O670" s="447"/>
    </row>
    <row r="671" spans="1:15" s="448" customFormat="1" x14ac:dyDescent="0.2">
      <c r="A671" s="446"/>
      <c r="B671" s="294"/>
      <c r="C671" s="295"/>
      <c r="D671" s="282" t="s">
        <v>727</v>
      </c>
      <c r="E671" s="302"/>
      <c r="F671" s="283">
        <f>SUM(F672+F681+F683+F685+F698+F704+F708+F710+F715+F733+F735+F747+F753+F767+F769)</f>
        <v>624.70000000000005</v>
      </c>
      <c r="G671" s="283">
        <f>SUM(G672+G681+G683+G685+G698+G704+G708+G710+G715+G733+G735+G747+G753+G767+G769)</f>
        <v>1404.3999999999999</v>
      </c>
      <c r="H671" s="283">
        <f>SUM(H672+H681+H683+H685+H698+H704+H708+H710+H715+H733+H735+H747+H753+H767+H769)</f>
        <v>3994</v>
      </c>
      <c r="I671" s="283">
        <f>SUM(I672+I681+I683+I685+I698+I704+I708+I715+I733+I735+I747+I753+I767+I769)</f>
        <v>2543.6999999999998</v>
      </c>
      <c r="J671" s="283">
        <f>SUM(J672+J681+J683+J685+J698+J704+J708+J710+J715+J733+J735+J747+J753+J767+J769)</f>
        <v>2901.4</v>
      </c>
      <c r="K671" s="283"/>
      <c r="L671" s="283">
        <f>SUM(L672+L681+L683+L685+L698+L704+L708+L710+L715+L733+L735+L747+L753+L767+L769)</f>
        <v>21</v>
      </c>
      <c r="M671" s="283">
        <f>SUM(M672+M681+M683+M685+M698+M704+M708+M710+M715+M733+M735+M747+M753+M767+M769)</f>
        <v>15</v>
      </c>
      <c r="N671" s="476"/>
      <c r="O671" s="447"/>
    </row>
    <row r="672" spans="1:15" s="448" customFormat="1" x14ac:dyDescent="0.2">
      <c r="A672" s="439"/>
      <c r="B672" s="212">
        <v>700</v>
      </c>
      <c r="C672" s="221"/>
      <c r="D672" s="222" t="s">
        <v>217</v>
      </c>
      <c r="E672" s="212" t="s">
        <v>669</v>
      </c>
      <c r="F672" s="225">
        <f t="shared" ref="F672" si="154">SUM(F673:F680)</f>
        <v>12.8</v>
      </c>
      <c r="G672" s="225">
        <f t="shared" ref="G672:J672" si="155">SUM(G673:G680)</f>
        <v>1.5</v>
      </c>
      <c r="H672" s="225">
        <f t="shared" si="155"/>
        <v>5</v>
      </c>
      <c r="I672" s="225">
        <f t="shared" si="155"/>
        <v>2.9</v>
      </c>
      <c r="J672" s="225">
        <f t="shared" si="155"/>
        <v>0</v>
      </c>
      <c r="K672" s="225"/>
      <c r="L672" s="225">
        <f t="shared" ref="L672:M672" si="156">SUM(L673:L680)</f>
        <v>0</v>
      </c>
      <c r="M672" s="225">
        <f t="shared" si="156"/>
        <v>0</v>
      </c>
      <c r="N672" s="476"/>
      <c r="O672" s="447"/>
    </row>
    <row r="673" spans="1:15" s="448" customFormat="1" x14ac:dyDescent="0.2">
      <c r="A673" s="439"/>
      <c r="B673" s="212"/>
      <c r="C673" s="213">
        <v>711003</v>
      </c>
      <c r="D673" s="214" t="s">
        <v>294</v>
      </c>
      <c r="E673" s="360"/>
      <c r="F673" s="223">
        <v>2.4</v>
      </c>
      <c r="G673" s="223">
        <v>0</v>
      </c>
      <c r="H673" s="224">
        <v>0</v>
      </c>
      <c r="I673" s="224">
        <v>2.9</v>
      </c>
      <c r="J673" s="224">
        <v>0</v>
      </c>
      <c r="K673" s="224"/>
      <c r="L673" s="224">
        <v>0</v>
      </c>
      <c r="M673" s="224">
        <v>0</v>
      </c>
      <c r="N673" s="490"/>
      <c r="O673" s="447"/>
    </row>
    <row r="674" spans="1:15" s="448" customFormat="1" x14ac:dyDescent="0.2">
      <c r="A674" s="439"/>
      <c r="B674" s="212"/>
      <c r="C674" s="213">
        <v>713002</v>
      </c>
      <c r="D674" s="214" t="s">
        <v>849</v>
      </c>
      <c r="E674" s="360"/>
      <c r="F674" s="223">
        <v>0</v>
      </c>
      <c r="G674" s="223">
        <v>0</v>
      </c>
      <c r="H674" s="224">
        <v>0</v>
      </c>
      <c r="I674" s="224">
        <v>0</v>
      </c>
      <c r="J674" s="224">
        <v>0</v>
      </c>
      <c r="K674" s="224"/>
      <c r="L674" s="224">
        <v>0</v>
      </c>
      <c r="M674" s="224">
        <v>0</v>
      </c>
      <c r="N674" s="490"/>
      <c r="O674" s="447"/>
    </row>
    <row r="675" spans="1:15" s="448" customFormat="1" x14ac:dyDescent="0.2">
      <c r="A675" s="439"/>
      <c r="B675" s="212"/>
      <c r="C675" s="213">
        <v>716</v>
      </c>
      <c r="D675" s="214" t="s">
        <v>750</v>
      </c>
      <c r="E675" s="360"/>
      <c r="F675" s="223">
        <v>0</v>
      </c>
      <c r="G675" s="223">
        <v>0</v>
      </c>
      <c r="H675" s="224">
        <v>0</v>
      </c>
      <c r="I675" s="224">
        <v>0</v>
      </c>
      <c r="J675" s="224">
        <v>0</v>
      </c>
      <c r="K675" s="224"/>
      <c r="L675" s="224">
        <v>0</v>
      </c>
      <c r="M675" s="224">
        <v>0</v>
      </c>
      <c r="N675" s="476"/>
      <c r="O675" s="447"/>
    </row>
    <row r="676" spans="1:15" s="323" customFormat="1" x14ac:dyDescent="0.2">
      <c r="A676" s="446"/>
      <c r="B676" s="212"/>
      <c r="C676" s="213"/>
      <c r="D676" s="214" t="s">
        <v>855</v>
      </c>
      <c r="E676" s="360"/>
      <c r="F676" s="223">
        <v>0</v>
      </c>
      <c r="G676" s="223">
        <v>0</v>
      </c>
      <c r="H676" s="224">
        <v>0</v>
      </c>
      <c r="I676" s="224">
        <v>0</v>
      </c>
      <c r="J676" s="224">
        <v>0</v>
      </c>
      <c r="K676" s="224"/>
      <c r="L676" s="224">
        <v>0</v>
      </c>
      <c r="M676" s="224">
        <v>0</v>
      </c>
      <c r="N676" s="175"/>
      <c r="O676" s="324"/>
    </row>
    <row r="677" spans="1:15" s="448" customFormat="1" x14ac:dyDescent="0.2">
      <c r="A677" s="439"/>
      <c r="B677" s="212"/>
      <c r="C677" s="213">
        <v>7170021</v>
      </c>
      <c r="D677" s="214" t="s">
        <v>945</v>
      </c>
      <c r="E677" s="360"/>
      <c r="F677" s="223">
        <v>5</v>
      </c>
      <c r="G677" s="223">
        <v>0</v>
      </c>
      <c r="H677" s="224">
        <v>0</v>
      </c>
      <c r="I677" s="224">
        <v>0</v>
      </c>
      <c r="J677" s="224">
        <v>0</v>
      </c>
      <c r="K677" s="224"/>
      <c r="L677" s="224">
        <v>0</v>
      </c>
      <c r="M677" s="224">
        <v>0</v>
      </c>
      <c r="N677" s="373"/>
      <c r="O677" s="447"/>
    </row>
    <row r="678" spans="1:15" s="448" customFormat="1" x14ac:dyDescent="0.2">
      <c r="A678" s="439"/>
      <c r="B678" s="212"/>
      <c r="C678" s="213">
        <v>7170023</v>
      </c>
      <c r="D678" s="214" t="s">
        <v>946</v>
      </c>
      <c r="E678" s="360"/>
      <c r="F678" s="223">
        <v>0</v>
      </c>
      <c r="G678" s="223">
        <v>0</v>
      </c>
      <c r="H678" s="224">
        <v>5</v>
      </c>
      <c r="I678" s="224">
        <v>0</v>
      </c>
      <c r="J678" s="224">
        <v>0</v>
      </c>
      <c r="K678" s="224"/>
      <c r="L678" s="224">
        <v>0</v>
      </c>
      <c r="M678" s="224">
        <v>0</v>
      </c>
      <c r="N678" s="490"/>
      <c r="O678" s="447"/>
    </row>
    <row r="679" spans="1:15" s="448" customFormat="1" x14ac:dyDescent="0.2">
      <c r="A679" s="439"/>
      <c r="B679" s="212"/>
      <c r="C679" s="213">
        <v>7170022</v>
      </c>
      <c r="D679" s="214" t="s">
        <v>500</v>
      </c>
      <c r="E679" s="360"/>
      <c r="F679" s="223">
        <v>5.4</v>
      </c>
      <c r="G679" s="223">
        <v>0</v>
      </c>
      <c r="H679" s="224">
        <v>0</v>
      </c>
      <c r="I679" s="224">
        <v>0</v>
      </c>
      <c r="J679" s="224">
        <v>0</v>
      </c>
      <c r="K679" s="224"/>
      <c r="L679" s="224">
        <v>0</v>
      </c>
      <c r="M679" s="224">
        <v>0</v>
      </c>
      <c r="N679" s="490"/>
      <c r="O679" s="447"/>
    </row>
    <row r="680" spans="1:15" s="448" customFormat="1" x14ac:dyDescent="0.2">
      <c r="A680" s="439"/>
      <c r="B680" s="212"/>
      <c r="C680" s="213">
        <v>719002</v>
      </c>
      <c r="D680" s="214" t="s">
        <v>1103</v>
      </c>
      <c r="E680" s="360"/>
      <c r="F680" s="223">
        <v>0</v>
      </c>
      <c r="G680" s="223">
        <v>1.5</v>
      </c>
      <c r="H680" s="223">
        <v>0</v>
      </c>
      <c r="I680" s="223">
        <v>0</v>
      </c>
      <c r="J680" s="223">
        <v>0</v>
      </c>
      <c r="K680" s="223"/>
      <c r="L680" s="223">
        <v>0</v>
      </c>
      <c r="M680" s="223">
        <v>0</v>
      </c>
      <c r="N680" s="490"/>
      <c r="O680" s="447"/>
    </row>
    <row r="681" spans="1:15" s="448" customFormat="1" x14ac:dyDescent="0.2">
      <c r="A681" s="439"/>
      <c r="B681" s="212"/>
      <c r="C681" s="221"/>
      <c r="D681" s="222" t="s">
        <v>680</v>
      </c>
      <c r="E681" s="252" t="s">
        <v>674</v>
      </c>
      <c r="F681" s="225">
        <f t="shared" ref="F681:M681" si="157">SUM(F682)</f>
        <v>1.1000000000000001</v>
      </c>
      <c r="G681" s="225">
        <f t="shared" si="157"/>
        <v>0</v>
      </c>
      <c r="H681" s="225">
        <f t="shared" si="157"/>
        <v>0</v>
      </c>
      <c r="I681" s="225">
        <f t="shared" si="157"/>
        <v>0</v>
      </c>
      <c r="J681" s="225">
        <f t="shared" si="157"/>
        <v>0</v>
      </c>
      <c r="K681" s="225"/>
      <c r="L681" s="225">
        <f t="shared" si="157"/>
        <v>0</v>
      </c>
      <c r="M681" s="225">
        <f t="shared" si="157"/>
        <v>0</v>
      </c>
      <c r="N681" s="476"/>
      <c r="O681" s="447"/>
    </row>
    <row r="682" spans="1:15" s="448" customFormat="1" x14ac:dyDescent="0.2">
      <c r="A682" s="439"/>
      <c r="B682" s="212"/>
      <c r="C682" s="213">
        <v>714</v>
      </c>
      <c r="D682" s="214" t="s">
        <v>1006</v>
      </c>
      <c r="E682" s="252"/>
      <c r="F682" s="223">
        <v>1.1000000000000001</v>
      </c>
      <c r="G682" s="223">
        <v>0</v>
      </c>
      <c r="H682" s="223">
        <v>0</v>
      </c>
      <c r="I682" s="223">
        <v>0</v>
      </c>
      <c r="J682" s="223">
        <v>0</v>
      </c>
      <c r="K682" s="223"/>
      <c r="L682" s="223">
        <v>0</v>
      </c>
      <c r="M682" s="223">
        <v>0</v>
      </c>
      <c r="N682" s="476"/>
      <c r="O682" s="447"/>
    </row>
    <row r="683" spans="1:15" s="448" customFormat="1" x14ac:dyDescent="0.2">
      <c r="A683" s="439"/>
      <c r="B683" s="212"/>
      <c r="C683" s="213"/>
      <c r="D683" s="222" t="s">
        <v>1022</v>
      </c>
      <c r="E683" s="252" t="s">
        <v>676</v>
      </c>
      <c r="F683" s="225">
        <f t="shared" ref="F683:M683" si="158">SUM(F684)</f>
        <v>0</v>
      </c>
      <c r="G683" s="225">
        <f t="shared" si="158"/>
        <v>3.8</v>
      </c>
      <c r="H683" s="225">
        <f t="shared" si="158"/>
        <v>0</v>
      </c>
      <c r="I683" s="225">
        <f t="shared" si="158"/>
        <v>0</v>
      </c>
      <c r="J683" s="225">
        <f t="shared" si="158"/>
        <v>0</v>
      </c>
      <c r="K683" s="225"/>
      <c r="L683" s="225">
        <f t="shared" si="158"/>
        <v>0</v>
      </c>
      <c r="M683" s="225">
        <f t="shared" si="158"/>
        <v>0</v>
      </c>
      <c r="N683" s="476"/>
      <c r="O683" s="447"/>
    </row>
    <row r="684" spans="1:15" s="448" customFormat="1" x14ac:dyDescent="0.2">
      <c r="A684" s="439"/>
      <c r="B684" s="212"/>
      <c r="C684" s="213">
        <v>716</v>
      </c>
      <c r="D684" s="214" t="s">
        <v>1089</v>
      </c>
      <c r="E684" s="252"/>
      <c r="F684" s="223">
        <v>0</v>
      </c>
      <c r="G684" s="223">
        <v>3.8</v>
      </c>
      <c r="H684" s="223">
        <v>0</v>
      </c>
      <c r="I684" s="223">
        <v>0</v>
      </c>
      <c r="J684" s="223">
        <v>0</v>
      </c>
      <c r="K684" s="223"/>
      <c r="L684" s="223">
        <v>0</v>
      </c>
      <c r="M684" s="223">
        <v>0</v>
      </c>
      <c r="N684" s="537"/>
      <c r="O684" s="447"/>
    </row>
    <row r="685" spans="1:15" s="448" customFormat="1" x14ac:dyDescent="0.2">
      <c r="A685" s="439"/>
      <c r="B685" s="212"/>
      <c r="C685" s="221"/>
      <c r="D685" s="222" t="s">
        <v>224</v>
      </c>
      <c r="E685" s="212" t="s">
        <v>684</v>
      </c>
      <c r="F685" s="225">
        <f t="shared" ref="F685:J685" si="159">SUM(F686:F697)</f>
        <v>62.5</v>
      </c>
      <c r="G685" s="225">
        <f t="shared" si="159"/>
        <v>94.399999999999991</v>
      </c>
      <c r="H685" s="225">
        <f>SUM(H686:H697)</f>
        <v>48.5</v>
      </c>
      <c r="I685" s="225">
        <f t="shared" ref="I685" si="160">SUM(I686:I697)</f>
        <v>108.5</v>
      </c>
      <c r="J685" s="225">
        <f t="shared" si="159"/>
        <v>262.39999999999998</v>
      </c>
      <c r="K685" s="225"/>
      <c r="L685" s="225">
        <f t="shared" ref="L685:M685" si="161">SUM(L686:L697)</f>
        <v>0</v>
      </c>
      <c r="M685" s="225">
        <f t="shared" si="161"/>
        <v>0</v>
      </c>
      <c r="N685" s="490"/>
      <c r="O685" s="447"/>
    </row>
    <row r="686" spans="1:15" s="448" customFormat="1" x14ac:dyDescent="0.2">
      <c r="A686" s="439"/>
      <c r="B686" s="212"/>
      <c r="C686" s="213">
        <v>711001</v>
      </c>
      <c r="D686" s="214" t="s">
        <v>1005</v>
      </c>
      <c r="E686" s="212"/>
      <c r="F686" s="223">
        <v>57.6</v>
      </c>
      <c r="G686" s="223">
        <v>0</v>
      </c>
      <c r="H686" s="223">
        <v>0</v>
      </c>
      <c r="I686" s="223">
        <v>0</v>
      </c>
      <c r="J686" s="223">
        <v>0</v>
      </c>
      <c r="K686" s="223"/>
      <c r="L686" s="223">
        <v>0</v>
      </c>
      <c r="M686" s="223">
        <v>0</v>
      </c>
      <c r="N686" s="490"/>
      <c r="O686" s="447"/>
    </row>
    <row r="687" spans="1:15" s="448" customFormat="1" x14ac:dyDescent="0.2">
      <c r="A687" s="439"/>
      <c r="B687" s="212"/>
      <c r="C687" s="213"/>
      <c r="D687" s="214" t="s">
        <v>1214</v>
      </c>
      <c r="E687" s="360"/>
      <c r="F687" s="223">
        <v>0</v>
      </c>
      <c r="G687" s="223">
        <v>0</v>
      </c>
      <c r="H687" s="224">
        <v>0</v>
      </c>
      <c r="I687" s="224">
        <v>0</v>
      </c>
      <c r="J687" s="224">
        <v>13</v>
      </c>
      <c r="K687" s="224"/>
      <c r="L687" s="224">
        <v>0</v>
      </c>
      <c r="M687" s="224">
        <v>0</v>
      </c>
      <c r="N687" s="476"/>
      <c r="O687" s="447"/>
    </row>
    <row r="688" spans="1:15" s="448" customFormat="1" x14ac:dyDescent="0.2">
      <c r="A688" s="439"/>
      <c r="B688" s="212"/>
      <c r="C688" s="213"/>
      <c r="D688" s="214" t="s">
        <v>1213</v>
      </c>
      <c r="E688" s="360"/>
      <c r="F688" s="223">
        <v>0</v>
      </c>
      <c r="G688" s="223">
        <v>0</v>
      </c>
      <c r="H688" s="224">
        <v>0</v>
      </c>
      <c r="I688" s="224">
        <v>0</v>
      </c>
      <c r="J688" s="224">
        <v>24.9</v>
      </c>
      <c r="K688" s="224">
        <v>24.9</v>
      </c>
      <c r="L688" s="224">
        <v>0</v>
      </c>
      <c r="M688" s="224">
        <v>0</v>
      </c>
      <c r="N688" s="476"/>
      <c r="O688" s="447"/>
    </row>
    <row r="689" spans="1:15" s="448" customFormat="1" x14ac:dyDescent="0.2">
      <c r="A689" s="439"/>
      <c r="B689" s="212"/>
      <c r="C689" s="213"/>
      <c r="D689" s="214" t="s">
        <v>1216</v>
      </c>
      <c r="E689" s="360"/>
      <c r="F689" s="223">
        <v>4.9000000000000004</v>
      </c>
      <c r="G689" s="223">
        <v>57.4</v>
      </c>
      <c r="H689" s="224">
        <v>2</v>
      </c>
      <c r="I689" s="224">
        <v>2</v>
      </c>
      <c r="J689" s="578">
        <v>102.2</v>
      </c>
      <c r="K689" s="578">
        <v>102.2</v>
      </c>
      <c r="L689" s="224">
        <v>0</v>
      </c>
      <c r="M689" s="224">
        <v>0</v>
      </c>
      <c r="N689" s="476"/>
      <c r="O689" s="447"/>
    </row>
    <row r="690" spans="1:15" s="448" customFormat="1" x14ac:dyDescent="0.2">
      <c r="A690" s="439"/>
      <c r="B690" s="212"/>
      <c r="C690" s="213">
        <v>71700216</v>
      </c>
      <c r="D690" s="214" t="s">
        <v>1044</v>
      </c>
      <c r="E690" s="253"/>
      <c r="F690" s="223">
        <v>0</v>
      </c>
      <c r="G690" s="223">
        <v>11.7</v>
      </c>
      <c r="H690" s="224">
        <v>0</v>
      </c>
      <c r="I690" s="224">
        <v>0</v>
      </c>
      <c r="J690" s="224">
        <v>0</v>
      </c>
      <c r="K690" s="224"/>
      <c r="L690" s="224">
        <v>0</v>
      </c>
      <c r="M690" s="224">
        <v>0</v>
      </c>
      <c r="N690" s="476"/>
      <c r="O690" s="447"/>
    </row>
    <row r="691" spans="1:15" s="448" customFormat="1" x14ac:dyDescent="0.2">
      <c r="A691" s="439"/>
      <c r="B691" s="212"/>
      <c r="C691" s="213">
        <v>714</v>
      </c>
      <c r="D691" s="214" t="s">
        <v>1139</v>
      </c>
      <c r="E691" s="253"/>
      <c r="F691" s="223">
        <v>0</v>
      </c>
      <c r="G691" s="223">
        <v>0</v>
      </c>
      <c r="H691" s="224">
        <v>35</v>
      </c>
      <c r="I691" s="224">
        <v>3</v>
      </c>
      <c r="J691" s="578">
        <v>84.8</v>
      </c>
      <c r="K691" s="578">
        <v>84.8</v>
      </c>
      <c r="L691" s="224">
        <v>0</v>
      </c>
      <c r="M691" s="224">
        <v>0</v>
      </c>
      <c r="N691" s="490"/>
      <c r="O691" s="447"/>
    </row>
    <row r="692" spans="1:15" s="448" customFormat="1" x14ac:dyDescent="0.2">
      <c r="A692" s="439"/>
      <c r="B692" s="212"/>
      <c r="C692" s="213">
        <v>71700222</v>
      </c>
      <c r="D692" s="214" t="s">
        <v>1124</v>
      </c>
      <c r="E692" s="360"/>
      <c r="F692" s="223">
        <v>0</v>
      </c>
      <c r="G692" s="223">
        <v>0</v>
      </c>
      <c r="H692" s="224">
        <v>0</v>
      </c>
      <c r="I692" s="224">
        <v>0</v>
      </c>
      <c r="J692" s="224">
        <v>0</v>
      </c>
      <c r="K692" s="224"/>
      <c r="L692" s="224">
        <v>0</v>
      </c>
      <c r="M692" s="224">
        <v>0</v>
      </c>
      <c r="N692" s="490"/>
      <c r="O692" s="447"/>
    </row>
    <row r="693" spans="1:15" s="448" customFormat="1" x14ac:dyDescent="0.2">
      <c r="A693" s="439"/>
      <c r="B693" s="212"/>
      <c r="C693" s="213">
        <v>717</v>
      </c>
      <c r="D693" s="214" t="s">
        <v>1215</v>
      </c>
      <c r="E693" s="360"/>
      <c r="F693" s="223">
        <v>0</v>
      </c>
      <c r="G693" s="223">
        <v>0</v>
      </c>
      <c r="H693" s="224">
        <v>0</v>
      </c>
      <c r="I693" s="224">
        <v>102</v>
      </c>
      <c r="J693" s="578">
        <v>37.5</v>
      </c>
      <c r="K693" s="578"/>
      <c r="L693" s="224">
        <v>0</v>
      </c>
      <c r="M693" s="224">
        <v>0</v>
      </c>
      <c r="N693" s="490"/>
      <c r="O693" s="447"/>
    </row>
    <row r="694" spans="1:15" s="448" customFormat="1" x14ac:dyDescent="0.2">
      <c r="A694" s="439"/>
      <c r="B694" s="212"/>
      <c r="C694" s="213">
        <v>716</v>
      </c>
      <c r="D694" s="214" t="s">
        <v>1085</v>
      </c>
      <c r="E694" s="360"/>
      <c r="F694" s="223">
        <v>0</v>
      </c>
      <c r="G694" s="223">
        <v>0</v>
      </c>
      <c r="H694" s="224">
        <v>10</v>
      </c>
      <c r="I694" s="224">
        <v>0</v>
      </c>
      <c r="J694" s="224">
        <v>0</v>
      </c>
      <c r="K694" s="224"/>
      <c r="L694" s="224">
        <v>0</v>
      </c>
      <c r="M694" s="224">
        <v>0</v>
      </c>
      <c r="N694" s="490"/>
      <c r="O694" s="447"/>
    </row>
    <row r="695" spans="1:15" s="448" customFormat="1" x14ac:dyDescent="0.2">
      <c r="A695" s="439"/>
      <c r="B695" s="212"/>
      <c r="C695" s="213"/>
      <c r="D695" s="214" t="s">
        <v>1125</v>
      </c>
      <c r="E695" s="360"/>
      <c r="F695" s="223">
        <v>0</v>
      </c>
      <c r="G695" s="223">
        <v>0</v>
      </c>
      <c r="H695" s="224">
        <v>1.5</v>
      </c>
      <c r="I695" s="224">
        <v>1.5</v>
      </c>
      <c r="J695" s="224">
        <v>0</v>
      </c>
      <c r="K695" s="224"/>
      <c r="L695" s="224">
        <v>0</v>
      </c>
      <c r="M695" s="224">
        <v>0</v>
      </c>
      <c r="N695" s="476"/>
      <c r="O695" s="447"/>
    </row>
    <row r="696" spans="1:15" s="448" customFormat="1" x14ac:dyDescent="0.2">
      <c r="A696" s="439"/>
      <c r="B696" s="212"/>
      <c r="C696" s="213">
        <v>717002</v>
      </c>
      <c r="D696" s="214" t="s">
        <v>1041</v>
      </c>
      <c r="E696" s="253"/>
      <c r="F696" s="223">
        <v>0</v>
      </c>
      <c r="G696" s="223">
        <v>18.3</v>
      </c>
      <c r="H696" s="224">
        <v>0</v>
      </c>
      <c r="I696" s="224">
        <v>0</v>
      </c>
      <c r="J696" s="224">
        <v>0</v>
      </c>
      <c r="K696" s="224"/>
      <c r="L696" s="224">
        <v>0</v>
      </c>
      <c r="M696" s="224">
        <v>0</v>
      </c>
      <c r="N696" s="476"/>
      <c r="O696" s="433"/>
    </row>
    <row r="697" spans="1:15" s="448" customFormat="1" x14ac:dyDescent="0.2">
      <c r="A697" s="439"/>
      <c r="B697" s="212"/>
      <c r="C697" s="213">
        <v>719014</v>
      </c>
      <c r="D697" s="214" t="s">
        <v>1061</v>
      </c>
      <c r="E697" s="253"/>
      <c r="F697" s="223">
        <v>0</v>
      </c>
      <c r="G697" s="223">
        <v>7</v>
      </c>
      <c r="H697" s="223">
        <v>0</v>
      </c>
      <c r="I697" s="223">
        <v>0</v>
      </c>
      <c r="J697" s="223">
        <v>0</v>
      </c>
      <c r="K697" s="223"/>
      <c r="L697" s="223">
        <v>0</v>
      </c>
      <c r="M697" s="223">
        <v>0</v>
      </c>
      <c r="N697" s="476"/>
      <c r="O697" s="433"/>
    </row>
    <row r="698" spans="1:15" s="448" customFormat="1" x14ac:dyDescent="0.2">
      <c r="A698" s="439"/>
      <c r="B698" s="212"/>
      <c r="C698" s="221"/>
      <c r="D698" s="222" t="s">
        <v>226</v>
      </c>
      <c r="E698" s="252" t="s">
        <v>718</v>
      </c>
      <c r="F698" s="225">
        <f t="shared" ref="F698:J698" si="162">SUM(F699:F703)</f>
        <v>10.5</v>
      </c>
      <c r="G698" s="225">
        <f t="shared" si="162"/>
        <v>2.2999999999999998</v>
      </c>
      <c r="H698" s="225">
        <f t="shared" si="162"/>
        <v>419</v>
      </c>
      <c r="I698" s="225">
        <f t="shared" si="162"/>
        <v>1.5</v>
      </c>
      <c r="J698" s="225">
        <f t="shared" si="162"/>
        <v>28.9</v>
      </c>
      <c r="K698" s="225"/>
      <c r="L698" s="225">
        <f t="shared" ref="L698:M698" si="163">SUM(L699:L703)</f>
        <v>0</v>
      </c>
      <c r="M698" s="225">
        <f t="shared" si="163"/>
        <v>0</v>
      </c>
      <c r="N698" s="490"/>
      <c r="O698" s="433"/>
    </row>
    <row r="699" spans="1:15" s="448" customFormat="1" x14ac:dyDescent="0.2">
      <c r="A699" s="439"/>
      <c r="B699" s="216"/>
      <c r="C699" s="213">
        <v>713004</v>
      </c>
      <c r="D699" s="214" t="s">
        <v>858</v>
      </c>
      <c r="E699" s="361"/>
      <c r="F699" s="223">
        <v>0</v>
      </c>
      <c r="G699" s="223">
        <v>0</v>
      </c>
      <c r="H699" s="223">
        <v>0</v>
      </c>
      <c r="I699" s="223">
        <v>0</v>
      </c>
      <c r="J699" s="223">
        <v>0</v>
      </c>
      <c r="K699" s="223"/>
      <c r="L699" s="223">
        <v>0</v>
      </c>
      <c r="M699" s="223">
        <v>0</v>
      </c>
      <c r="N699" s="476"/>
      <c r="O699" s="433"/>
    </row>
    <row r="700" spans="1:15" s="448" customFormat="1" x14ac:dyDescent="0.2">
      <c r="A700" s="439"/>
      <c r="B700" s="216"/>
      <c r="C700" s="213">
        <v>716</v>
      </c>
      <c r="D700" s="214" t="s">
        <v>860</v>
      </c>
      <c r="E700" s="361"/>
      <c r="F700" s="223">
        <v>0</v>
      </c>
      <c r="G700" s="223">
        <v>0</v>
      </c>
      <c r="H700" s="224">
        <v>0</v>
      </c>
      <c r="I700" s="224">
        <v>0</v>
      </c>
      <c r="J700" s="224">
        <v>0</v>
      </c>
      <c r="K700" s="224"/>
      <c r="L700" s="224">
        <v>0</v>
      </c>
      <c r="M700" s="224">
        <v>0</v>
      </c>
      <c r="N700" s="476"/>
      <c r="O700" s="447"/>
    </row>
    <row r="701" spans="1:15" s="448" customFormat="1" x14ac:dyDescent="0.2">
      <c r="A701" s="439"/>
      <c r="B701" s="216"/>
      <c r="C701" s="213">
        <v>711001</v>
      </c>
      <c r="D701" s="214" t="s">
        <v>1087</v>
      </c>
      <c r="E701" s="361"/>
      <c r="F701" s="223">
        <v>0</v>
      </c>
      <c r="G701" s="223">
        <v>0</v>
      </c>
      <c r="H701" s="224">
        <v>5</v>
      </c>
      <c r="I701" s="224">
        <v>0</v>
      </c>
      <c r="J701" s="224">
        <v>0</v>
      </c>
      <c r="K701" s="224"/>
      <c r="L701" s="224">
        <v>0</v>
      </c>
      <c r="M701" s="224">
        <v>0</v>
      </c>
      <c r="N701" s="490"/>
      <c r="O701" s="447"/>
    </row>
    <row r="702" spans="1:15" s="448" customFormat="1" x14ac:dyDescent="0.2">
      <c r="A702" s="439"/>
      <c r="B702" s="216"/>
      <c r="C702" s="213">
        <v>717</v>
      </c>
      <c r="D702" s="214" t="s">
        <v>1086</v>
      </c>
      <c r="E702" s="361"/>
      <c r="F702" s="223">
        <v>10.5</v>
      </c>
      <c r="G702" s="223">
        <v>2.2999999999999998</v>
      </c>
      <c r="H702" s="224">
        <v>414</v>
      </c>
      <c r="I702" s="224">
        <v>1.5</v>
      </c>
      <c r="J702" s="224">
        <v>18.899999999999999</v>
      </c>
      <c r="K702" s="224"/>
      <c r="L702" s="224">
        <v>0</v>
      </c>
      <c r="M702" s="224">
        <v>0</v>
      </c>
      <c r="N702" s="476"/>
      <c r="O702" s="447"/>
    </row>
    <row r="703" spans="1:15" s="448" customFormat="1" x14ac:dyDescent="0.2">
      <c r="A703" s="439"/>
      <c r="B703" s="216"/>
      <c r="C703" s="213">
        <v>717</v>
      </c>
      <c r="D703" s="214" t="s">
        <v>1217</v>
      </c>
      <c r="E703" s="361"/>
      <c r="F703" s="223">
        <v>0</v>
      </c>
      <c r="G703" s="223">
        <v>0</v>
      </c>
      <c r="H703" s="224">
        <v>0</v>
      </c>
      <c r="I703" s="224">
        <v>0</v>
      </c>
      <c r="J703" s="224">
        <v>10</v>
      </c>
      <c r="K703" s="224">
        <v>10</v>
      </c>
      <c r="L703" s="224">
        <v>0</v>
      </c>
      <c r="M703" s="224">
        <v>0</v>
      </c>
      <c r="N703" s="476"/>
      <c r="O703" s="447"/>
    </row>
    <row r="704" spans="1:15" s="448" customFormat="1" ht="15" customHeight="1" x14ac:dyDescent="0.2">
      <c r="A704" s="439"/>
      <c r="B704" s="212"/>
      <c r="C704" s="221"/>
      <c r="D704" s="222" t="s">
        <v>277</v>
      </c>
      <c r="E704" s="212" t="s">
        <v>685</v>
      </c>
      <c r="F704" s="225">
        <f>SUM(F706:F707)</f>
        <v>0</v>
      </c>
      <c r="G704" s="225">
        <f>SUM(G706:G707)</f>
        <v>0</v>
      </c>
      <c r="H704" s="225">
        <f t="shared" ref="G704:M708" si="164">SUM(H705)</f>
        <v>15</v>
      </c>
      <c r="I704" s="225">
        <f>SUM(I705:I707)</f>
        <v>22</v>
      </c>
      <c r="J704" s="225">
        <f>SUM(J706:J707)</f>
        <v>0</v>
      </c>
      <c r="K704" s="225"/>
      <c r="L704" s="225">
        <f t="shared" ref="L704:M704" si="165">SUM(L706:L707)</f>
        <v>0</v>
      </c>
      <c r="M704" s="225">
        <f t="shared" si="165"/>
        <v>0</v>
      </c>
      <c r="N704" s="476"/>
      <c r="O704" s="447"/>
    </row>
    <row r="705" spans="1:15" s="448" customFormat="1" ht="15" customHeight="1" x14ac:dyDescent="0.2">
      <c r="A705" s="439"/>
      <c r="B705" s="216"/>
      <c r="C705" s="213">
        <v>716</v>
      </c>
      <c r="D705" s="214" t="s">
        <v>1246</v>
      </c>
      <c r="E705" s="216"/>
      <c r="F705" s="223">
        <v>0</v>
      </c>
      <c r="G705" s="223">
        <v>0</v>
      </c>
      <c r="H705" s="223">
        <v>15</v>
      </c>
      <c r="I705" s="224">
        <v>22</v>
      </c>
      <c r="J705" s="223">
        <v>0</v>
      </c>
      <c r="K705" s="223"/>
      <c r="L705" s="223">
        <v>0</v>
      </c>
      <c r="M705" s="223">
        <v>0</v>
      </c>
      <c r="N705" s="476"/>
      <c r="O705" s="447"/>
    </row>
    <row r="706" spans="1:15" s="448" customFormat="1" x14ac:dyDescent="0.2">
      <c r="A706" s="439"/>
      <c r="B706" s="212"/>
      <c r="C706" s="213">
        <v>7170011</v>
      </c>
      <c r="D706" s="214" t="s">
        <v>227</v>
      </c>
      <c r="E706" s="360"/>
      <c r="F706" s="223">
        <v>0</v>
      </c>
      <c r="G706" s="223">
        <v>0</v>
      </c>
      <c r="H706" s="223">
        <v>0</v>
      </c>
      <c r="I706" s="224">
        <v>0</v>
      </c>
      <c r="J706" s="224">
        <v>0</v>
      </c>
      <c r="K706" s="224"/>
      <c r="L706" s="224">
        <v>0</v>
      </c>
      <c r="M706" s="224">
        <v>0</v>
      </c>
      <c r="N706" s="476"/>
      <c r="O706" s="447"/>
    </row>
    <row r="707" spans="1:15" s="448" customFormat="1" x14ac:dyDescent="0.2">
      <c r="A707" s="439"/>
      <c r="B707" s="212"/>
      <c r="C707" s="213">
        <v>717002</v>
      </c>
      <c r="D707" s="214" t="s">
        <v>652</v>
      </c>
      <c r="E707" s="254"/>
      <c r="F707" s="223">
        <v>0</v>
      </c>
      <c r="G707" s="223">
        <v>0</v>
      </c>
      <c r="H707" s="223">
        <v>0</v>
      </c>
      <c r="I707" s="223">
        <v>0</v>
      </c>
      <c r="J707" s="223">
        <v>0</v>
      </c>
      <c r="K707" s="223"/>
      <c r="L707" s="223">
        <v>0</v>
      </c>
      <c r="M707" s="223">
        <v>0</v>
      </c>
      <c r="N707" s="476"/>
      <c r="O707" s="447"/>
    </row>
    <row r="708" spans="1:15" s="323" customFormat="1" x14ac:dyDescent="0.2">
      <c r="A708" s="446"/>
      <c r="B708" s="212"/>
      <c r="C708" s="221"/>
      <c r="D708" s="222" t="s">
        <v>1230</v>
      </c>
      <c r="E708" s="572" t="s">
        <v>1231</v>
      </c>
      <c r="F708" s="225">
        <f>SUM(F709)</f>
        <v>0</v>
      </c>
      <c r="G708" s="225">
        <f t="shared" si="164"/>
        <v>0</v>
      </c>
      <c r="H708" s="225">
        <v>0</v>
      </c>
      <c r="I708" s="225">
        <f>SUM(I709:I714)</f>
        <v>0</v>
      </c>
      <c r="J708" s="225">
        <f t="shared" si="164"/>
        <v>0</v>
      </c>
      <c r="K708" s="225"/>
      <c r="L708" s="225">
        <f t="shared" si="164"/>
        <v>0</v>
      </c>
      <c r="M708" s="225">
        <f t="shared" si="164"/>
        <v>0</v>
      </c>
      <c r="N708" s="175"/>
      <c r="O708" s="324"/>
    </row>
    <row r="709" spans="1:15" s="448" customFormat="1" x14ac:dyDescent="0.2">
      <c r="A709" s="439"/>
      <c r="B709" s="216"/>
      <c r="C709" s="213">
        <v>717</v>
      </c>
      <c r="D709" s="214" t="s">
        <v>1229</v>
      </c>
      <c r="E709" s="361"/>
      <c r="F709" s="223">
        <v>0</v>
      </c>
      <c r="G709" s="223">
        <v>0</v>
      </c>
      <c r="H709" s="223">
        <v>0</v>
      </c>
      <c r="I709" s="224">
        <v>0</v>
      </c>
      <c r="J709" s="579">
        <v>0</v>
      </c>
      <c r="K709" s="579"/>
      <c r="L709" s="223">
        <v>0</v>
      </c>
      <c r="M709" s="223">
        <v>0</v>
      </c>
      <c r="N709" s="476"/>
      <c r="O709" s="447"/>
    </row>
    <row r="710" spans="1:15" s="448" customFormat="1" x14ac:dyDescent="0.2">
      <c r="A710" s="439"/>
      <c r="B710" s="212"/>
      <c r="C710" s="221"/>
      <c r="D710" s="222" t="s">
        <v>268</v>
      </c>
      <c r="E710" s="252" t="s">
        <v>687</v>
      </c>
      <c r="F710" s="225">
        <f t="shared" ref="F710:H710" si="166">SUM(F711:F714)</f>
        <v>0</v>
      </c>
      <c r="G710" s="225">
        <f t="shared" si="166"/>
        <v>0</v>
      </c>
      <c r="H710" s="225">
        <f t="shared" si="166"/>
        <v>20</v>
      </c>
      <c r="I710" s="204">
        <v>0</v>
      </c>
      <c r="J710" s="225">
        <f t="shared" ref="J710:M710" si="167">SUM(J711:J714)</f>
        <v>0</v>
      </c>
      <c r="K710" s="225"/>
      <c r="L710" s="225">
        <f t="shared" si="167"/>
        <v>0</v>
      </c>
      <c r="M710" s="225">
        <f t="shared" si="167"/>
        <v>0</v>
      </c>
      <c r="N710" s="476"/>
      <c r="O710" s="447"/>
    </row>
    <row r="711" spans="1:15" s="448" customFormat="1" x14ac:dyDescent="0.2">
      <c r="A711" s="439"/>
      <c r="B711" s="212"/>
      <c r="C711" s="213">
        <v>716</v>
      </c>
      <c r="D711" s="214" t="s">
        <v>1218</v>
      </c>
      <c r="E711" s="360"/>
      <c r="F711" s="223">
        <v>0</v>
      </c>
      <c r="G711" s="223">
        <v>0</v>
      </c>
      <c r="H711" s="224">
        <v>0</v>
      </c>
      <c r="I711" s="224">
        <v>0</v>
      </c>
      <c r="J711" s="578">
        <v>0</v>
      </c>
      <c r="K711" s="578"/>
      <c r="L711" s="224">
        <v>0</v>
      </c>
      <c r="M711" s="224">
        <v>0</v>
      </c>
      <c r="N711" s="476"/>
      <c r="O711" s="447"/>
    </row>
    <row r="712" spans="1:15" s="448" customFormat="1" x14ac:dyDescent="0.2">
      <c r="A712" s="439"/>
      <c r="B712" s="212"/>
      <c r="C712" s="213">
        <v>7162</v>
      </c>
      <c r="D712" s="214" t="s">
        <v>465</v>
      </c>
      <c r="E712" s="360"/>
      <c r="F712" s="223">
        <v>0</v>
      </c>
      <c r="G712" s="223">
        <v>0</v>
      </c>
      <c r="H712" s="224">
        <v>0</v>
      </c>
      <c r="I712" s="224">
        <v>0</v>
      </c>
      <c r="J712" s="224">
        <v>0</v>
      </c>
      <c r="K712" s="224"/>
      <c r="L712" s="224">
        <v>0</v>
      </c>
      <c r="M712" s="224">
        <v>0</v>
      </c>
      <c r="N712" s="490"/>
      <c r="O712" s="447"/>
    </row>
    <row r="713" spans="1:15" s="448" customFormat="1" x14ac:dyDescent="0.2">
      <c r="A713" s="446"/>
      <c r="B713" s="212"/>
      <c r="C713" s="213" t="s">
        <v>598</v>
      </c>
      <c r="D713" s="214" t="s">
        <v>941</v>
      </c>
      <c r="E713" s="360"/>
      <c r="F713" s="223">
        <v>0</v>
      </c>
      <c r="G713" s="223">
        <v>0</v>
      </c>
      <c r="H713" s="224">
        <v>0</v>
      </c>
      <c r="I713" s="224">
        <v>0</v>
      </c>
      <c r="J713" s="224">
        <v>0</v>
      </c>
      <c r="K713" s="224"/>
      <c r="L713" s="224">
        <v>0</v>
      </c>
      <c r="M713" s="224">
        <v>0</v>
      </c>
      <c r="N713" s="476"/>
      <c r="O713" s="447"/>
    </row>
    <row r="714" spans="1:15" s="448" customFormat="1" x14ac:dyDescent="0.2">
      <c r="A714" s="446"/>
      <c r="B714" s="212"/>
      <c r="C714" s="213" t="s">
        <v>599</v>
      </c>
      <c r="D714" s="214" t="s">
        <v>1088</v>
      </c>
      <c r="E714" s="360"/>
      <c r="F714" s="223">
        <v>0</v>
      </c>
      <c r="G714" s="223">
        <v>0</v>
      </c>
      <c r="H714" s="224">
        <v>20</v>
      </c>
      <c r="I714" s="224">
        <v>0</v>
      </c>
      <c r="J714" s="224">
        <v>0</v>
      </c>
      <c r="K714" s="224"/>
      <c r="L714" s="224">
        <v>0</v>
      </c>
      <c r="M714" s="224">
        <v>0</v>
      </c>
      <c r="N714" s="490"/>
      <c r="O714" s="447"/>
    </row>
    <row r="715" spans="1:15" s="448" customFormat="1" x14ac:dyDescent="0.2">
      <c r="A715" s="446"/>
      <c r="B715" s="234"/>
      <c r="C715" s="221"/>
      <c r="D715" s="222" t="s">
        <v>229</v>
      </c>
      <c r="E715" s="212" t="s">
        <v>228</v>
      </c>
      <c r="F715" s="225">
        <f t="shared" ref="F715:M715" si="168">SUM(F716:F732)</f>
        <v>201.9</v>
      </c>
      <c r="G715" s="225">
        <f t="shared" si="168"/>
        <v>81.900000000000006</v>
      </c>
      <c r="H715" s="225">
        <f t="shared" si="168"/>
        <v>178</v>
      </c>
      <c r="I715" s="225">
        <f t="shared" si="168"/>
        <v>444.8</v>
      </c>
      <c r="J715" s="225">
        <f t="shared" si="168"/>
        <v>84.6</v>
      </c>
      <c r="K715" s="225"/>
      <c r="L715" s="225">
        <f t="shared" si="168"/>
        <v>15</v>
      </c>
      <c r="M715" s="225">
        <f t="shared" si="168"/>
        <v>15</v>
      </c>
      <c r="N715" s="373"/>
      <c r="O715" s="447"/>
    </row>
    <row r="716" spans="1:15" s="448" customFormat="1" x14ac:dyDescent="0.2">
      <c r="A716" s="446"/>
      <c r="B716" s="234"/>
      <c r="C716" s="213">
        <v>711001</v>
      </c>
      <c r="D716" s="214" t="s">
        <v>1039</v>
      </c>
      <c r="E716" s="474"/>
      <c r="F716" s="223">
        <v>16.100000000000001</v>
      </c>
      <c r="G716" s="223">
        <v>5.0999999999999996</v>
      </c>
      <c r="H716" s="223">
        <v>6</v>
      </c>
      <c r="I716" s="223">
        <v>6</v>
      </c>
      <c r="J716" s="223">
        <v>5</v>
      </c>
      <c r="K716" s="223"/>
      <c r="L716" s="223">
        <v>5</v>
      </c>
      <c r="M716" s="223">
        <v>5</v>
      </c>
      <c r="N716" s="490"/>
      <c r="O716" s="447"/>
    </row>
    <row r="717" spans="1:15" s="448" customFormat="1" x14ac:dyDescent="0.2">
      <c r="A717" s="446"/>
      <c r="B717" s="212"/>
      <c r="C717" s="213">
        <v>711004</v>
      </c>
      <c r="D717" s="214" t="s">
        <v>655</v>
      </c>
      <c r="E717" s="254"/>
      <c r="F717" s="223">
        <v>0</v>
      </c>
      <c r="G717" s="223">
        <v>0</v>
      </c>
      <c r="H717" s="223">
        <v>0</v>
      </c>
      <c r="I717" s="223">
        <v>0</v>
      </c>
      <c r="J717" s="223">
        <v>0</v>
      </c>
      <c r="K717" s="223"/>
      <c r="L717" s="223">
        <v>0</v>
      </c>
      <c r="M717" s="223">
        <v>0</v>
      </c>
      <c r="N717" s="476"/>
      <c r="O717" s="447"/>
    </row>
    <row r="718" spans="1:15" s="448" customFormat="1" x14ac:dyDescent="0.2">
      <c r="A718" s="446"/>
      <c r="B718" s="212"/>
      <c r="C718" s="213">
        <v>711005</v>
      </c>
      <c r="D718" s="214" t="s">
        <v>967</v>
      </c>
      <c r="E718" s="360"/>
      <c r="F718" s="223">
        <v>2.9</v>
      </c>
      <c r="G718" s="223">
        <v>0</v>
      </c>
      <c r="H718" s="224">
        <v>0</v>
      </c>
      <c r="I718" s="224">
        <v>0</v>
      </c>
      <c r="J718" s="224">
        <v>0</v>
      </c>
      <c r="K718" s="224"/>
      <c r="L718" s="224">
        <v>0</v>
      </c>
      <c r="M718" s="224">
        <v>0</v>
      </c>
      <c r="N718" s="490"/>
      <c r="O718" s="447"/>
    </row>
    <row r="719" spans="1:15" s="448" customFormat="1" x14ac:dyDescent="0.2">
      <c r="A719" s="446"/>
      <c r="B719" s="212"/>
      <c r="C719" s="213">
        <v>7130041</v>
      </c>
      <c r="D719" s="214" t="s">
        <v>569</v>
      </c>
      <c r="E719" s="253"/>
      <c r="F719" s="223">
        <v>5.0999999999999996</v>
      </c>
      <c r="G719" s="223">
        <v>0</v>
      </c>
      <c r="H719" s="224">
        <v>0</v>
      </c>
      <c r="I719" s="224">
        <v>0</v>
      </c>
      <c r="J719" s="224">
        <v>0</v>
      </c>
      <c r="K719" s="224"/>
      <c r="L719" s="224">
        <v>0</v>
      </c>
      <c r="M719" s="224">
        <v>0</v>
      </c>
      <c r="N719" s="490"/>
      <c r="O719" s="447"/>
    </row>
    <row r="720" spans="1:15" s="448" customFormat="1" x14ac:dyDescent="0.2">
      <c r="A720" s="439"/>
      <c r="B720" s="212"/>
      <c r="C720" s="213">
        <v>713005</v>
      </c>
      <c r="D720" s="214" t="s">
        <v>230</v>
      </c>
      <c r="E720" s="360"/>
      <c r="F720" s="223">
        <v>37.799999999999997</v>
      </c>
      <c r="G720" s="223">
        <v>0.8</v>
      </c>
      <c r="H720" s="224">
        <v>10</v>
      </c>
      <c r="I720" s="224">
        <v>13</v>
      </c>
      <c r="J720" s="224">
        <v>6.3</v>
      </c>
      <c r="K720" s="224"/>
      <c r="L720" s="224">
        <v>0</v>
      </c>
      <c r="M720" s="224">
        <v>0</v>
      </c>
      <c r="N720" s="490"/>
      <c r="O720" s="447"/>
    </row>
    <row r="721" spans="1:15" s="448" customFormat="1" x14ac:dyDescent="0.2">
      <c r="A721" s="439"/>
      <c r="B721" s="212"/>
      <c r="C721" s="213">
        <v>716</v>
      </c>
      <c r="D721" s="214" t="s">
        <v>1219</v>
      </c>
      <c r="E721" s="360"/>
      <c r="F721" s="223">
        <v>0</v>
      </c>
      <c r="G721" s="223">
        <v>0</v>
      </c>
      <c r="H721" s="224">
        <v>0</v>
      </c>
      <c r="I721" s="224">
        <v>0</v>
      </c>
      <c r="J721" s="578">
        <v>0</v>
      </c>
      <c r="K721" s="578"/>
      <c r="L721" s="224">
        <v>0</v>
      </c>
      <c r="M721" s="224">
        <v>0</v>
      </c>
      <c r="N721" s="490"/>
      <c r="O721" s="447"/>
    </row>
    <row r="722" spans="1:15" s="448" customFormat="1" x14ac:dyDescent="0.2">
      <c r="A722" s="439"/>
      <c r="B722" s="212"/>
      <c r="C722" s="213">
        <v>713005</v>
      </c>
      <c r="D722" s="214" t="s">
        <v>1037</v>
      </c>
      <c r="E722" s="360"/>
      <c r="F722" s="223">
        <v>0</v>
      </c>
      <c r="G722" s="223">
        <v>1.8</v>
      </c>
      <c r="H722" s="224">
        <v>4</v>
      </c>
      <c r="I722" s="224">
        <v>4</v>
      </c>
      <c r="J722" s="224">
        <v>20</v>
      </c>
      <c r="K722" s="224">
        <v>20</v>
      </c>
      <c r="L722" s="224">
        <v>0</v>
      </c>
      <c r="M722" s="224">
        <v>0</v>
      </c>
      <c r="N722" s="476"/>
      <c r="O722" s="447"/>
    </row>
    <row r="723" spans="1:15" s="448" customFormat="1" x14ac:dyDescent="0.2">
      <c r="A723" s="439"/>
      <c r="B723" s="212"/>
      <c r="C723" s="213">
        <v>714</v>
      </c>
      <c r="D723" s="214" t="s">
        <v>976</v>
      </c>
      <c r="E723" s="360"/>
      <c r="F723" s="223">
        <v>45.6</v>
      </c>
      <c r="G723" s="223">
        <v>40</v>
      </c>
      <c r="H723" s="224">
        <v>0</v>
      </c>
      <c r="I723" s="224">
        <v>3.5</v>
      </c>
      <c r="J723" s="224">
        <v>0</v>
      </c>
      <c r="K723" s="224"/>
      <c r="L723" s="224">
        <v>0</v>
      </c>
      <c r="M723" s="224">
        <v>0</v>
      </c>
      <c r="N723" s="490"/>
      <c r="O723" s="447"/>
    </row>
    <row r="724" spans="1:15" s="448" customFormat="1" x14ac:dyDescent="0.2">
      <c r="A724" s="439"/>
      <c r="B724" s="212"/>
      <c r="C724" s="213">
        <v>714004</v>
      </c>
      <c r="D724" s="214" t="s">
        <v>1092</v>
      </c>
      <c r="E724" s="360"/>
      <c r="F724" s="223">
        <v>0</v>
      </c>
      <c r="G724" s="223">
        <v>0</v>
      </c>
      <c r="H724" s="224">
        <v>80</v>
      </c>
      <c r="I724" s="224">
        <v>191</v>
      </c>
      <c r="J724" s="578">
        <v>0</v>
      </c>
      <c r="K724" s="578"/>
      <c r="L724" s="224">
        <v>0</v>
      </c>
      <c r="M724" s="224">
        <v>0</v>
      </c>
      <c r="N724" s="476"/>
      <c r="O724" s="447"/>
    </row>
    <row r="725" spans="1:15" s="448" customFormat="1" x14ac:dyDescent="0.2">
      <c r="A725" s="439"/>
      <c r="B725" s="212"/>
      <c r="C725" s="213">
        <v>717002</v>
      </c>
      <c r="D725" s="214" t="s">
        <v>936</v>
      </c>
      <c r="E725" s="360"/>
      <c r="F725" s="223">
        <v>6.9</v>
      </c>
      <c r="G725" s="223">
        <v>0</v>
      </c>
      <c r="H725" s="224">
        <v>0</v>
      </c>
      <c r="I725" s="224">
        <v>0</v>
      </c>
      <c r="J725" s="224">
        <v>0</v>
      </c>
      <c r="K725" s="224"/>
      <c r="L725" s="224">
        <v>0</v>
      </c>
      <c r="M725" s="224">
        <v>0</v>
      </c>
      <c r="N725" s="373"/>
      <c r="O725" s="447"/>
    </row>
    <row r="726" spans="1:15" s="448" customFormat="1" x14ac:dyDescent="0.2">
      <c r="A726" s="439"/>
      <c r="B726" s="212"/>
      <c r="C726" s="213">
        <v>717</v>
      </c>
      <c r="D726" s="214" t="s">
        <v>910</v>
      </c>
      <c r="E726" s="360"/>
      <c r="F726" s="223">
        <v>18</v>
      </c>
      <c r="G726" s="223">
        <v>0.1</v>
      </c>
      <c r="H726" s="224">
        <v>24</v>
      </c>
      <c r="I726" s="224">
        <v>214.5</v>
      </c>
      <c r="J726" s="578">
        <v>10</v>
      </c>
      <c r="K726" s="578"/>
      <c r="L726" s="224">
        <v>0</v>
      </c>
      <c r="M726" s="224">
        <v>0</v>
      </c>
      <c r="N726" s="490"/>
      <c r="O726" s="447"/>
    </row>
    <row r="727" spans="1:15" s="448" customFormat="1" x14ac:dyDescent="0.2">
      <c r="A727" s="439"/>
      <c r="B727" s="468"/>
      <c r="C727" s="469">
        <v>7170025</v>
      </c>
      <c r="D727" s="214" t="s">
        <v>955</v>
      </c>
      <c r="E727" s="253"/>
      <c r="F727" s="223">
        <v>45.5</v>
      </c>
      <c r="G727" s="223">
        <v>0</v>
      </c>
      <c r="H727" s="224">
        <v>0</v>
      </c>
      <c r="I727" s="224">
        <v>0</v>
      </c>
      <c r="J727" s="224">
        <v>0</v>
      </c>
      <c r="K727" s="224"/>
      <c r="L727" s="224">
        <v>0</v>
      </c>
      <c r="M727" s="224">
        <v>0</v>
      </c>
      <c r="N727" s="490"/>
      <c r="O727" s="447"/>
    </row>
    <row r="728" spans="1:15" s="448" customFormat="1" x14ac:dyDescent="0.2">
      <c r="A728" s="439"/>
      <c r="B728" s="468"/>
      <c r="C728" s="469">
        <v>717002</v>
      </c>
      <c r="D728" s="214" t="s">
        <v>956</v>
      </c>
      <c r="E728" s="253"/>
      <c r="F728" s="223">
        <v>11</v>
      </c>
      <c r="G728" s="223">
        <v>0</v>
      </c>
      <c r="H728" s="224">
        <v>0</v>
      </c>
      <c r="I728" s="224">
        <v>0</v>
      </c>
      <c r="J728" s="224">
        <v>0</v>
      </c>
      <c r="K728" s="224"/>
      <c r="L728" s="224">
        <v>0</v>
      </c>
      <c r="M728" s="224">
        <v>0</v>
      </c>
      <c r="N728" s="476"/>
      <c r="O728" s="447"/>
    </row>
    <row r="729" spans="1:15" s="448" customFormat="1" x14ac:dyDescent="0.2">
      <c r="A729" s="439"/>
      <c r="B729" s="468"/>
      <c r="C729" s="469">
        <v>717002</v>
      </c>
      <c r="D729" s="214" t="s">
        <v>959</v>
      </c>
      <c r="E729" s="253"/>
      <c r="F729" s="223">
        <v>13</v>
      </c>
      <c r="G729" s="223">
        <v>0.2</v>
      </c>
      <c r="H729" s="224">
        <v>0</v>
      </c>
      <c r="I729" s="224">
        <v>0</v>
      </c>
      <c r="J729" s="224">
        <v>0</v>
      </c>
      <c r="K729" s="224"/>
      <c r="L729" s="224">
        <v>0</v>
      </c>
      <c r="M729" s="224">
        <v>0</v>
      </c>
      <c r="N729" s="476"/>
      <c r="O729" s="447"/>
    </row>
    <row r="730" spans="1:15" s="448" customFormat="1" x14ac:dyDescent="0.2">
      <c r="A730" s="439"/>
      <c r="B730" s="468"/>
      <c r="C730" s="469">
        <v>711001</v>
      </c>
      <c r="D730" s="214" t="s">
        <v>954</v>
      </c>
      <c r="E730" s="253"/>
      <c r="F730" s="223">
        <v>0</v>
      </c>
      <c r="G730" s="223">
        <v>0</v>
      </c>
      <c r="H730" s="224">
        <v>0</v>
      </c>
      <c r="I730" s="224">
        <v>0</v>
      </c>
      <c r="J730" s="224">
        <v>3.3</v>
      </c>
      <c r="K730" s="224"/>
      <c r="L730" s="224">
        <v>0</v>
      </c>
      <c r="M730" s="224">
        <v>0</v>
      </c>
      <c r="N730" s="476"/>
      <c r="O730" s="447"/>
    </row>
    <row r="731" spans="1:15" s="448" customFormat="1" x14ac:dyDescent="0.2">
      <c r="A731" s="439"/>
      <c r="B731" s="212"/>
      <c r="C731" s="213">
        <v>719001</v>
      </c>
      <c r="D731" s="214" t="s">
        <v>1064</v>
      </c>
      <c r="E731" s="360"/>
      <c r="F731" s="223">
        <v>0</v>
      </c>
      <c r="G731" s="223">
        <v>33.9</v>
      </c>
      <c r="H731" s="224">
        <v>54</v>
      </c>
      <c r="I731" s="224">
        <v>12.8</v>
      </c>
      <c r="J731" s="224">
        <v>10</v>
      </c>
      <c r="K731" s="224"/>
      <c r="L731" s="224">
        <v>10</v>
      </c>
      <c r="M731" s="224">
        <v>10</v>
      </c>
      <c r="N731" s="476"/>
      <c r="O731" s="447"/>
    </row>
    <row r="732" spans="1:15" s="448" customFormat="1" x14ac:dyDescent="0.2">
      <c r="A732" s="439"/>
      <c r="B732" s="212"/>
      <c r="C732" s="213">
        <v>717</v>
      </c>
      <c r="D732" s="214" t="s">
        <v>1239</v>
      </c>
      <c r="E732" s="361"/>
      <c r="F732" s="223">
        <v>0</v>
      </c>
      <c r="G732" s="223">
        <v>0</v>
      </c>
      <c r="H732" s="223">
        <v>0</v>
      </c>
      <c r="I732" s="223">
        <v>0</v>
      </c>
      <c r="J732" s="579">
        <v>30</v>
      </c>
      <c r="K732" s="579">
        <v>30</v>
      </c>
      <c r="L732" s="223">
        <v>0</v>
      </c>
      <c r="M732" s="223">
        <v>0</v>
      </c>
      <c r="N732" s="476"/>
      <c r="O732" s="447"/>
    </row>
    <row r="733" spans="1:15" s="448" customFormat="1" x14ac:dyDescent="0.2">
      <c r="A733" s="439"/>
      <c r="B733" s="234"/>
      <c r="C733" s="221"/>
      <c r="D733" s="222" t="s">
        <v>235</v>
      </c>
      <c r="E733" s="212" t="s">
        <v>173</v>
      </c>
      <c r="F733" s="204">
        <f t="shared" ref="F733:M733" si="169">SUM(F734)</f>
        <v>0</v>
      </c>
      <c r="G733" s="204">
        <f t="shared" si="169"/>
        <v>0</v>
      </c>
      <c r="H733" s="204">
        <f t="shared" si="169"/>
        <v>0</v>
      </c>
      <c r="I733" s="204">
        <f t="shared" si="169"/>
        <v>0</v>
      </c>
      <c r="J733" s="204">
        <f t="shared" si="169"/>
        <v>0</v>
      </c>
      <c r="K733" s="204"/>
      <c r="L733" s="204">
        <f t="shared" si="169"/>
        <v>0</v>
      </c>
      <c r="M733" s="204">
        <f t="shared" si="169"/>
        <v>0</v>
      </c>
      <c r="N733" s="373"/>
      <c r="O733" s="447"/>
    </row>
    <row r="734" spans="1:15" s="448" customFormat="1" x14ac:dyDescent="0.2">
      <c r="A734" s="439"/>
      <c r="B734" s="212"/>
      <c r="C734" s="213">
        <v>717002</v>
      </c>
      <c r="D734" s="214" t="s">
        <v>704</v>
      </c>
      <c r="E734" s="361"/>
      <c r="F734" s="223">
        <v>0</v>
      </c>
      <c r="G734" s="223">
        <v>0</v>
      </c>
      <c r="H734" s="224">
        <v>0</v>
      </c>
      <c r="I734" s="224">
        <v>0</v>
      </c>
      <c r="J734" s="224">
        <v>0</v>
      </c>
      <c r="K734" s="224"/>
      <c r="L734" s="224">
        <v>0</v>
      </c>
      <c r="M734" s="224">
        <v>0</v>
      </c>
      <c r="N734" s="476"/>
      <c r="O734" s="447"/>
    </row>
    <row r="735" spans="1:15" s="448" customFormat="1" x14ac:dyDescent="0.2">
      <c r="A735" s="439"/>
      <c r="B735" s="234"/>
      <c r="C735" s="221"/>
      <c r="D735" s="222" t="s">
        <v>237</v>
      </c>
      <c r="E735" s="212" t="s">
        <v>236</v>
      </c>
      <c r="F735" s="204">
        <f>SUM(F736:F746)</f>
        <v>3.5</v>
      </c>
      <c r="G735" s="204">
        <f>SUM(G736:G746)</f>
        <v>53</v>
      </c>
      <c r="H735" s="204">
        <f>SUM(H736:H746)</f>
        <v>1281</v>
      </c>
      <c r="I735" s="204">
        <f t="shared" ref="I735:M735" si="170">SUM(I736:I746)</f>
        <v>1261.0999999999999</v>
      </c>
      <c r="J735" s="204">
        <f t="shared" si="170"/>
        <v>967</v>
      </c>
      <c r="K735" s="204"/>
      <c r="L735" s="204">
        <f t="shared" si="170"/>
        <v>6</v>
      </c>
      <c r="M735" s="204">
        <f t="shared" si="170"/>
        <v>0</v>
      </c>
      <c r="N735" s="490"/>
      <c r="O735" s="447"/>
    </row>
    <row r="736" spans="1:15" s="448" customFormat="1" x14ac:dyDescent="0.2">
      <c r="A736" s="439"/>
      <c r="B736" s="212"/>
      <c r="C736" s="213">
        <v>713001</v>
      </c>
      <c r="D736" s="214" t="s">
        <v>748</v>
      </c>
      <c r="E736" s="360"/>
      <c r="F736" s="223">
        <v>1</v>
      </c>
      <c r="G736" s="223">
        <v>2</v>
      </c>
      <c r="H736" s="224">
        <v>0</v>
      </c>
      <c r="I736" s="224">
        <v>0</v>
      </c>
      <c r="J736" s="224">
        <v>0</v>
      </c>
      <c r="K736" s="224"/>
      <c r="L736" s="224">
        <v>0</v>
      </c>
      <c r="M736" s="224">
        <v>0</v>
      </c>
      <c r="N736" s="490"/>
      <c r="O736" s="447"/>
    </row>
    <row r="737" spans="1:15" s="448" customFormat="1" x14ac:dyDescent="0.2">
      <c r="A737" s="439"/>
      <c r="B737" s="212"/>
      <c r="C737" s="213">
        <v>717001</v>
      </c>
      <c r="D737" s="214" t="s">
        <v>962</v>
      </c>
      <c r="E737" s="360"/>
      <c r="F737" s="223">
        <v>0</v>
      </c>
      <c r="G737" s="223">
        <v>0</v>
      </c>
      <c r="H737" s="224">
        <v>6</v>
      </c>
      <c r="I737" s="224">
        <v>0</v>
      </c>
      <c r="J737" s="578">
        <v>0</v>
      </c>
      <c r="K737" s="578"/>
      <c r="L737" s="224">
        <v>6</v>
      </c>
      <c r="M737" s="224">
        <v>0</v>
      </c>
      <c r="N737" s="490"/>
      <c r="O737" s="447"/>
    </row>
    <row r="738" spans="1:15" s="448" customFormat="1" x14ac:dyDescent="0.2">
      <c r="A738" s="446"/>
      <c r="B738" s="216"/>
      <c r="C738" s="213">
        <v>716</v>
      </c>
      <c r="D738" s="214" t="s">
        <v>1220</v>
      </c>
      <c r="E738" s="253"/>
      <c r="F738" s="223">
        <v>0</v>
      </c>
      <c r="G738" s="223">
        <v>0</v>
      </c>
      <c r="H738" s="224">
        <v>0</v>
      </c>
      <c r="I738" s="224">
        <v>0</v>
      </c>
      <c r="J738" s="578">
        <v>5</v>
      </c>
      <c r="K738" s="578">
        <v>5</v>
      </c>
      <c r="L738" s="224">
        <v>0</v>
      </c>
      <c r="M738" s="224">
        <v>0</v>
      </c>
      <c r="N738" s="373"/>
      <c r="O738" s="433"/>
    </row>
    <row r="739" spans="1:15" s="448" customFormat="1" x14ac:dyDescent="0.2">
      <c r="A739" s="439"/>
      <c r="B739" s="212"/>
      <c r="C739" s="213" t="s">
        <v>658</v>
      </c>
      <c r="D739" s="214" t="s">
        <v>1249</v>
      </c>
      <c r="E739" s="253"/>
      <c r="F739" s="223">
        <v>0</v>
      </c>
      <c r="G739" s="223">
        <v>0</v>
      </c>
      <c r="H739" s="224">
        <v>15</v>
      </c>
      <c r="I739" s="224">
        <v>0</v>
      </c>
      <c r="J739" s="578">
        <v>30</v>
      </c>
      <c r="K739" s="578">
        <v>30</v>
      </c>
      <c r="L739" s="224">
        <v>0</v>
      </c>
      <c r="M739" s="224">
        <v>0</v>
      </c>
      <c r="N739" s="490"/>
      <c r="O739" s="447"/>
    </row>
    <row r="740" spans="1:15" s="448" customFormat="1" x14ac:dyDescent="0.2">
      <c r="A740" s="439"/>
      <c r="B740" s="216"/>
      <c r="C740" s="213">
        <v>716</v>
      </c>
      <c r="D740" s="214" t="s">
        <v>1157</v>
      </c>
      <c r="E740" s="253"/>
      <c r="F740" s="223">
        <v>0</v>
      </c>
      <c r="G740" s="223">
        <v>32</v>
      </c>
      <c r="H740" s="224">
        <v>0</v>
      </c>
      <c r="I740" s="224">
        <v>1.1000000000000001</v>
      </c>
      <c r="J740" s="224">
        <v>0</v>
      </c>
      <c r="K740" s="224"/>
      <c r="L740" s="224">
        <v>0</v>
      </c>
      <c r="M740" s="224">
        <v>0</v>
      </c>
      <c r="N740" s="490"/>
      <c r="O740" s="447"/>
    </row>
    <row r="741" spans="1:15" s="448" customFormat="1" x14ac:dyDescent="0.2">
      <c r="A741" s="439"/>
      <c r="B741" s="216"/>
      <c r="C741" s="213">
        <v>717</v>
      </c>
      <c r="D741" s="214" t="s">
        <v>1156</v>
      </c>
      <c r="E741" s="253"/>
      <c r="F741" s="223">
        <v>0</v>
      </c>
      <c r="G741" s="223">
        <v>0</v>
      </c>
      <c r="H741" s="224">
        <v>0</v>
      </c>
      <c r="I741" s="224">
        <v>0</v>
      </c>
      <c r="J741" s="578">
        <v>16</v>
      </c>
      <c r="K741" s="578"/>
      <c r="L741" s="224">
        <v>0</v>
      </c>
      <c r="M741" s="224">
        <v>0</v>
      </c>
      <c r="N741" s="490"/>
      <c r="O741" s="447"/>
    </row>
    <row r="742" spans="1:15" s="448" customFormat="1" x14ac:dyDescent="0.2">
      <c r="A742" s="439"/>
      <c r="B742" s="216"/>
      <c r="C742" s="213"/>
      <c r="D742" s="214" t="s">
        <v>961</v>
      </c>
      <c r="E742" s="253"/>
      <c r="F742" s="223">
        <v>2.5</v>
      </c>
      <c r="G742" s="223">
        <v>1.2</v>
      </c>
      <c r="H742" s="224">
        <v>548</v>
      </c>
      <c r="I742" s="224">
        <v>548</v>
      </c>
      <c r="J742" s="578">
        <v>600</v>
      </c>
      <c r="K742" s="578"/>
      <c r="L742" s="224">
        <v>0</v>
      </c>
      <c r="M742" s="224">
        <v>0</v>
      </c>
      <c r="N742" s="476"/>
      <c r="O742" s="447"/>
    </row>
    <row r="743" spans="1:15" s="448" customFormat="1" x14ac:dyDescent="0.2">
      <c r="A743" s="439"/>
      <c r="B743" s="216"/>
      <c r="C743" s="213"/>
      <c r="D743" s="214" t="s">
        <v>1029</v>
      </c>
      <c r="E743" s="253"/>
      <c r="F743" s="223">
        <v>0</v>
      </c>
      <c r="G743" s="223">
        <v>17.8</v>
      </c>
      <c r="H743" s="224">
        <v>712</v>
      </c>
      <c r="I743" s="224">
        <v>712</v>
      </c>
      <c r="J743" s="577">
        <v>316</v>
      </c>
      <c r="K743" s="577"/>
      <c r="L743" s="224">
        <v>0</v>
      </c>
      <c r="M743" s="224">
        <v>0</v>
      </c>
      <c r="N743" s="476"/>
      <c r="O743" s="447"/>
    </row>
    <row r="744" spans="1:15" s="448" customFormat="1" x14ac:dyDescent="0.2">
      <c r="A744" s="439"/>
      <c r="B744" s="216"/>
      <c r="C744" s="213">
        <v>7170021</v>
      </c>
      <c r="D744" s="214" t="s">
        <v>943</v>
      </c>
      <c r="E744" s="253"/>
      <c r="F744" s="223">
        <v>0</v>
      </c>
      <c r="G744" s="223">
        <v>0</v>
      </c>
      <c r="H744" s="224">
        <v>0</v>
      </c>
      <c r="I744" s="224">
        <v>0</v>
      </c>
      <c r="J744" s="224">
        <v>0</v>
      </c>
      <c r="K744" s="224"/>
      <c r="L744" s="224">
        <v>0</v>
      </c>
      <c r="M744" s="224">
        <v>0</v>
      </c>
      <c r="N744" s="373"/>
      <c r="O744" s="447"/>
    </row>
    <row r="745" spans="1:15" s="448" customFormat="1" x14ac:dyDescent="0.2">
      <c r="A745" s="439"/>
      <c r="B745" s="212"/>
      <c r="C745" s="213"/>
      <c r="D745" s="214" t="s">
        <v>702</v>
      </c>
      <c r="E745" s="360"/>
      <c r="F745" s="223">
        <v>0</v>
      </c>
      <c r="G745" s="223">
        <v>0</v>
      </c>
      <c r="H745" s="224">
        <v>0</v>
      </c>
      <c r="I745" s="224">
        <v>0</v>
      </c>
      <c r="J745" s="224">
        <v>0</v>
      </c>
      <c r="K745" s="224"/>
      <c r="L745" s="224">
        <v>0</v>
      </c>
      <c r="M745" s="224">
        <v>0</v>
      </c>
      <c r="N745" s="490"/>
      <c r="O745" s="447"/>
    </row>
    <row r="746" spans="1:15" s="448" customFormat="1" x14ac:dyDescent="0.2">
      <c r="A746" s="446"/>
      <c r="B746" s="216"/>
      <c r="C746" s="213"/>
      <c r="D746" s="214" t="s">
        <v>659</v>
      </c>
      <c r="E746" s="360"/>
      <c r="F746" s="223">
        <v>0</v>
      </c>
      <c r="G746" s="223">
        <v>0</v>
      </c>
      <c r="H746" s="224">
        <v>0</v>
      </c>
      <c r="I746" s="224">
        <v>0</v>
      </c>
      <c r="J746" s="224">
        <v>0</v>
      </c>
      <c r="K746" s="224"/>
      <c r="L746" s="224">
        <v>0</v>
      </c>
      <c r="M746" s="224">
        <v>0</v>
      </c>
      <c r="N746" s="476"/>
      <c r="O746" s="447"/>
    </row>
    <row r="747" spans="1:15" s="448" customFormat="1" x14ac:dyDescent="0.2">
      <c r="A747" s="439"/>
      <c r="B747" s="234"/>
      <c r="C747" s="221"/>
      <c r="D747" s="222" t="s">
        <v>233</v>
      </c>
      <c r="E747" s="252" t="s">
        <v>696</v>
      </c>
      <c r="F747" s="225">
        <f>SUM(F748:F752)</f>
        <v>100.10000000000001</v>
      </c>
      <c r="G747" s="225">
        <f t="shared" ref="G747:J747" si="171">SUM(G748:G752)</f>
        <v>207.6</v>
      </c>
      <c r="H747" s="225">
        <f t="shared" si="171"/>
        <v>0</v>
      </c>
      <c r="I747" s="225">
        <f>SUM(I751:I752)</f>
        <v>0</v>
      </c>
      <c r="J747" s="225">
        <f t="shared" si="171"/>
        <v>15</v>
      </c>
      <c r="K747" s="225"/>
      <c r="L747" s="225">
        <f t="shared" ref="L747:M747" si="172">SUM(L748:L752)</f>
        <v>0</v>
      </c>
      <c r="M747" s="225">
        <f t="shared" si="172"/>
        <v>0</v>
      </c>
      <c r="N747" s="476"/>
      <c r="O747" s="447"/>
    </row>
    <row r="748" spans="1:15" s="448" customFormat="1" x14ac:dyDescent="0.2">
      <c r="A748" s="439"/>
      <c r="B748" s="212"/>
      <c r="C748" s="213">
        <v>716</v>
      </c>
      <c r="D748" s="214" t="s">
        <v>640</v>
      </c>
      <c r="E748" s="360"/>
      <c r="F748" s="223">
        <v>0.2</v>
      </c>
      <c r="G748" s="223">
        <v>100</v>
      </c>
      <c r="H748" s="224">
        <v>0</v>
      </c>
      <c r="I748" s="223">
        <v>0</v>
      </c>
      <c r="J748" s="224">
        <v>0</v>
      </c>
      <c r="K748" s="224"/>
      <c r="L748" s="224">
        <v>0</v>
      </c>
      <c r="M748" s="224">
        <v>0</v>
      </c>
      <c r="N748" s="490"/>
      <c r="O748" s="447"/>
    </row>
    <row r="749" spans="1:15" s="448" customFormat="1" x14ac:dyDescent="0.2">
      <c r="A749" s="439"/>
      <c r="B749" s="212"/>
      <c r="C749" s="213">
        <v>7170022</v>
      </c>
      <c r="D749" s="214" t="s">
        <v>234</v>
      </c>
      <c r="E749" s="360"/>
      <c r="F749" s="223">
        <v>99.9</v>
      </c>
      <c r="G749" s="223">
        <v>107.6</v>
      </c>
      <c r="H749" s="224">
        <v>0</v>
      </c>
      <c r="I749" s="223">
        <v>0</v>
      </c>
      <c r="J749" s="224">
        <v>0</v>
      </c>
      <c r="K749" s="224"/>
      <c r="L749" s="224">
        <v>0</v>
      </c>
      <c r="M749" s="224">
        <v>0</v>
      </c>
      <c r="N749" s="476"/>
      <c r="O749" s="447"/>
    </row>
    <row r="750" spans="1:15" s="448" customFormat="1" x14ac:dyDescent="0.2">
      <c r="A750" s="439"/>
      <c r="B750" s="209"/>
      <c r="C750" s="486">
        <v>716</v>
      </c>
      <c r="D750" s="214" t="s">
        <v>1223</v>
      </c>
      <c r="E750" s="360"/>
      <c r="F750" s="223">
        <v>0</v>
      </c>
      <c r="G750" s="223">
        <v>0</v>
      </c>
      <c r="H750" s="223">
        <v>0</v>
      </c>
      <c r="I750" s="223">
        <v>0</v>
      </c>
      <c r="J750" s="579">
        <v>0</v>
      </c>
      <c r="K750" s="579"/>
      <c r="L750" s="223">
        <v>0</v>
      </c>
      <c r="M750" s="223">
        <v>0</v>
      </c>
      <c r="N750" s="476"/>
      <c r="O750" s="447"/>
    </row>
    <row r="751" spans="1:15" s="448" customFormat="1" x14ac:dyDescent="0.2">
      <c r="A751" s="439"/>
      <c r="B751" s="209"/>
      <c r="C751" s="486">
        <v>717</v>
      </c>
      <c r="D751" s="214" t="s">
        <v>1224</v>
      </c>
      <c r="E751" s="360"/>
      <c r="F751" s="223">
        <v>0</v>
      </c>
      <c r="G751" s="223">
        <v>0</v>
      </c>
      <c r="H751" s="223">
        <v>0</v>
      </c>
      <c r="I751" s="224">
        <v>0</v>
      </c>
      <c r="J751" s="579">
        <v>0</v>
      </c>
      <c r="K751" s="579"/>
      <c r="L751" s="223">
        <v>0</v>
      </c>
      <c r="M751" s="223">
        <v>0</v>
      </c>
      <c r="N751" s="476"/>
      <c r="O751" s="447"/>
    </row>
    <row r="752" spans="1:15" s="448" customFormat="1" x14ac:dyDescent="0.2">
      <c r="A752" s="439"/>
      <c r="B752" s="209"/>
      <c r="C752" s="486">
        <v>717</v>
      </c>
      <c r="D752" s="214" t="s">
        <v>1225</v>
      </c>
      <c r="E752" s="360"/>
      <c r="F752" s="223">
        <v>0</v>
      </c>
      <c r="G752" s="223">
        <v>0</v>
      </c>
      <c r="H752" s="223">
        <v>0</v>
      </c>
      <c r="I752" s="224">
        <v>0</v>
      </c>
      <c r="J752" s="223">
        <v>15</v>
      </c>
      <c r="K752" s="223">
        <v>15</v>
      </c>
      <c r="L752" s="223">
        <v>0</v>
      </c>
      <c r="M752" s="223">
        <v>0</v>
      </c>
      <c r="N752" s="476"/>
      <c r="O752" s="447"/>
    </row>
    <row r="753" spans="1:15" s="448" customFormat="1" x14ac:dyDescent="0.2">
      <c r="A753" s="439"/>
      <c r="B753" s="234"/>
      <c r="C753" s="363"/>
      <c r="D753" s="222" t="s">
        <v>240</v>
      </c>
      <c r="E753" s="221" t="s">
        <v>882</v>
      </c>
      <c r="F753" s="225">
        <f>SUM(F754:F766)</f>
        <v>231.1</v>
      </c>
      <c r="G753" s="225">
        <f>SUM(G754:G766)</f>
        <v>687.1</v>
      </c>
      <c r="H753" s="225">
        <f t="shared" ref="H753:M753" si="173">SUM(H754:H766)</f>
        <v>1905.7</v>
      </c>
      <c r="I753" s="225">
        <f t="shared" si="173"/>
        <v>574.70000000000005</v>
      </c>
      <c r="J753" s="225">
        <f t="shared" si="173"/>
        <v>1503.5</v>
      </c>
      <c r="K753" s="225"/>
      <c r="L753" s="225">
        <f t="shared" si="173"/>
        <v>0</v>
      </c>
      <c r="M753" s="225">
        <f t="shared" si="173"/>
        <v>0</v>
      </c>
      <c r="N753" s="490"/>
      <c r="O753" s="447"/>
    </row>
    <row r="754" spans="1:15" s="448" customFormat="1" x14ac:dyDescent="0.2">
      <c r="A754" s="439"/>
      <c r="B754" s="234"/>
      <c r="C754" s="486"/>
      <c r="D754" s="214" t="s">
        <v>1018</v>
      </c>
      <c r="E754" s="213"/>
      <c r="F754" s="223">
        <v>0</v>
      </c>
      <c r="G754" s="223">
        <v>5</v>
      </c>
      <c r="H754" s="223">
        <v>5</v>
      </c>
      <c r="I754" s="223">
        <v>0</v>
      </c>
      <c r="J754" s="223">
        <v>0</v>
      </c>
      <c r="K754" s="223"/>
      <c r="L754" s="223">
        <v>0</v>
      </c>
      <c r="M754" s="223">
        <v>0</v>
      </c>
      <c r="N754" s="490"/>
      <c r="O754" s="447"/>
    </row>
    <row r="755" spans="1:15" s="448" customFormat="1" x14ac:dyDescent="0.2">
      <c r="A755" s="439"/>
      <c r="B755" s="234"/>
      <c r="C755" s="486">
        <v>716</v>
      </c>
      <c r="D755" s="214" t="s">
        <v>1083</v>
      </c>
      <c r="E755" s="213"/>
      <c r="F755" s="223">
        <v>10.1</v>
      </c>
      <c r="G755" s="223">
        <v>4.5</v>
      </c>
      <c r="H755" s="223">
        <v>1700</v>
      </c>
      <c r="I755" s="223">
        <v>500</v>
      </c>
      <c r="J755" s="580">
        <v>1313</v>
      </c>
      <c r="K755" s="580"/>
      <c r="L755" s="223">
        <v>0</v>
      </c>
      <c r="M755" s="223">
        <v>0</v>
      </c>
      <c r="N755" s="476"/>
      <c r="O755" s="447"/>
    </row>
    <row r="756" spans="1:15" s="448" customFormat="1" x14ac:dyDescent="0.2">
      <c r="A756" s="439"/>
      <c r="B756" s="212"/>
      <c r="C756" s="213">
        <v>716</v>
      </c>
      <c r="D756" s="214" t="s">
        <v>1222</v>
      </c>
      <c r="E756" s="360"/>
      <c r="F756" s="223">
        <v>0</v>
      </c>
      <c r="G756" s="223">
        <v>0</v>
      </c>
      <c r="H756" s="224">
        <v>0</v>
      </c>
      <c r="I756" s="224">
        <v>0</v>
      </c>
      <c r="J756" s="578">
        <v>0</v>
      </c>
      <c r="K756" s="578"/>
      <c r="L756" s="224">
        <v>0</v>
      </c>
      <c r="M756" s="224">
        <v>0</v>
      </c>
      <c r="N756" s="476"/>
      <c r="O756" s="415"/>
    </row>
    <row r="757" spans="1:15" s="448" customFormat="1" x14ac:dyDescent="0.2">
      <c r="A757" s="439"/>
      <c r="B757" s="212"/>
      <c r="C757" s="213">
        <v>716</v>
      </c>
      <c r="D757" s="214" t="s">
        <v>932</v>
      </c>
      <c r="E757" s="462"/>
      <c r="F757" s="223">
        <v>0</v>
      </c>
      <c r="G757" s="223">
        <v>677</v>
      </c>
      <c r="H757" s="224">
        <v>9.6999999999999993</v>
      </c>
      <c r="I757" s="224">
        <v>19.7</v>
      </c>
      <c r="J757" s="224">
        <v>0</v>
      </c>
      <c r="K757" s="224"/>
      <c r="L757" s="224">
        <v>0</v>
      </c>
      <c r="M757" s="224">
        <v>0</v>
      </c>
      <c r="N757" s="476"/>
      <c r="O757" s="447"/>
    </row>
    <row r="758" spans="1:15" s="448" customFormat="1" x14ac:dyDescent="0.2">
      <c r="A758" s="439"/>
      <c r="B758" s="212"/>
      <c r="C758" s="213"/>
      <c r="D758" s="214" t="s">
        <v>903</v>
      </c>
      <c r="E758" s="462"/>
      <c r="F758" s="223">
        <v>219.2</v>
      </c>
      <c r="G758" s="223">
        <v>0</v>
      </c>
      <c r="H758" s="224">
        <v>0</v>
      </c>
      <c r="I758" s="224">
        <v>0</v>
      </c>
      <c r="J758" s="224">
        <v>0</v>
      </c>
      <c r="K758" s="224"/>
      <c r="L758" s="224">
        <v>0</v>
      </c>
      <c r="M758" s="224">
        <v>0</v>
      </c>
      <c r="N758" s="476"/>
      <c r="O758" s="447"/>
    </row>
    <row r="759" spans="1:15" s="448" customFormat="1" x14ac:dyDescent="0.2">
      <c r="A759" s="446"/>
      <c r="B759" s="212"/>
      <c r="C759" s="213"/>
      <c r="D759" s="214" t="s">
        <v>950</v>
      </c>
      <c r="E759" s="360"/>
      <c r="F759" s="223">
        <v>1.8</v>
      </c>
      <c r="G759" s="223">
        <v>0</v>
      </c>
      <c r="H759" s="224">
        <v>191</v>
      </c>
      <c r="I759" s="224">
        <v>0</v>
      </c>
      <c r="J759" s="224">
        <v>190.5</v>
      </c>
      <c r="K759" s="224"/>
      <c r="L759" s="224">
        <v>0</v>
      </c>
      <c r="M759" s="224">
        <v>0</v>
      </c>
      <c r="N759" s="476"/>
      <c r="O759" s="447"/>
    </row>
    <row r="760" spans="1:15" s="448" customFormat="1" x14ac:dyDescent="0.2">
      <c r="A760" s="446"/>
      <c r="B760" s="212"/>
      <c r="C760" s="213">
        <v>717</v>
      </c>
      <c r="D760" s="214" t="s">
        <v>896</v>
      </c>
      <c r="E760" s="462"/>
      <c r="F760" s="223">
        <v>0</v>
      </c>
      <c r="G760" s="223">
        <v>0</v>
      </c>
      <c r="H760" s="224">
        <v>0</v>
      </c>
      <c r="I760" s="224">
        <v>0</v>
      </c>
      <c r="J760" s="224">
        <v>0</v>
      </c>
      <c r="K760" s="224"/>
      <c r="L760" s="224">
        <v>0</v>
      </c>
      <c r="M760" s="224">
        <v>0</v>
      </c>
      <c r="N760" s="476"/>
      <c r="O760" s="447"/>
    </row>
    <row r="761" spans="1:15" s="448" customFormat="1" ht="12" customHeight="1" x14ac:dyDescent="0.2">
      <c r="A761" s="446"/>
      <c r="B761" s="212"/>
      <c r="C761" s="213">
        <v>7170024</v>
      </c>
      <c r="D761" s="214" t="s">
        <v>1140</v>
      </c>
      <c r="E761" s="360"/>
      <c r="F761" s="223">
        <v>0</v>
      </c>
      <c r="G761" s="223">
        <v>0</v>
      </c>
      <c r="H761" s="224">
        <v>0</v>
      </c>
      <c r="I761" s="224">
        <v>40</v>
      </c>
      <c r="J761" s="224">
        <v>0</v>
      </c>
      <c r="K761" s="224"/>
      <c r="L761" s="224">
        <v>0</v>
      </c>
      <c r="M761" s="224">
        <v>0</v>
      </c>
      <c r="N761" s="490"/>
      <c r="O761" s="447"/>
    </row>
    <row r="762" spans="1:15" s="448" customFormat="1" ht="12" customHeight="1" x14ac:dyDescent="0.2">
      <c r="A762" s="446"/>
      <c r="B762" s="212"/>
      <c r="C762" s="213">
        <v>7170011</v>
      </c>
      <c r="D762" s="214" t="s">
        <v>751</v>
      </c>
      <c r="E762" s="253"/>
      <c r="F762" s="223">
        <v>0</v>
      </c>
      <c r="G762" s="223">
        <v>0</v>
      </c>
      <c r="H762" s="224">
        <v>0</v>
      </c>
      <c r="I762" s="224">
        <v>0</v>
      </c>
      <c r="J762" s="224">
        <v>0</v>
      </c>
      <c r="K762" s="224"/>
      <c r="L762" s="224">
        <v>0</v>
      </c>
      <c r="M762" s="224">
        <v>0</v>
      </c>
      <c r="N762" s="490"/>
      <c r="O762" s="447"/>
    </row>
    <row r="763" spans="1:15" s="448" customFormat="1" ht="12" customHeight="1" x14ac:dyDescent="0.2">
      <c r="A763" s="446"/>
      <c r="B763" s="212"/>
      <c r="C763" s="213">
        <v>7170022</v>
      </c>
      <c r="D763" s="214" t="s">
        <v>645</v>
      </c>
      <c r="E763" s="360"/>
      <c r="F763" s="223">
        <v>0</v>
      </c>
      <c r="G763" s="223">
        <v>0</v>
      </c>
      <c r="H763" s="224">
        <v>0</v>
      </c>
      <c r="I763" s="224">
        <v>0</v>
      </c>
      <c r="J763" s="224">
        <v>0</v>
      </c>
      <c r="K763" s="224"/>
      <c r="L763" s="224">
        <v>0</v>
      </c>
      <c r="M763" s="224">
        <v>0</v>
      </c>
      <c r="N763" s="479"/>
      <c r="O763" s="447"/>
    </row>
    <row r="764" spans="1:15" s="448" customFormat="1" ht="12.75" customHeight="1" x14ac:dyDescent="0.2">
      <c r="A764" s="446"/>
      <c r="B764" s="212"/>
      <c r="C764" s="213">
        <v>717002</v>
      </c>
      <c r="D764" s="214" t="s">
        <v>657</v>
      </c>
      <c r="E764" s="253"/>
      <c r="F764" s="223">
        <v>0</v>
      </c>
      <c r="G764" s="223">
        <v>0</v>
      </c>
      <c r="H764" s="224">
        <v>0</v>
      </c>
      <c r="I764" s="224">
        <v>0</v>
      </c>
      <c r="J764" s="224">
        <v>0</v>
      </c>
      <c r="K764" s="224"/>
      <c r="L764" s="224">
        <v>0</v>
      </c>
      <c r="M764" s="224">
        <v>0</v>
      </c>
      <c r="N764" s="490"/>
      <c r="O764" s="447"/>
    </row>
    <row r="765" spans="1:15" s="448" customFormat="1" ht="12.75" customHeight="1" x14ac:dyDescent="0.2">
      <c r="A765" s="446"/>
      <c r="B765" s="212"/>
      <c r="C765" s="213">
        <v>716</v>
      </c>
      <c r="D765" s="214" t="s">
        <v>1143</v>
      </c>
      <c r="E765" s="463"/>
      <c r="F765" s="275">
        <v>0</v>
      </c>
      <c r="G765" s="275">
        <v>0.6</v>
      </c>
      <c r="H765" s="275">
        <v>0</v>
      </c>
      <c r="I765" s="275">
        <v>15</v>
      </c>
      <c r="J765" s="275">
        <v>0</v>
      </c>
      <c r="K765" s="275"/>
      <c r="L765" s="275">
        <v>0</v>
      </c>
      <c r="M765" s="275">
        <v>0</v>
      </c>
      <c r="N765" s="490"/>
      <c r="O765" s="447"/>
    </row>
    <row r="766" spans="1:15" s="448" customFormat="1" ht="12.75" customHeight="1" x14ac:dyDescent="0.2">
      <c r="A766" s="446"/>
      <c r="B766" s="205"/>
      <c r="C766" s="241"/>
      <c r="D766" s="274" t="s">
        <v>1221</v>
      </c>
      <c r="E766" s="253"/>
      <c r="F766" s="224">
        <v>0</v>
      </c>
      <c r="G766" s="224">
        <v>0</v>
      </c>
      <c r="H766" s="224">
        <v>0</v>
      </c>
      <c r="I766" s="224">
        <v>0</v>
      </c>
      <c r="J766" s="578">
        <v>0</v>
      </c>
      <c r="K766" s="578"/>
      <c r="L766" s="224">
        <v>0</v>
      </c>
      <c r="M766" s="224">
        <v>0</v>
      </c>
      <c r="N766" s="490"/>
      <c r="O766" s="447"/>
    </row>
    <row r="767" spans="1:15" ht="12" customHeight="1" x14ac:dyDescent="0.2">
      <c r="A767" s="205"/>
      <c r="B767" s="205"/>
      <c r="C767" s="241"/>
      <c r="D767" s="464" t="s">
        <v>905</v>
      </c>
      <c r="E767" s="252" t="s">
        <v>889</v>
      </c>
      <c r="F767" s="292">
        <f t="shared" ref="F767:M767" si="174">SUM(F768)</f>
        <v>1.2</v>
      </c>
      <c r="G767" s="292">
        <f t="shared" si="174"/>
        <v>272.8</v>
      </c>
      <c r="H767" s="292">
        <f t="shared" si="174"/>
        <v>5.8</v>
      </c>
      <c r="I767" s="292">
        <f t="shared" si="174"/>
        <v>12.2</v>
      </c>
      <c r="J767" s="292">
        <f t="shared" si="174"/>
        <v>0</v>
      </c>
      <c r="K767" s="292"/>
      <c r="L767" s="292">
        <f t="shared" si="174"/>
        <v>0</v>
      </c>
      <c r="M767" s="292">
        <f t="shared" si="174"/>
        <v>0</v>
      </c>
      <c r="N767" s="207"/>
      <c r="O767" s="207"/>
    </row>
    <row r="768" spans="1:15" x14ac:dyDescent="0.2">
      <c r="A768" s="208"/>
      <c r="B768" s="267"/>
      <c r="C768" s="268">
        <v>716</v>
      </c>
      <c r="D768" s="274" t="s">
        <v>906</v>
      </c>
      <c r="E768" s="466"/>
      <c r="F768" s="269">
        <v>1.2</v>
      </c>
      <c r="G768" s="269">
        <v>272.8</v>
      </c>
      <c r="H768" s="269">
        <v>5.8</v>
      </c>
      <c r="I768" s="269">
        <v>12.2</v>
      </c>
      <c r="J768" s="269">
        <v>0</v>
      </c>
      <c r="K768" s="269"/>
      <c r="L768" s="269">
        <v>0</v>
      </c>
      <c r="M768" s="269">
        <v>0</v>
      </c>
      <c r="N768" s="490"/>
      <c r="O768" s="207"/>
    </row>
    <row r="769" spans="1:16" ht="12" customHeight="1" x14ac:dyDescent="0.2">
      <c r="A769" s="208"/>
      <c r="B769" s="212"/>
      <c r="C769" s="213"/>
      <c r="D769" s="222" t="s">
        <v>990</v>
      </c>
      <c r="E769" s="252" t="s">
        <v>989</v>
      </c>
      <c r="F769" s="204">
        <f t="shared" ref="F769:M769" si="175">SUM(F770)</f>
        <v>0</v>
      </c>
      <c r="G769" s="204">
        <f t="shared" si="175"/>
        <v>0</v>
      </c>
      <c r="H769" s="204">
        <f t="shared" si="175"/>
        <v>116</v>
      </c>
      <c r="I769" s="204">
        <f t="shared" si="175"/>
        <v>116</v>
      </c>
      <c r="J769" s="204">
        <f t="shared" si="175"/>
        <v>40</v>
      </c>
      <c r="K769" s="204"/>
      <c r="L769" s="204">
        <f t="shared" si="175"/>
        <v>0</v>
      </c>
      <c r="M769" s="204">
        <f t="shared" si="175"/>
        <v>0</v>
      </c>
      <c r="N769" s="207"/>
      <c r="O769" s="207"/>
    </row>
    <row r="770" spans="1:16" ht="12" customHeight="1" thickBot="1" x14ac:dyDescent="0.25">
      <c r="A770" s="205"/>
      <c r="B770" s="212"/>
      <c r="C770" s="213">
        <v>714</v>
      </c>
      <c r="D770" s="214" t="s">
        <v>991</v>
      </c>
      <c r="E770" s="466"/>
      <c r="F770" s="269">
        <v>0</v>
      </c>
      <c r="G770" s="269">
        <v>0</v>
      </c>
      <c r="H770" s="269">
        <v>116</v>
      </c>
      <c r="I770" s="269">
        <v>116</v>
      </c>
      <c r="J770" s="269">
        <v>40</v>
      </c>
      <c r="K770" s="269"/>
      <c r="L770" s="269">
        <v>0</v>
      </c>
      <c r="M770" s="269">
        <v>0</v>
      </c>
      <c r="N770" s="476"/>
      <c r="O770" s="207"/>
    </row>
    <row r="771" spans="1:16" ht="13.5" customHeight="1" thickBot="1" x14ac:dyDescent="0.25">
      <c r="A771" s="208"/>
      <c r="B771" s="419"/>
      <c r="C771" s="420"/>
      <c r="D771" s="418" t="s">
        <v>728</v>
      </c>
      <c r="E771" s="303"/>
      <c r="F771" s="304">
        <f t="shared" ref="F771:J771" si="176">SUM(F772:F773)</f>
        <v>2808.5</v>
      </c>
      <c r="G771" s="304">
        <f t="shared" si="176"/>
        <v>2999</v>
      </c>
      <c r="H771" s="304">
        <f t="shared" si="176"/>
        <v>3398.2</v>
      </c>
      <c r="I771" s="304">
        <f t="shared" si="176"/>
        <v>3631.0000000000005</v>
      </c>
      <c r="J771" s="304">
        <f t="shared" si="176"/>
        <v>4002</v>
      </c>
      <c r="K771" s="304"/>
      <c r="L771" s="304">
        <f t="shared" ref="L771:M771" si="177">SUM(L772:L773)</f>
        <v>4252</v>
      </c>
      <c r="M771" s="566">
        <f t="shared" si="177"/>
        <v>4484.6000000000004</v>
      </c>
      <c r="N771" s="478"/>
      <c r="O771" s="207"/>
    </row>
    <row r="772" spans="1:16" s="448" customFormat="1" ht="12.75" customHeight="1" thickBot="1" x14ac:dyDescent="0.25">
      <c r="A772" s="439"/>
      <c r="B772" s="305"/>
      <c r="C772" s="306"/>
      <c r="D772" s="307" t="s">
        <v>205</v>
      </c>
      <c r="E772" s="303"/>
      <c r="F772" s="512">
        <f t="shared" ref="F772:M772" si="178">SUM(F775+F780+F795+F800+F844)</f>
        <v>1731.9999999999998</v>
      </c>
      <c r="G772" s="512">
        <f t="shared" si="178"/>
        <v>1822.3000000000002</v>
      </c>
      <c r="H772" s="304">
        <f t="shared" si="178"/>
        <v>2017.8</v>
      </c>
      <c r="I772" s="304">
        <f t="shared" si="178"/>
        <v>2157.6000000000004</v>
      </c>
      <c r="J772" s="304">
        <f t="shared" si="178"/>
        <v>2337.4</v>
      </c>
      <c r="K772" s="304"/>
      <c r="L772" s="304">
        <f t="shared" si="178"/>
        <v>2458.8000000000002</v>
      </c>
      <c r="M772" s="566">
        <f t="shared" si="178"/>
        <v>2571.2000000000003</v>
      </c>
      <c r="N772" s="490"/>
    </row>
    <row r="773" spans="1:16" s="448" customFormat="1" ht="12.75" customHeight="1" thickBot="1" x14ac:dyDescent="0.25">
      <c r="A773" s="439"/>
      <c r="B773" s="305"/>
      <c r="C773" s="306"/>
      <c r="D773" s="308" t="s">
        <v>203</v>
      </c>
      <c r="E773" s="303"/>
      <c r="F773" s="304">
        <f t="shared" ref="F773:J773" si="179">F817+F829+F847+F854</f>
        <v>1076.5</v>
      </c>
      <c r="G773" s="304">
        <f t="shared" si="179"/>
        <v>1176.6999999999998</v>
      </c>
      <c r="H773" s="304">
        <f>H817+H829+H847+H854</f>
        <v>1380.4</v>
      </c>
      <c r="I773" s="304">
        <f>I817+I829+I847+I854</f>
        <v>1473.4</v>
      </c>
      <c r="J773" s="304">
        <f t="shared" si="179"/>
        <v>1664.6000000000001</v>
      </c>
      <c r="K773" s="304"/>
      <c r="L773" s="304">
        <f t="shared" ref="L773:M773" si="180">L817+L829+L847+L854</f>
        <v>1793.2</v>
      </c>
      <c r="M773" s="566">
        <f t="shared" si="180"/>
        <v>1913.4</v>
      </c>
      <c r="N773" s="490"/>
    </row>
    <row r="774" spans="1:16" s="448" customFormat="1" ht="12.75" customHeight="1" thickBot="1" x14ac:dyDescent="0.25">
      <c r="A774" s="439"/>
      <c r="B774" s="290"/>
      <c r="C774" s="291"/>
      <c r="D774" s="260" t="s">
        <v>700</v>
      </c>
      <c r="E774" s="465"/>
      <c r="F774" s="513">
        <f t="shared" ref="F774:M774" si="181">SUM(F780+F800+F862+F626)</f>
        <v>222.60000000000002</v>
      </c>
      <c r="G774" s="513">
        <f t="shared" si="181"/>
        <v>211.6</v>
      </c>
      <c r="H774" s="559">
        <f t="shared" si="181"/>
        <v>265</v>
      </c>
      <c r="I774" s="559">
        <f t="shared" si="181"/>
        <v>334</v>
      </c>
      <c r="J774" s="559">
        <f t="shared" si="181"/>
        <v>325.20000000000005</v>
      </c>
      <c r="K774" s="559"/>
      <c r="L774" s="559">
        <f t="shared" si="181"/>
        <v>349</v>
      </c>
      <c r="M774" s="559">
        <f t="shared" si="181"/>
        <v>348.09999999999997</v>
      </c>
      <c r="N774" s="490"/>
      <c r="P774" s="411"/>
    </row>
    <row r="775" spans="1:16" s="500" customFormat="1" ht="12.75" customHeight="1" thickBot="1" x14ac:dyDescent="0.25">
      <c r="A775" s="498"/>
      <c r="B775" s="404" t="s">
        <v>814</v>
      </c>
      <c r="C775" s="406"/>
      <c r="D775" s="331" t="s">
        <v>389</v>
      </c>
      <c r="E775" s="330"/>
      <c r="F775" s="330">
        <f t="shared" ref="F775" si="182">SUM(F776:F779)</f>
        <v>844.49999999999989</v>
      </c>
      <c r="G775" s="330">
        <f t="shared" ref="G775:J775" si="183">SUM(G776:G779)</f>
        <v>907.1</v>
      </c>
      <c r="H775" s="330">
        <f t="shared" si="183"/>
        <v>951.49999999999989</v>
      </c>
      <c r="I775" s="330">
        <f t="shared" si="183"/>
        <v>1011.9999999999999</v>
      </c>
      <c r="J775" s="330">
        <f t="shared" si="183"/>
        <v>1041.9000000000001</v>
      </c>
      <c r="K775" s="330"/>
      <c r="L775" s="330">
        <f t="shared" ref="L775:M775" si="184">SUM(L776:L779)</f>
        <v>1134.9000000000001</v>
      </c>
      <c r="M775" s="330">
        <f t="shared" si="184"/>
        <v>1236.2000000000003</v>
      </c>
      <c r="N775" s="499"/>
    </row>
    <row r="776" spans="1:16" s="327" customFormat="1" x14ac:dyDescent="0.2">
      <c r="A776" s="326"/>
      <c r="B776" s="262">
        <v>610</v>
      </c>
      <c r="C776" s="263"/>
      <c r="D776" s="264" t="s">
        <v>115</v>
      </c>
      <c r="E776" s="265"/>
      <c r="F776" s="265">
        <v>522.29999999999995</v>
      </c>
      <c r="G776" s="265">
        <v>554</v>
      </c>
      <c r="H776" s="265">
        <v>599</v>
      </c>
      <c r="I776" s="265">
        <v>628.79999999999995</v>
      </c>
      <c r="J776" s="265">
        <v>660.5</v>
      </c>
      <c r="K776" s="265"/>
      <c r="L776" s="265">
        <v>727.1</v>
      </c>
      <c r="M776" s="265">
        <v>800.7</v>
      </c>
      <c r="N776" s="490"/>
    </row>
    <row r="777" spans="1:16" x14ac:dyDescent="0.2">
      <c r="A777" s="208"/>
      <c r="B777" s="212">
        <v>620</v>
      </c>
      <c r="C777" s="213"/>
      <c r="D777" s="214" t="s">
        <v>116</v>
      </c>
      <c r="E777" s="223"/>
      <c r="F777" s="223">
        <v>193</v>
      </c>
      <c r="G777" s="223">
        <v>204.7</v>
      </c>
      <c r="H777" s="223">
        <v>221.4</v>
      </c>
      <c r="I777" s="223">
        <v>232.3</v>
      </c>
      <c r="J777" s="223">
        <v>246.7</v>
      </c>
      <c r="K777" s="223"/>
      <c r="L777" s="223">
        <v>268.89999999999998</v>
      </c>
      <c r="M777" s="223">
        <v>296.10000000000002</v>
      </c>
      <c r="N777" s="490"/>
      <c r="O777" s="207"/>
    </row>
    <row r="778" spans="1:16" s="448" customFormat="1" ht="12.75" customHeight="1" x14ac:dyDescent="0.2">
      <c r="A778" s="439"/>
      <c r="B778" s="212">
        <v>630</v>
      </c>
      <c r="C778" s="213"/>
      <c r="D778" s="214" t="s">
        <v>117</v>
      </c>
      <c r="E778" s="223"/>
      <c r="F778" s="223">
        <v>127.8</v>
      </c>
      <c r="G778" s="223">
        <v>147</v>
      </c>
      <c r="H778" s="223">
        <v>129.69999999999999</v>
      </c>
      <c r="I778" s="223">
        <v>149.5</v>
      </c>
      <c r="J778" s="223">
        <v>133.30000000000001</v>
      </c>
      <c r="K778" s="223"/>
      <c r="L778" s="223">
        <v>137.4</v>
      </c>
      <c r="M778" s="223">
        <v>137.9</v>
      </c>
      <c r="N778" s="490"/>
      <c r="O778" s="325"/>
    </row>
    <row r="779" spans="1:16" s="448" customFormat="1" ht="13.5" thickBot="1" x14ac:dyDescent="0.25">
      <c r="A779" s="439"/>
      <c r="B779" s="364">
        <v>640</v>
      </c>
      <c r="C779" s="365"/>
      <c r="D779" s="366" t="s">
        <v>608</v>
      </c>
      <c r="E779" s="367"/>
      <c r="F779" s="409">
        <v>1.4</v>
      </c>
      <c r="G779" s="409">
        <v>1.4</v>
      </c>
      <c r="H779" s="367">
        <v>1.4</v>
      </c>
      <c r="I779" s="367">
        <v>1.4</v>
      </c>
      <c r="J779" s="367">
        <v>1.4</v>
      </c>
      <c r="K779" s="367"/>
      <c r="L779" s="367">
        <v>1.5</v>
      </c>
      <c r="M779" s="367">
        <v>1.5</v>
      </c>
      <c r="N779" s="490"/>
      <c r="O779" s="329"/>
    </row>
    <row r="780" spans="1:16" s="448" customFormat="1" ht="13.5" thickBot="1" x14ac:dyDescent="0.25">
      <c r="A780" s="439"/>
      <c r="B780" s="270" t="s">
        <v>398</v>
      </c>
      <c r="C780" s="271"/>
      <c r="D780" s="272"/>
      <c r="E780" s="259"/>
      <c r="F780" s="293">
        <f>SUM(F781:F793)</f>
        <v>119</v>
      </c>
      <c r="G780" s="293">
        <f>SUM(G781:G794)</f>
        <v>132.79999999999998</v>
      </c>
      <c r="H780" s="293">
        <f>SUM(H781:H794)</f>
        <v>162.5</v>
      </c>
      <c r="I780" s="293">
        <f>SUM(I781:I793)</f>
        <v>220.6</v>
      </c>
      <c r="J780" s="293">
        <f>SUM(J781:J793)</f>
        <v>261.20000000000005</v>
      </c>
      <c r="K780" s="293"/>
      <c r="L780" s="293">
        <f t="shared" ref="L780:M780" si="185">SUM(L781:L793)</f>
        <v>295</v>
      </c>
      <c r="M780" s="293">
        <f t="shared" si="185"/>
        <v>294.09999999999997</v>
      </c>
      <c r="N780" s="490"/>
      <c r="O780" s="329"/>
    </row>
    <row r="781" spans="1:16" s="448" customFormat="1" ht="12" customHeight="1" x14ac:dyDescent="0.2">
      <c r="A781" s="439"/>
      <c r="B781" s="262">
        <v>630</v>
      </c>
      <c r="C781" s="263"/>
      <c r="D781" s="264" t="s">
        <v>307</v>
      </c>
      <c r="E781" s="265"/>
      <c r="F781" s="265">
        <v>10.8</v>
      </c>
      <c r="G781" s="265">
        <v>9.8000000000000007</v>
      </c>
      <c r="H781" s="265">
        <v>9.5</v>
      </c>
      <c r="I781" s="265">
        <v>10.5</v>
      </c>
      <c r="J781" s="265">
        <v>9.5</v>
      </c>
      <c r="K781" s="265"/>
      <c r="L781" s="265">
        <v>9.5</v>
      </c>
      <c r="M781" s="265">
        <v>9.5</v>
      </c>
      <c r="N781" s="490"/>
    </row>
    <row r="782" spans="1:16" s="448" customFormat="1" x14ac:dyDescent="0.2">
      <c r="A782" s="439"/>
      <c r="B782" s="212">
        <v>610</v>
      </c>
      <c r="C782" s="213"/>
      <c r="D782" s="214" t="s">
        <v>781</v>
      </c>
      <c r="E782" s="223"/>
      <c r="F782" s="223">
        <v>16.5</v>
      </c>
      <c r="G782" s="223">
        <v>14.3</v>
      </c>
      <c r="H782" s="223">
        <v>24.1</v>
      </c>
      <c r="I782" s="223">
        <v>12.8</v>
      </c>
      <c r="J782" s="223">
        <v>17.100000000000001</v>
      </c>
      <c r="K782" s="223"/>
      <c r="L782" s="223">
        <v>18.899999999999999</v>
      </c>
      <c r="M782" s="223">
        <v>20.7</v>
      </c>
      <c r="N782" s="490"/>
    </row>
    <row r="783" spans="1:16" s="448" customFormat="1" x14ac:dyDescent="0.2">
      <c r="A783" s="439"/>
      <c r="B783" s="212">
        <v>610</v>
      </c>
      <c r="C783" s="213"/>
      <c r="D783" s="214" t="s">
        <v>782</v>
      </c>
      <c r="E783" s="223"/>
      <c r="F783" s="223">
        <v>18.5</v>
      </c>
      <c r="G783" s="223">
        <v>20.2</v>
      </c>
      <c r="H783" s="223">
        <v>42.6</v>
      </c>
      <c r="I783" s="223">
        <v>28.1</v>
      </c>
      <c r="J783" s="223">
        <v>59.4</v>
      </c>
      <c r="K783" s="223"/>
      <c r="L783" s="223">
        <v>65.400000000000006</v>
      </c>
      <c r="M783" s="223">
        <v>71.900000000000006</v>
      </c>
      <c r="N783" s="490"/>
    </row>
    <row r="784" spans="1:16" s="448" customFormat="1" x14ac:dyDescent="0.2">
      <c r="A784" s="439"/>
      <c r="B784" s="212">
        <v>630</v>
      </c>
      <c r="C784" s="213"/>
      <c r="D784" s="214" t="s">
        <v>390</v>
      </c>
      <c r="E784" s="223"/>
      <c r="F784" s="223">
        <v>13.5</v>
      </c>
      <c r="G784" s="223">
        <v>14.4</v>
      </c>
      <c r="H784" s="223">
        <v>13</v>
      </c>
      <c r="I784" s="223">
        <v>15.1</v>
      </c>
      <c r="J784" s="223">
        <v>13</v>
      </c>
      <c r="K784" s="223"/>
      <c r="L784" s="223">
        <v>13</v>
      </c>
      <c r="M784" s="223">
        <v>13</v>
      </c>
      <c r="N784" s="490"/>
    </row>
    <row r="785" spans="1:15" x14ac:dyDescent="0.2">
      <c r="A785" s="205"/>
      <c r="B785" s="212">
        <v>640</v>
      </c>
      <c r="C785" s="213"/>
      <c r="D785" s="214" t="s">
        <v>287</v>
      </c>
      <c r="E785" s="224"/>
      <c r="F785" s="224">
        <v>6.4</v>
      </c>
      <c r="G785" s="224">
        <v>2</v>
      </c>
      <c r="H785" s="223">
        <v>0</v>
      </c>
      <c r="I785" s="224">
        <v>1.7</v>
      </c>
      <c r="J785" s="224">
        <v>4.8</v>
      </c>
      <c r="K785" s="224"/>
      <c r="L785" s="224">
        <v>4.8</v>
      </c>
      <c r="M785" s="224">
        <v>4.8</v>
      </c>
      <c r="N785" s="490"/>
      <c r="O785" s="207"/>
    </row>
    <row r="786" spans="1:15" s="448" customFormat="1" x14ac:dyDescent="0.2">
      <c r="A786" s="439"/>
      <c r="B786" s="212">
        <v>630</v>
      </c>
      <c r="C786" s="213"/>
      <c r="D786" s="214" t="s">
        <v>783</v>
      </c>
      <c r="E786" s="224"/>
      <c r="F786" s="224">
        <v>0</v>
      </c>
      <c r="G786" s="224">
        <v>1.8</v>
      </c>
      <c r="H786" s="223">
        <v>6.2</v>
      </c>
      <c r="I786" s="224">
        <v>3.6</v>
      </c>
      <c r="J786" s="224">
        <v>6.2</v>
      </c>
      <c r="K786" s="224"/>
      <c r="L786" s="224">
        <v>6.2</v>
      </c>
      <c r="M786" s="224">
        <v>6.2</v>
      </c>
      <c r="N786" s="490"/>
      <c r="O786" s="408"/>
    </row>
    <row r="787" spans="1:15" s="448" customFormat="1" x14ac:dyDescent="0.2">
      <c r="A787" s="439"/>
      <c r="B787" s="212">
        <v>630</v>
      </c>
      <c r="C787" s="213"/>
      <c r="D787" s="214" t="s">
        <v>784</v>
      </c>
      <c r="E787" s="224"/>
      <c r="F787" s="224">
        <v>3.3</v>
      </c>
      <c r="G787" s="224">
        <v>3.5</v>
      </c>
      <c r="H787" s="223">
        <v>7.4</v>
      </c>
      <c r="I787" s="224">
        <v>3.6</v>
      </c>
      <c r="J787" s="224">
        <v>7.4</v>
      </c>
      <c r="K787" s="224"/>
      <c r="L787" s="224">
        <v>7.4</v>
      </c>
      <c r="M787" s="224">
        <v>7.4</v>
      </c>
      <c r="N787" s="490"/>
      <c r="O787" s="408"/>
    </row>
    <row r="788" spans="1:15" s="448" customFormat="1" x14ac:dyDescent="0.2">
      <c r="A788" s="439"/>
      <c r="B788" s="212">
        <v>630</v>
      </c>
      <c r="C788" s="213"/>
      <c r="D788" s="214" t="s">
        <v>886</v>
      </c>
      <c r="E788" s="224"/>
      <c r="F788" s="224">
        <v>0.2</v>
      </c>
      <c r="G788" s="224">
        <v>0.2</v>
      </c>
      <c r="H788" s="223">
        <v>0.2</v>
      </c>
      <c r="I788" s="224">
        <v>2.2000000000000002</v>
      </c>
      <c r="J788" s="224">
        <v>0.2</v>
      </c>
      <c r="K788" s="224"/>
      <c r="L788" s="224">
        <v>0.2</v>
      </c>
      <c r="M788" s="224">
        <v>0.2</v>
      </c>
      <c r="N788" s="490"/>
    </row>
    <row r="789" spans="1:15" s="448" customFormat="1" x14ac:dyDescent="0.2">
      <c r="A789" s="439"/>
      <c r="B789" s="212">
        <v>610</v>
      </c>
      <c r="C789" s="213"/>
      <c r="D789" s="214" t="s">
        <v>1111</v>
      </c>
      <c r="E789" s="223"/>
      <c r="F789" s="223">
        <v>0</v>
      </c>
      <c r="G789" s="223">
        <v>0</v>
      </c>
      <c r="H789" s="224">
        <v>3.3</v>
      </c>
      <c r="I789" s="223">
        <v>11.3</v>
      </c>
      <c r="J789" s="223">
        <v>7</v>
      </c>
      <c r="K789" s="223"/>
      <c r="L789" s="223">
        <v>7</v>
      </c>
      <c r="M789" s="223">
        <v>7</v>
      </c>
      <c r="N789" s="490"/>
      <c r="O789" s="373"/>
    </row>
    <row r="790" spans="1:15" s="448" customFormat="1" x14ac:dyDescent="0.2">
      <c r="A790" s="439"/>
      <c r="B790" s="212">
        <v>610</v>
      </c>
      <c r="C790" s="213"/>
      <c r="D790" s="214" t="s">
        <v>1047</v>
      </c>
      <c r="E790" s="223"/>
      <c r="F790" s="223">
        <v>0</v>
      </c>
      <c r="G790" s="223">
        <v>0</v>
      </c>
      <c r="H790" s="224">
        <v>1.5</v>
      </c>
      <c r="I790" s="223">
        <v>3</v>
      </c>
      <c r="J790" s="223">
        <v>4.5999999999999996</v>
      </c>
      <c r="K790" s="223"/>
      <c r="L790" s="223">
        <v>4.5999999999999996</v>
      </c>
      <c r="M790" s="223">
        <v>4.5999999999999996</v>
      </c>
      <c r="N790" s="490"/>
      <c r="O790" s="373"/>
    </row>
    <row r="791" spans="1:15" s="448" customFormat="1" x14ac:dyDescent="0.2">
      <c r="A791" s="439"/>
      <c r="B791" s="212">
        <v>600</v>
      </c>
      <c r="C791" s="213"/>
      <c r="D791" s="214" t="s">
        <v>1189</v>
      </c>
      <c r="E791" s="223"/>
      <c r="F791" s="223">
        <v>0</v>
      </c>
      <c r="G791" s="223">
        <v>0</v>
      </c>
      <c r="H791" s="224">
        <v>0</v>
      </c>
      <c r="I791" s="223">
        <v>66.2</v>
      </c>
      <c r="J791" s="223">
        <v>47</v>
      </c>
      <c r="K791" s="223"/>
      <c r="L791" s="223">
        <v>65</v>
      </c>
      <c r="M791" s="223">
        <v>47</v>
      </c>
      <c r="N791" s="490"/>
      <c r="O791" s="373"/>
    </row>
    <row r="792" spans="1:15" s="448" customFormat="1" x14ac:dyDescent="0.2">
      <c r="A792" s="439"/>
      <c r="B792" s="212">
        <v>610</v>
      </c>
      <c r="C792" s="213"/>
      <c r="D792" s="214" t="s">
        <v>1254</v>
      </c>
      <c r="E792" s="223"/>
      <c r="F792" s="223">
        <v>49.8</v>
      </c>
      <c r="G792" s="223">
        <v>62</v>
      </c>
      <c r="H792" s="224">
        <v>50.1</v>
      </c>
      <c r="I792" s="223">
        <v>56</v>
      </c>
      <c r="J792" s="223">
        <v>80</v>
      </c>
      <c r="K792" s="223"/>
      <c r="L792" s="223">
        <v>88</v>
      </c>
      <c r="M792" s="223">
        <v>96.8</v>
      </c>
      <c r="N792" s="490"/>
    </row>
    <row r="793" spans="1:15" s="448" customFormat="1" ht="12" customHeight="1" x14ac:dyDescent="0.2">
      <c r="A793" s="439"/>
      <c r="B793" s="502">
        <v>630</v>
      </c>
      <c r="C793" s="503"/>
      <c r="D793" s="542" t="s">
        <v>1026</v>
      </c>
      <c r="E793" s="424"/>
      <c r="F793" s="223">
        <v>0</v>
      </c>
      <c r="G793" s="223">
        <v>2</v>
      </c>
      <c r="H793" s="514">
        <v>4.5999999999999996</v>
      </c>
      <c r="I793" s="223">
        <v>6.5</v>
      </c>
      <c r="J793" s="223">
        <v>5</v>
      </c>
      <c r="K793" s="223"/>
      <c r="L793" s="223">
        <v>5</v>
      </c>
      <c r="M793" s="223">
        <v>5</v>
      </c>
      <c r="N793" s="490"/>
      <c r="O793" s="328"/>
    </row>
    <row r="794" spans="1:15" s="448" customFormat="1" ht="13.5" thickBot="1" x14ac:dyDescent="0.25">
      <c r="A794" s="439"/>
      <c r="B794" s="267">
        <v>700</v>
      </c>
      <c r="C794" s="268"/>
      <c r="D794" s="522" t="s">
        <v>1113</v>
      </c>
      <c r="E794" s="514"/>
      <c r="F794" s="514">
        <v>0</v>
      </c>
      <c r="G794" s="514">
        <v>2.6</v>
      </c>
      <c r="H794" s="269">
        <v>0</v>
      </c>
      <c r="I794" s="514">
        <v>0</v>
      </c>
      <c r="J794" s="514">
        <v>0</v>
      </c>
      <c r="K794" s="514"/>
      <c r="L794" s="514">
        <v>0</v>
      </c>
      <c r="M794" s="514">
        <v>0</v>
      </c>
      <c r="N794" s="490"/>
    </row>
    <row r="795" spans="1:15" s="500" customFormat="1" ht="13.5" thickBot="1" x14ac:dyDescent="0.25">
      <c r="A795" s="498"/>
      <c r="B795" s="404" t="s">
        <v>814</v>
      </c>
      <c r="C795" s="560"/>
      <c r="D795" s="525" t="s">
        <v>1160</v>
      </c>
      <c r="E795" s="330"/>
      <c r="F795" s="330">
        <f t="shared" ref="F795:J795" si="186">SUM(F796:F799)</f>
        <v>638.79999999999995</v>
      </c>
      <c r="G795" s="330">
        <f t="shared" si="186"/>
        <v>690.2</v>
      </c>
      <c r="H795" s="330">
        <f t="shared" si="186"/>
        <v>768.5</v>
      </c>
      <c r="I795" s="330">
        <f t="shared" si="186"/>
        <v>783.90000000000009</v>
      </c>
      <c r="J795" s="330">
        <f t="shared" si="186"/>
        <v>826.3</v>
      </c>
      <c r="K795" s="330"/>
      <c r="L795" s="330">
        <f t="shared" ref="L795:M795" si="187">SUM(L796:L799)</f>
        <v>830.9</v>
      </c>
      <c r="M795" s="330">
        <f t="shared" si="187"/>
        <v>842.9</v>
      </c>
      <c r="N795" s="499"/>
    </row>
    <row r="796" spans="1:15" s="448" customFormat="1" x14ac:dyDescent="0.2">
      <c r="A796" s="439"/>
      <c r="B796" s="262">
        <v>610</v>
      </c>
      <c r="C796" s="263"/>
      <c r="D796" s="264" t="s">
        <v>115</v>
      </c>
      <c r="E796" s="265"/>
      <c r="F796" s="265">
        <v>402</v>
      </c>
      <c r="G796" s="265">
        <v>428.6</v>
      </c>
      <c r="H796" s="265">
        <v>498.7</v>
      </c>
      <c r="I796" s="265">
        <v>493.8</v>
      </c>
      <c r="J796" s="265">
        <v>536.5</v>
      </c>
      <c r="K796" s="265"/>
      <c r="L796" s="265">
        <v>542</v>
      </c>
      <c r="M796" s="265">
        <v>548</v>
      </c>
      <c r="N796" s="490"/>
    </row>
    <row r="797" spans="1:15" x14ac:dyDescent="0.2">
      <c r="A797" s="208"/>
      <c r="B797" s="212">
        <v>620</v>
      </c>
      <c r="C797" s="213"/>
      <c r="D797" s="214" t="s">
        <v>116</v>
      </c>
      <c r="E797" s="223"/>
      <c r="F797" s="223">
        <v>148.5</v>
      </c>
      <c r="G797" s="223">
        <v>158.4</v>
      </c>
      <c r="H797" s="223">
        <v>178</v>
      </c>
      <c r="I797" s="223">
        <v>182.4</v>
      </c>
      <c r="J797" s="223">
        <v>195</v>
      </c>
      <c r="K797" s="223"/>
      <c r="L797" s="223">
        <v>196</v>
      </c>
      <c r="M797" s="223">
        <v>202</v>
      </c>
      <c r="N797" s="490"/>
      <c r="O797" s="207"/>
    </row>
    <row r="798" spans="1:15" s="448" customFormat="1" x14ac:dyDescent="0.2">
      <c r="A798" s="439"/>
      <c r="B798" s="267">
        <v>630</v>
      </c>
      <c r="C798" s="268"/>
      <c r="D798" s="274" t="s">
        <v>117</v>
      </c>
      <c r="E798" s="275"/>
      <c r="F798" s="275">
        <v>86.4</v>
      </c>
      <c r="G798" s="275">
        <v>101.2</v>
      </c>
      <c r="H798" s="275">
        <v>89.8</v>
      </c>
      <c r="I798" s="275">
        <v>105.7</v>
      </c>
      <c r="J798" s="275">
        <v>89.5</v>
      </c>
      <c r="K798" s="275"/>
      <c r="L798" s="275">
        <v>91</v>
      </c>
      <c r="M798" s="275">
        <v>91</v>
      </c>
      <c r="N798" s="490"/>
      <c r="O798" s="328"/>
    </row>
    <row r="799" spans="1:15" s="448" customFormat="1" ht="13.5" thickBot="1" x14ac:dyDescent="0.25">
      <c r="A799" s="439"/>
      <c r="B799" s="562">
        <v>640</v>
      </c>
      <c r="C799" s="563"/>
      <c r="D799" s="564" t="s">
        <v>608</v>
      </c>
      <c r="E799" s="269"/>
      <c r="F799" s="275">
        <v>1.9</v>
      </c>
      <c r="G799" s="275">
        <v>2</v>
      </c>
      <c r="H799" s="269">
        <v>2</v>
      </c>
      <c r="I799" s="224">
        <v>2</v>
      </c>
      <c r="J799" s="269">
        <v>5.3</v>
      </c>
      <c r="K799" s="269"/>
      <c r="L799" s="269">
        <v>1.9</v>
      </c>
      <c r="M799" s="269">
        <v>1.9</v>
      </c>
      <c r="N799" s="482"/>
    </row>
    <row r="800" spans="1:15" s="448" customFormat="1" ht="13.5" thickBot="1" x14ac:dyDescent="0.25">
      <c r="A800" s="439"/>
      <c r="B800" s="270" t="s">
        <v>1161</v>
      </c>
      <c r="C800" s="261"/>
      <c r="D800" s="276"/>
      <c r="E800" s="259"/>
      <c r="F800" s="565">
        <f>SUM(F801:F810)</f>
        <v>90.4</v>
      </c>
      <c r="G800" s="565">
        <f>SUM(G801:G816)</f>
        <v>58.9</v>
      </c>
      <c r="H800" s="565">
        <f>SUM(H801:H816)</f>
        <v>85.5</v>
      </c>
      <c r="I800" s="259">
        <f>SUM(I801:I816)</f>
        <v>91.300000000000011</v>
      </c>
      <c r="J800" s="259">
        <f>SUM(J801:J816)</f>
        <v>49</v>
      </c>
      <c r="K800" s="259"/>
      <c r="L800" s="259">
        <f t="shared" ref="L800:M800" si="188">SUM(L801:L816)</f>
        <v>39</v>
      </c>
      <c r="M800" s="259">
        <f t="shared" si="188"/>
        <v>39</v>
      </c>
      <c r="N800" s="476"/>
    </row>
    <row r="801" spans="1:15" s="448" customFormat="1" x14ac:dyDescent="0.2">
      <c r="A801" s="439"/>
      <c r="B801" s="262">
        <v>630</v>
      </c>
      <c r="C801" s="263"/>
      <c r="D801" s="264" t="s">
        <v>307</v>
      </c>
      <c r="E801" s="265"/>
      <c r="F801" s="265">
        <v>8.9</v>
      </c>
      <c r="G801" s="265">
        <v>8.3000000000000007</v>
      </c>
      <c r="H801" s="265">
        <v>8</v>
      </c>
      <c r="I801" s="265">
        <v>9</v>
      </c>
      <c r="J801" s="265">
        <v>6</v>
      </c>
      <c r="K801" s="265"/>
      <c r="L801" s="265">
        <v>6</v>
      </c>
      <c r="M801" s="265">
        <v>6</v>
      </c>
      <c r="N801" s="490"/>
    </row>
    <row r="802" spans="1:15" s="448" customFormat="1" x14ac:dyDescent="0.2">
      <c r="A802" s="439"/>
      <c r="B802" s="212">
        <v>610</v>
      </c>
      <c r="C802" s="213"/>
      <c r="D802" s="214" t="s">
        <v>781</v>
      </c>
      <c r="E802" s="223"/>
      <c r="F802" s="223">
        <v>17.3</v>
      </c>
      <c r="G802" s="223">
        <v>16.8</v>
      </c>
      <c r="H802" s="223">
        <v>12</v>
      </c>
      <c r="I802" s="223">
        <v>16.5</v>
      </c>
      <c r="J802" s="223">
        <v>16</v>
      </c>
      <c r="K802" s="223"/>
      <c r="L802" s="223">
        <v>16</v>
      </c>
      <c r="M802" s="223">
        <v>16</v>
      </c>
      <c r="N802" s="490"/>
    </row>
    <row r="803" spans="1:15" s="448" customFormat="1" x14ac:dyDescent="0.2">
      <c r="A803" s="446"/>
      <c r="B803" s="212">
        <v>610</v>
      </c>
      <c r="C803" s="213"/>
      <c r="D803" s="214" t="s">
        <v>782</v>
      </c>
      <c r="E803" s="223"/>
      <c r="F803" s="223">
        <v>6</v>
      </c>
      <c r="G803" s="223">
        <v>0</v>
      </c>
      <c r="H803" s="223">
        <v>0</v>
      </c>
      <c r="I803" s="223">
        <v>0</v>
      </c>
      <c r="J803" s="223">
        <v>0</v>
      </c>
      <c r="K803" s="223"/>
      <c r="L803" s="223">
        <v>0</v>
      </c>
      <c r="M803" s="223">
        <v>0</v>
      </c>
      <c r="N803" s="480"/>
      <c r="O803" s="329"/>
    </row>
    <row r="804" spans="1:15" s="448" customFormat="1" x14ac:dyDescent="0.2">
      <c r="A804" s="446"/>
      <c r="B804" s="267">
        <v>630</v>
      </c>
      <c r="C804" s="268"/>
      <c r="D804" s="274" t="s">
        <v>392</v>
      </c>
      <c r="E804" s="275"/>
      <c r="F804" s="275">
        <v>2.4</v>
      </c>
      <c r="G804" s="275">
        <v>4.5</v>
      </c>
      <c r="H804" s="275">
        <v>7.5</v>
      </c>
      <c r="I804" s="275">
        <v>4.5</v>
      </c>
      <c r="J804" s="275">
        <v>5</v>
      </c>
      <c r="K804" s="275"/>
      <c r="L804" s="275">
        <v>5</v>
      </c>
      <c r="M804" s="275">
        <v>5</v>
      </c>
      <c r="N804" s="490"/>
      <c r="O804" s="329"/>
    </row>
    <row r="805" spans="1:15" x14ac:dyDescent="0.2">
      <c r="A805" s="208"/>
      <c r="B805" s="212">
        <v>640</v>
      </c>
      <c r="C805" s="213"/>
      <c r="D805" s="214" t="s">
        <v>287</v>
      </c>
      <c r="E805" s="223"/>
      <c r="F805" s="223">
        <v>0</v>
      </c>
      <c r="G805" s="223">
        <v>2.2000000000000002</v>
      </c>
      <c r="H805" s="275">
        <v>0</v>
      </c>
      <c r="I805" s="223">
        <v>0</v>
      </c>
      <c r="J805" s="223">
        <v>0</v>
      </c>
      <c r="K805" s="223"/>
      <c r="L805" s="223">
        <v>0</v>
      </c>
      <c r="M805" s="223">
        <v>0</v>
      </c>
      <c r="N805" s="476"/>
    </row>
    <row r="806" spans="1:15" x14ac:dyDescent="0.2">
      <c r="A806" s="208"/>
      <c r="B806" s="212">
        <v>630</v>
      </c>
      <c r="C806" s="213"/>
      <c r="D806" s="214" t="s">
        <v>783</v>
      </c>
      <c r="E806" s="224"/>
      <c r="F806" s="224">
        <v>11.4</v>
      </c>
      <c r="G806" s="224">
        <v>2.8</v>
      </c>
      <c r="H806" s="275">
        <v>3</v>
      </c>
      <c r="I806" s="224">
        <v>2.5</v>
      </c>
      <c r="J806" s="224">
        <v>4</v>
      </c>
      <c r="K806" s="224"/>
      <c r="L806" s="224">
        <v>4</v>
      </c>
      <c r="M806" s="224">
        <v>4</v>
      </c>
      <c r="N806" s="490"/>
    </row>
    <row r="807" spans="1:15" s="448" customFormat="1" x14ac:dyDescent="0.2">
      <c r="A807" s="439"/>
      <c r="B807" s="267">
        <v>630</v>
      </c>
      <c r="C807" s="268"/>
      <c r="D807" s="274" t="s">
        <v>784</v>
      </c>
      <c r="E807" s="269"/>
      <c r="F807" s="269">
        <v>5.0999999999999996</v>
      </c>
      <c r="G807" s="269">
        <v>4.9000000000000004</v>
      </c>
      <c r="H807" s="223">
        <v>5</v>
      </c>
      <c r="I807" s="269">
        <v>1.6</v>
      </c>
      <c r="J807" s="269">
        <v>2</v>
      </c>
      <c r="K807" s="269"/>
      <c r="L807" s="269">
        <v>2</v>
      </c>
      <c r="M807" s="269">
        <v>2</v>
      </c>
      <c r="N807" s="490"/>
      <c r="O807" s="447"/>
    </row>
    <row r="808" spans="1:15" s="448" customFormat="1" x14ac:dyDescent="0.2">
      <c r="A808" s="439"/>
      <c r="B808" s="267">
        <v>630</v>
      </c>
      <c r="C808" s="268"/>
      <c r="D808" s="274" t="s">
        <v>886</v>
      </c>
      <c r="E808" s="269"/>
      <c r="F808" s="269">
        <v>0.2</v>
      </c>
      <c r="G808" s="269">
        <v>0.2</v>
      </c>
      <c r="H808" s="224">
        <v>0</v>
      </c>
      <c r="I808" s="269">
        <v>1.2</v>
      </c>
      <c r="J808" s="269">
        <v>0</v>
      </c>
      <c r="K808" s="269"/>
      <c r="L808" s="269">
        <v>0</v>
      </c>
      <c r="M808" s="269">
        <v>0</v>
      </c>
      <c r="N808" s="549"/>
      <c r="O808" s="447"/>
    </row>
    <row r="809" spans="1:15" s="448" customFormat="1" x14ac:dyDescent="0.2">
      <c r="A809" s="446"/>
      <c r="B809" s="267">
        <v>610</v>
      </c>
      <c r="C809" s="268"/>
      <c r="D809" s="214" t="s">
        <v>654</v>
      </c>
      <c r="E809" s="275"/>
      <c r="F809" s="275">
        <v>34.9</v>
      </c>
      <c r="G809" s="275">
        <v>2.7</v>
      </c>
      <c r="H809" s="269">
        <v>26</v>
      </c>
      <c r="I809" s="275">
        <v>32</v>
      </c>
      <c r="J809" s="275">
        <v>0</v>
      </c>
      <c r="K809" s="275"/>
      <c r="L809" s="275">
        <v>0</v>
      </c>
      <c r="M809" s="275">
        <v>0</v>
      </c>
      <c r="N809" s="490" t="s">
        <v>1250</v>
      </c>
      <c r="O809" s="329"/>
    </row>
    <row r="810" spans="1:15" s="448" customFormat="1" x14ac:dyDescent="0.2">
      <c r="A810" s="446"/>
      <c r="B810" s="267">
        <v>640</v>
      </c>
      <c r="C810" s="268"/>
      <c r="D810" s="274" t="s">
        <v>1014</v>
      </c>
      <c r="E810" s="275"/>
      <c r="F810" s="275">
        <v>4.2</v>
      </c>
      <c r="G810" s="275">
        <v>7.3</v>
      </c>
      <c r="H810" s="269">
        <v>18</v>
      </c>
      <c r="I810" s="275">
        <v>18</v>
      </c>
      <c r="J810" s="581">
        <v>10</v>
      </c>
      <c r="K810" s="581"/>
      <c r="L810" s="275">
        <v>0</v>
      </c>
      <c r="M810" s="275">
        <v>0</v>
      </c>
      <c r="N810" s="490"/>
    </row>
    <row r="811" spans="1:15" s="448" customFormat="1" x14ac:dyDescent="0.2">
      <c r="A811" s="446"/>
      <c r="B811" s="267">
        <v>640</v>
      </c>
      <c r="C811" s="268"/>
      <c r="D811" s="274" t="s">
        <v>1203</v>
      </c>
      <c r="E811" s="275"/>
      <c r="F811" s="275">
        <v>0</v>
      </c>
      <c r="G811" s="275">
        <v>0.4</v>
      </c>
      <c r="H811" s="224">
        <v>0</v>
      </c>
      <c r="I811" s="275">
        <v>0</v>
      </c>
      <c r="J811" s="275">
        <v>0</v>
      </c>
      <c r="K811" s="275"/>
      <c r="L811" s="275">
        <v>0</v>
      </c>
      <c r="M811" s="275">
        <v>0</v>
      </c>
      <c r="N811" s="490"/>
    </row>
    <row r="812" spans="1:15" s="448" customFormat="1" x14ac:dyDescent="0.2">
      <c r="A812" s="446"/>
      <c r="B812" s="267">
        <v>640</v>
      </c>
      <c r="C812" s="268"/>
      <c r="D812" s="274" t="s">
        <v>1204</v>
      </c>
      <c r="E812" s="275"/>
      <c r="F812" s="275">
        <v>0</v>
      </c>
      <c r="G812" s="275">
        <v>2.8</v>
      </c>
      <c r="H812" s="224">
        <v>0</v>
      </c>
      <c r="I812" s="275">
        <v>0</v>
      </c>
      <c r="J812" s="275">
        <v>0</v>
      </c>
      <c r="K812" s="275"/>
      <c r="L812" s="275">
        <v>0</v>
      </c>
      <c r="M812" s="275">
        <v>0</v>
      </c>
      <c r="N812" s="490"/>
    </row>
    <row r="813" spans="1:15" s="448" customFormat="1" x14ac:dyDescent="0.2">
      <c r="A813" s="439"/>
      <c r="B813" s="212">
        <v>630</v>
      </c>
      <c r="C813" s="213"/>
      <c r="D813" s="214" t="s">
        <v>1026</v>
      </c>
      <c r="E813" s="224"/>
      <c r="F813" s="224">
        <v>0</v>
      </c>
      <c r="G813" s="224">
        <v>0</v>
      </c>
      <c r="H813" s="224">
        <v>6</v>
      </c>
      <c r="I813" s="224">
        <v>6</v>
      </c>
      <c r="J813" s="224">
        <v>6</v>
      </c>
      <c r="K813" s="224"/>
      <c r="L813" s="224">
        <v>6</v>
      </c>
      <c r="M813" s="224">
        <v>6</v>
      </c>
      <c r="N813" s="478"/>
      <c r="O813" s="447"/>
    </row>
    <row r="814" spans="1:15" s="448" customFormat="1" x14ac:dyDescent="0.2">
      <c r="A814" s="439"/>
      <c r="B814" s="212">
        <v>640</v>
      </c>
      <c r="C814" s="213"/>
      <c r="D814" s="214" t="s">
        <v>1115</v>
      </c>
      <c r="E814" s="224"/>
      <c r="F814" s="224">
        <v>0</v>
      </c>
      <c r="G814" s="224">
        <v>0.6</v>
      </c>
      <c r="H814" s="224">
        <v>0</v>
      </c>
      <c r="I814" s="224">
        <v>0</v>
      </c>
      <c r="J814" s="224">
        <v>0</v>
      </c>
      <c r="K814" s="224"/>
      <c r="L814" s="224">
        <v>0</v>
      </c>
      <c r="M814" s="224">
        <v>0</v>
      </c>
      <c r="N814" s="478"/>
      <c r="O814" s="447"/>
    </row>
    <row r="815" spans="1:15" s="448" customFormat="1" x14ac:dyDescent="0.2">
      <c r="A815" s="439"/>
      <c r="B815" s="212">
        <v>640</v>
      </c>
      <c r="C815" s="213"/>
      <c r="D815" s="214" t="s">
        <v>1116</v>
      </c>
      <c r="E815" s="224"/>
      <c r="F815" s="224">
        <v>0</v>
      </c>
      <c r="G815" s="224">
        <v>3.4</v>
      </c>
      <c r="H815" s="561">
        <v>0</v>
      </c>
      <c r="I815" s="224">
        <v>0</v>
      </c>
      <c r="J815" s="224">
        <v>0</v>
      </c>
      <c r="K815" s="224"/>
      <c r="L815" s="224">
        <v>0</v>
      </c>
      <c r="M815" s="224">
        <v>0</v>
      </c>
      <c r="N815" s="478"/>
      <c r="O815" s="447"/>
    </row>
    <row r="816" spans="1:15" s="448" customFormat="1" ht="13.5" thickBot="1" x14ac:dyDescent="0.25">
      <c r="A816" s="439"/>
      <c r="B816" s="267">
        <v>640</v>
      </c>
      <c r="C816" s="268"/>
      <c r="D816" s="274" t="s">
        <v>1117</v>
      </c>
      <c r="E816" s="269"/>
      <c r="F816" s="269">
        <v>0</v>
      </c>
      <c r="G816" s="269">
        <v>2</v>
      </c>
      <c r="H816" s="269">
        <v>0</v>
      </c>
      <c r="I816" s="269">
        <v>0</v>
      </c>
      <c r="J816" s="269">
        <v>0</v>
      </c>
      <c r="K816" s="269"/>
      <c r="L816" s="269">
        <v>0</v>
      </c>
      <c r="M816" s="269">
        <v>0</v>
      </c>
      <c r="N816" s="478"/>
      <c r="O816" s="447"/>
    </row>
    <row r="817" spans="1:15" s="448" customFormat="1" ht="13.5" thickBot="1" x14ac:dyDescent="0.25">
      <c r="A817" s="439"/>
      <c r="B817" s="336"/>
      <c r="C817" s="337"/>
      <c r="D817" s="338" t="s">
        <v>786</v>
      </c>
      <c r="E817" s="339"/>
      <c r="F817" s="568">
        <f t="shared" ref="F817:J817" si="189">SUM(F818+F823)</f>
        <v>117.80000000000001</v>
      </c>
      <c r="G817" s="568">
        <f t="shared" si="189"/>
        <v>130.4</v>
      </c>
      <c r="H817" s="568">
        <f t="shared" si="189"/>
        <v>116.5</v>
      </c>
      <c r="I817" s="568">
        <f t="shared" si="189"/>
        <v>136.30000000000001</v>
      </c>
      <c r="J817" s="568">
        <f t="shared" si="189"/>
        <v>170.7</v>
      </c>
      <c r="K817" s="568"/>
      <c r="L817" s="568">
        <f t="shared" ref="L817:M817" si="190">SUM(L818+L823)</f>
        <v>180.3</v>
      </c>
      <c r="M817" s="568">
        <f t="shared" si="190"/>
        <v>188.4</v>
      </c>
      <c r="N817" s="476"/>
      <c r="O817" s="447"/>
    </row>
    <row r="818" spans="1:15" s="448" customFormat="1" x14ac:dyDescent="0.2">
      <c r="A818" s="439"/>
      <c r="B818" s="262"/>
      <c r="C818" s="263"/>
      <c r="D818" s="262" t="s">
        <v>785</v>
      </c>
      <c r="E818" s="332"/>
      <c r="F818" s="333">
        <f t="shared" ref="F818" si="191">SUM(F819:F822)</f>
        <v>70.5</v>
      </c>
      <c r="G818" s="333">
        <f t="shared" ref="G818:J818" si="192">SUM(G819:G822)</f>
        <v>72.2</v>
      </c>
      <c r="H818" s="333">
        <f t="shared" si="192"/>
        <v>56.499999999999993</v>
      </c>
      <c r="I818" s="333">
        <f t="shared" si="192"/>
        <v>76.3</v>
      </c>
      <c r="J818" s="333">
        <f t="shared" si="192"/>
        <v>83.5</v>
      </c>
      <c r="K818" s="333"/>
      <c r="L818" s="333">
        <f t="shared" ref="L818:M818" si="193">SUM(L819:L822)</f>
        <v>90.3</v>
      </c>
      <c r="M818" s="333">
        <f t="shared" si="193"/>
        <v>98.4</v>
      </c>
      <c r="N818" s="476"/>
      <c r="O818" s="447"/>
    </row>
    <row r="819" spans="1:15" x14ac:dyDescent="0.2">
      <c r="A819" s="208"/>
      <c r="B819" s="368">
        <v>610</v>
      </c>
      <c r="C819" s="221"/>
      <c r="D819" s="214" t="s">
        <v>115</v>
      </c>
      <c r="E819" s="224"/>
      <c r="F819" s="224">
        <v>45.2</v>
      </c>
      <c r="G819" s="224">
        <v>46.1</v>
      </c>
      <c r="H819" s="224">
        <v>34.9</v>
      </c>
      <c r="I819" s="224">
        <v>49.4</v>
      </c>
      <c r="J819" s="224">
        <v>54.4</v>
      </c>
      <c r="K819" s="224">
        <f>SUM(J819/12*8*0.2)</f>
        <v>7.2533333333333339</v>
      </c>
      <c r="L819" s="224">
        <v>59</v>
      </c>
      <c r="M819" s="224">
        <v>64.900000000000006</v>
      </c>
      <c r="N819" s="490"/>
    </row>
    <row r="820" spans="1:15" s="448" customFormat="1" x14ac:dyDescent="0.2">
      <c r="A820" s="439"/>
      <c r="B820" s="368">
        <v>620</v>
      </c>
      <c r="C820" s="221"/>
      <c r="D820" s="214" t="s">
        <v>116</v>
      </c>
      <c r="E820" s="223"/>
      <c r="F820" s="223">
        <v>16.7</v>
      </c>
      <c r="G820" s="223">
        <v>17.399999999999999</v>
      </c>
      <c r="H820" s="223">
        <v>12.9</v>
      </c>
      <c r="I820" s="223">
        <v>18.600000000000001</v>
      </c>
      <c r="J820" s="223">
        <v>20.100000000000001</v>
      </c>
      <c r="K820" s="224">
        <f>SUM(J820/12*8*0.2)</f>
        <v>2.68</v>
      </c>
      <c r="L820" s="223">
        <v>22.1</v>
      </c>
      <c r="M820" s="223">
        <v>24.3</v>
      </c>
      <c r="N820" s="490"/>
      <c r="O820" s="447"/>
    </row>
    <row r="821" spans="1:15" s="448" customFormat="1" x14ac:dyDescent="0.2">
      <c r="A821" s="439"/>
      <c r="B821" s="368">
        <v>630</v>
      </c>
      <c r="C821" s="213"/>
      <c r="D821" s="214" t="s">
        <v>117</v>
      </c>
      <c r="E821" s="224"/>
      <c r="F821" s="223">
        <v>8.3000000000000007</v>
      </c>
      <c r="G821" s="223">
        <v>8.4</v>
      </c>
      <c r="H821" s="224">
        <v>8.4</v>
      </c>
      <c r="I821" s="224">
        <v>8.1999999999999993</v>
      </c>
      <c r="J821" s="224">
        <v>8.6</v>
      </c>
      <c r="K821" s="224"/>
      <c r="L821" s="224">
        <v>8.8000000000000007</v>
      </c>
      <c r="M821" s="224">
        <v>8.8000000000000007</v>
      </c>
      <c r="N821" s="490"/>
      <c r="O821" s="447"/>
    </row>
    <row r="822" spans="1:15" s="448" customFormat="1" x14ac:dyDescent="0.2">
      <c r="A822" s="439"/>
      <c r="B822" s="277">
        <v>640</v>
      </c>
      <c r="C822" s="268"/>
      <c r="D822" s="274" t="s">
        <v>609</v>
      </c>
      <c r="E822" s="275"/>
      <c r="F822" s="275">
        <v>0.3</v>
      </c>
      <c r="G822" s="275">
        <v>0.3</v>
      </c>
      <c r="H822" s="275">
        <v>0.3</v>
      </c>
      <c r="I822" s="275">
        <v>0.1</v>
      </c>
      <c r="J822" s="275">
        <v>0.4</v>
      </c>
      <c r="K822" s="275"/>
      <c r="L822" s="275">
        <v>0.4</v>
      </c>
      <c r="M822" s="275">
        <v>0.4</v>
      </c>
      <c r="N822" s="476"/>
      <c r="O822" s="447"/>
    </row>
    <row r="823" spans="1:15" s="448" customFormat="1" x14ac:dyDescent="0.2">
      <c r="A823" s="439"/>
      <c r="B823" s="277"/>
      <c r="C823" s="268"/>
      <c r="D823" s="267" t="s">
        <v>1162</v>
      </c>
      <c r="E823" s="275"/>
      <c r="F823" s="351">
        <f t="shared" ref="F823:J823" si="194">SUM(F824:F828)</f>
        <v>47.300000000000004</v>
      </c>
      <c r="G823" s="351">
        <f t="shared" si="194"/>
        <v>58.199999999999996</v>
      </c>
      <c r="H823" s="351">
        <f t="shared" si="194"/>
        <v>60</v>
      </c>
      <c r="I823" s="351">
        <f t="shared" si="194"/>
        <v>60</v>
      </c>
      <c r="J823" s="351">
        <f t="shared" si="194"/>
        <v>87.2</v>
      </c>
      <c r="K823" s="351"/>
      <c r="L823" s="351">
        <f t="shared" ref="L823:M823" si="195">SUM(L824:L828)</f>
        <v>90</v>
      </c>
      <c r="M823" s="351">
        <f t="shared" si="195"/>
        <v>90</v>
      </c>
      <c r="N823" s="490"/>
      <c r="O823" s="447"/>
    </row>
    <row r="824" spans="1:15" s="448" customFormat="1" x14ac:dyDescent="0.2">
      <c r="A824" s="439"/>
      <c r="B824" s="368">
        <v>610</v>
      </c>
      <c r="C824" s="221"/>
      <c r="D824" s="214" t="s">
        <v>115</v>
      </c>
      <c r="E824" s="224"/>
      <c r="F824" s="224">
        <v>30.1</v>
      </c>
      <c r="G824" s="224">
        <v>38.4</v>
      </c>
      <c r="H824" s="224">
        <v>42</v>
      </c>
      <c r="I824" s="224">
        <v>42</v>
      </c>
      <c r="J824" s="224">
        <v>61.5</v>
      </c>
      <c r="K824" s="224">
        <f>SUM(J824/12*8*0.2)</f>
        <v>8.2000000000000011</v>
      </c>
      <c r="L824" s="224">
        <v>63.5</v>
      </c>
      <c r="M824" s="224">
        <v>63.5</v>
      </c>
      <c r="N824" s="476"/>
      <c r="O824" s="447"/>
    </row>
    <row r="825" spans="1:15" x14ac:dyDescent="0.2">
      <c r="A825" s="208"/>
      <c r="B825" s="368">
        <v>620</v>
      </c>
      <c r="C825" s="221"/>
      <c r="D825" s="214" t="s">
        <v>116</v>
      </c>
      <c r="E825" s="223"/>
      <c r="F825" s="223">
        <v>11.1</v>
      </c>
      <c r="G825" s="223">
        <v>13.9</v>
      </c>
      <c r="H825" s="223">
        <v>15.5</v>
      </c>
      <c r="I825" s="223">
        <v>15</v>
      </c>
      <c r="J825" s="223">
        <v>22.4</v>
      </c>
      <c r="K825" s="224">
        <f>SUM(J825/12*8*0.2)</f>
        <v>2.9866666666666664</v>
      </c>
      <c r="L825" s="223">
        <v>23.2</v>
      </c>
      <c r="M825" s="223">
        <v>23.2</v>
      </c>
      <c r="N825" s="476"/>
    </row>
    <row r="826" spans="1:15" x14ac:dyDescent="0.2">
      <c r="A826" s="205"/>
      <c r="B826" s="368">
        <v>630</v>
      </c>
      <c r="C826" s="213"/>
      <c r="D826" s="214" t="s">
        <v>117</v>
      </c>
      <c r="E826" s="224"/>
      <c r="F826" s="223">
        <v>5.2</v>
      </c>
      <c r="G826" s="223">
        <v>5.3</v>
      </c>
      <c r="H826" s="224">
        <v>2</v>
      </c>
      <c r="I826" s="224">
        <v>2.2000000000000002</v>
      </c>
      <c r="J826" s="224">
        <v>2.7</v>
      </c>
      <c r="K826" s="224"/>
      <c r="L826" s="224">
        <v>2.7</v>
      </c>
      <c r="M826" s="224">
        <v>2.7</v>
      </c>
      <c r="N826" s="476"/>
    </row>
    <row r="827" spans="1:15" s="448" customFormat="1" x14ac:dyDescent="0.2">
      <c r="A827" s="446"/>
      <c r="B827" s="277">
        <v>640</v>
      </c>
      <c r="C827" s="268"/>
      <c r="D827" s="274" t="s">
        <v>1055</v>
      </c>
      <c r="E827" s="275"/>
      <c r="F827" s="275">
        <v>0</v>
      </c>
      <c r="G827" s="275">
        <v>0</v>
      </c>
      <c r="H827" s="275">
        <v>0</v>
      </c>
      <c r="I827" s="275">
        <v>0</v>
      </c>
      <c r="J827" s="275">
        <v>0</v>
      </c>
      <c r="K827" s="275"/>
      <c r="L827" s="275">
        <v>0</v>
      </c>
      <c r="M827" s="275">
        <v>0</v>
      </c>
      <c r="N827" s="478"/>
      <c r="O827" s="447"/>
    </row>
    <row r="828" spans="1:15" s="448" customFormat="1" ht="13.5" thickBot="1" x14ac:dyDescent="0.25">
      <c r="A828" s="446"/>
      <c r="B828" s="277">
        <v>640</v>
      </c>
      <c r="C828" s="268"/>
      <c r="D828" s="274" t="s">
        <v>609</v>
      </c>
      <c r="E828" s="275"/>
      <c r="F828" s="275">
        <v>0.9</v>
      </c>
      <c r="G828" s="275">
        <v>0.6</v>
      </c>
      <c r="H828" s="275">
        <v>0.5</v>
      </c>
      <c r="I828" s="275">
        <v>0.8</v>
      </c>
      <c r="J828" s="275">
        <v>0.6</v>
      </c>
      <c r="K828" s="275"/>
      <c r="L828" s="275">
        <v>0.6</v>
      </c>
      <c r="M828" s="275">
        <v>0.6</v>
      </c>
      <c r="N828" s="478"/>
      <c r="O828" s="447"/>
    </row>
    <row r="829" spans="1:15" s="448" customFormat="1" ht="13.5" thickBot="1" x14ac:dyDescent="0.25">
      <c r="A829" s="446"/>
      <c r="B829" s="336"/>
      <c r="C829" s="337"/>
      <c r="D829" s="338" t="s">
        <v>306</v>
      </c>
      <c r="E829" s="339"/>
      <c r="F829" s="339">
        <f t="shared" ref="F829:J829" si="196">SUM(F830+F838)</f>
        <v>145.6</v>
      </c>
      <c r="G829" s="339">
        <f t="shared" si="196"/>
        <v>170.5</v>
      </c>
      <c r="H829" s="339">
        <f>SUM(H830+H838)</f>
        <v>265.39999999999998</v>
      </c>
      <c r="I829" s="339">
        <f t="shared" ref="I829" si="197">SUM(I830+I838)</f>
        <v>287.3</v>
      </c>
      <c r="J829" s="339">
        <f t="shared" si="196"/>
        <v>339</v>
      </c>
      <c r="K829" s="339"/>
      <c r="L829" s="339">
        <f t="shared" ref="L829:M829" si="198">SUM(L830+L838)</f>
        <v>348.6</v>
      </c>
      <c r="M829" s="339">
        <f t="shared" si="198"/>
        <v>352.1</v>
      </c>
      <c r="N829" s="490"/>
      <c r="O829" s="447"/>
    </row>
    <row r="830" spans="1:15" s="373" customFormat="1" x14ac:dyDescent="0.2">
      <c r="A830" s="492"/>
      <c r="B830" s="277"/>
      <c r="C830" s="268"/>
      <c r="D830" s="267" t="s">
        <v>787</v>
      </c>
      <c r="E830" s="275"/>
      <c r="F830" s="351">
        <f t="shared" ref="F830" si="199">SUM(F831:F837)</f>
        <v>67.399999999999991</v>
      </c>
      <c r="G830" s="351">
        <f t="shared" ref="G830:J830" si="200">SUM(G831:G837)</f>
        <v>81.200000000000017</v>
      </c>
      <c r="H830" s="351">
        <f t="shared" ref="H830" si="201">SUM(H831:H836)</f>
        <v>119.4</v>
      </c>
      <c r="I830" s="351">
        <f t="shared" ref="I830" si="202">SUM(I831:I837)</f>
        <v>141.30000000000001</v>
      </c>
      <c r="J830" s="351">
        <f t="shared" si="200"/>
        <v>176.00000000000003</v>
      </c>
      <c r="K830" s="351"/>
      <c r="L830" s="351">
        <f t="shared" ref="L830:M830" si="203">SUM(L831:L837)</f>
        <v>182.70000000000002</v>
      </c>
      <c r="M830" s="351">
        <f t="shared" si="203"/>
        <v>186.20000000000002</v>
      </c>
      <c r="N830" s="490"/>
      <c r="O830" s="491"/>
    </row>
    <row r="831" spans="1:15" s="448" customFormat="1" x14ac:dyDescent="0.2">
      <c r="A831" s="446"/>
      <c r="B831" s="369">
        <v>610</v>
      </c>
      <c r="C831" s="334"/>
      <c r="D831" s="554" t="s">
        <v>50</v>
      </c>
      <c r="E831" s="224"/>
      <c r="F831" s="223">
        <v>32.799999999999997</v>
      </c>
      <c r="G831" s="223">
        <v>37</v>
      </c>
      <c r="H831" s="224">
        <v>47</v>
      </c>
      <c r="I831" s="224">
        <v>45</v>
      </c>
      <c r="J831" s="224">
        <v>49.2</v>
      </c>
      <c r="K831" s="224">
        <f>SUM(J831/12*8*0.2)</f>
        <v>6.5600000000000014</v>
      </c>
      <c r="L831" s="224">
        <v>54.1</v>
      </c>
      <c r="M831" s="224">
        <v>55.6</v>
      </c>
      <c r="N831" s="478"/>
      <c r="O831" s="447"/>
    </row>
    <row r="832" spans="1:15" x14ac:dyDescent="0.2">
      <c r="A832" s="205"/>
      <c r="B832" s="335">
        <v>620</v>
      </c>
      <c r="C832" s="334"/>
      <c r="D832" s="554" t="s">
        <v>116</v>
      </c>
      <c r="E832" s="224"/>
      <c r="F832" s="223">
        <v>12</v>
      </c>
      <c r="G832" s="223">
        <v>13.7</v>
      </c>
      <c r="H832" s="224">
        <v>17.399999999999999</v>
      </c>
      <c r="I832" s="224">
        <v>16.8</v>
      </c>
      <c r="J832" s="224">
        <v>18.2</v>
      </c>
      <c r="K832" s="224">
        <f>SUM(J832/12*8*0.2)</f>
        <v>2.4266666666666667</v>
      </c>
      <c r="L832" s="224">
        <v>20</v>
      </c>
      <c r="M832" s="224">
        <v>22</v>
      </c>
      <c r="N832" s="476"/>
    </row>
    <row r="833" spans="1:15" s="448" customFormat="1" x14ac:dyDescent="0.2">
      <c r="A833" s="446"/>
      <c r="B833" s="494">
        <v>630</v>
      </c>
      <c r="C833" s="495"/>
      <c r="D833" s="555" t="s">
        <v>117</v>
      </c>
      <c r="E833" s="496"/>
      <c r="F833" s="223">
        <v>17.399999999999999</v>
      </c>
      <c r="G833" s="223">
        <v>20.6</v>
      </c>
      <c r="H833" s="224">
        <v>18.7</v>
      </c>
      <c r="I833" s="224">
        <v>21.7</v>
      </c>
      <c r="J833" s="224">
        <v>20.2</v>
      </c>
      <c r="K833" s="224"/>
      <c r="L833" s="224">
        <v>20.2</v>
      </c>
      <c r="M833" s="224">
        <v>20.2</v>
      </c>
      <c r="N833" s="490"/>
      <c r="O833" s="447"/>
    </row>
    <row r="834" spans="1:15" s="448" customFormat="1" x14ac:dyDescent="0.2">
      <c r="A834" s="446"/>
      <c r="B834" s="494">
        <v>630</v>
      </c>
      <c r="C834" s="495"/>
      <c r="D834" s="555" t="s">
        <v>1025</v>
      </c>
      <c r="E834" s="496"/>
      <c r="F834" s="223">
        <v>1.4</v>
      </c>
      <c r="G834" s="223">
        <v>0</v>
      </c>
      <c r="H834" s="224">
        <v>36</v>
      </c>
      <c r="I834" s="224">
        <v>45</v>
      </c>
      <c r="J834" s="550">
        <v>88</v>
      </c>
      <c r="K834" s="550"/>
      <c r="L834" s="224">
        <v>88</v>
      </c>
      <c r="M834" s="224">
        <v>88</v>
      </c>
      <c r="N834" s="490" t="s">
        <v>1256</v>
      </c>
      <c r="O834" s="447"/>
    </row>
    <row r="835" spans="1:15" s="448" customFormat="1" x14ac:dyDescent="0.2">
      <c r="A835" s="446"/>
      <c r="B835" s="494">
        <v>640</v>
      </c>
      <c r="C835" s="495"/>
      <c r="D835" s="555" t="s">
        <v>609</v>
      </c>
      <c r="E835" s="496"/>
      <c r="F835" s="223">
        <v>3.8</v>
      </c>
      <c r="G835" s="223">
        <v>0.4</v>
      </c>
      <c r="H835" s="224">
        <v>0.3</v>
      </c>
      <c r="I835" s="224">
        <v>2.2999999999999998</v>
      </c>
      <c r="J835" s="224">
        <v>0.4</v>
      </c>
      <c r="K835" s="224"/>
      <c r="L835" s="224">
        <v>0.4</v>
      </c>
      <c r="M835" s="224">
        <v>0.4</v>
      </c>
      <c r="N835" s="490"/>
      <c r="O835" s="447"/>
    </row>
    <row r="836" spans="1:15" s="448" customFormat="1" x14ac:dyDescent="0.2">
      <c r="A836" s="446"/>
      <c r="B836" s="494">
        <v>630</v>
      </c>
      <c r="C836" s="495"/>
      <c r="D836" s="556" t="s">
        <v>1118</v>
      </c>
      <c r="E836" s="496"/>
      <c r="F836" s="223">
        <v>0</v>
      </c>
      <c r="G836" s="223">
        <v>9.5</v>
      </c>
      <c r="H836" s="224">
        <v>0</v>
      </c>
      <c r="I836" s="224">
        <v>2.4</v>
      </c>
      <c r="J836" s="224">
        <v>0</v>
      </c>
      <c r="K836" s="224"/>
      <c r="L836" s="224">
        <v>0</v>
      </c>
      <c r="M836" s="224">
        <v>0</v>
      </c>
      <c r="N836" s="490"/>
      <c r="O836" s="447"/>
    </row>
    <row r="837" spans="1:15" s="448" customFormat="1" x14ac:dyDescent="0.2">
      <c r="A837" s="446">
        <v>700</v>
      </c>
      <c r="B837" s="494">
        <v>700</v>
      </c>
      <c r="C837" s="495"/>
      <c r="D837" s="556" t="s">
        <v>1118</v>
      </c>
      <c r="E837" s="496"/>
      <c r="F837" s="223">
        <v>0</v>
      </c>
      <c r="G837" s="223">
        <v>0</v>
      </c>
      <c r="H837" s="224">
        <v>0</v>
      </c>
      <c r="I837" s="224">
        <v>8.1</v>
      </c>
      <c r="J837" s="224">
        <v>0</v>
      </c>
      <c r="K837" s="224"/>
      <c r="L837" s="224">
        <v>0</v>
      </c>
      <c r="M837" s="224">
        <v>0</v>
      </c>
      <c r="N837" s="490"/>
      <c r="O837" s="447"/>
    </row>
    <row r="838" spans="1:15" s="373" customFormat="1" x14ac:dyDescent="0.2">
      <c r="A838" s="492"/>
      <c r="B838" s="335"/>
      <c r="C838" s="334"/>
      <c r="D838" s="267" t="s">
        <v>1163</v>
      </c>
      <c r="E838" s="224"/>
      <c r="F838" s="292">
        <f t="shared" ref="F838:J838" si="204">SUM(F839:F843)</f>
        <v>78.2</v>
      </c>
      <c r="G838" s="292">
        <f t="shared" si="204"/>
        <v>89.3</v>
      </c>
      <c r="H838" s="292">
        <f t="shared" si="204"/>
        <v>146</v>
      </c>
      <c r="I838" s="292">
        <f t="shared" si="204"/>
        <v>146</v>
      </c>
      <c r="J838" s="292">
        <f t="shared" si="204"/>
        <v>163</v>
      </c>
      <c r="K838" s="292"/>
      <c r="L838" s="292">
        <f t="shared" ref="L838:M838" si="205">SUM(L839:L843)</f>
        <v>165.9</v>
      </c>
      <c r="M838" s="292">
        <f t="shared" si="205"/>
        <v>165.9</v>
      </c>
      <c r="N838" s="490"/>
      <c r="O838" s="491"/>
    </row>
    <row r="839" spans="1:15" s="448" customFormat="1" x14ac:dyDescent="0.2">
      <c r="A839" s="446"/>
      <c r="B839" s="369">
        <v>610</v>
      </c>
      <c r="C839" s="369"/>
      <c r="D839" s="554" t="s">
        <v>50</v>
      </c>
      <c r="E839" s="224"/>
      <c r="F839" s="223">
        <v>31.2</v>
      </c>
      <c r="G839" s="223">
        <v>35.299999999999997</v>
      </c>
      <c r="H839" s="224">
        <v>40.6</v>
      </c>
      <c r="I839" s="224">
        <v>40.6</v>
      </c>
      <c r="J839" s="224">
        <v>45</v>
      </c>
      <c r="K839" s="224">
        <f>SUM(J839/12*8*0.2)</f>
        <v>6</v>
      </c>
      <c r="L839" s="224">
        <v>46.4</v>
      </c>
      <c r="M839" s="224">
        <v>46.4</v>
      </c>
      <c r="N839" s="476"/>
      <c r="O839" s="447"/>
    </row>
    <row r="840" spans="1:15" x14ac:dyDescent="0.2">
      <c r="A840" s="205"/>
      <c r="B840" s="335">
        <v>620</v>
      </c>
      <c r="C840" s="334"/>
      <c r="D840" s="554" t="s">
        <v>116</v>
      </c>
      <c r="E840" s="224"/>
      <c r="F840" s="223">
        <v>10.4</v>
      </c>
      <c r="G840" s="223">
        <v>10.5</v>
      </c>
      <c r="H840" s="224">
        <v>14</v>
      </c>
      <c r="I840" s="224">
        <v>14</v>
      </c>
      <c r="J840" s="224">
        <v>16.5</v>
      </c>
      <c r="K840" s="224">
        <f>SUM(J840/12*8*0.2)</f>
        <v>2.2000000000000002</v>
      </c>
      <c r="L840" s="224">
        <v>17</v>
      </c>
      <c r="M840" s="224">
        <v>17</v>
      </c>
      <c r="N840" s="476"/>
    </row>
    <row r="841" spans="1:15" x14ac:dyDescent="0.2">
      <c r="A841" s="205"/>
      <c r="B841" s="335">
        <v>630</v>
      </c>
      <c r="C841" s="334"/>
      <c r="D841" s="554" t="s">
        <v>117</v>
      </c>
      <c r="E841" s="224"/>
      <c r="F841" s="223">
        <v>36.1</v>
      </c>
      <c r="G841" s="223">
        <v>43</v>
      </c>
      <c r="H841" s="223">
        <v>30</v>
      </c>
      <c r="I841" s="223">
        <v>29.7</v>
      </c>
      <c r="J841" s="223">
        <v>31</v>
      </c>
      <c r="K841" s="223"/>
      <c r="L841" s="223">
        <v>32</v>
      </c>
      <c r="M841" s="223">
        <v>32</v>
      </c>
      <c r="N841" s="482"/>
    </row>
    <row r="842" spans="1:15" x14ac:dyDescent="0.2">
      <c r="A842" s="208"/>
      <c r="B842" s="494">
        <v>630</v>
      </c>
      <c r="C842" s="495"/>
      <c r="D842" s="555" t="s">
        <v>1025</v>
      </c>
      <c r="E842" s="497"/>
      <c r="F842" s="224">
        <v>0.5</v>
      </c>
      <c r="G842" s="224">
        <v>0.5</v>
      </c>
      <c r="H842" s="275">
        <v>60</v>
      </c>
      <c r="I842" s="275">
        <v>60</v>
      </c>
      <c r="J842" s="583">
        <v>70</v>
      </c>
      <c r="K842" s="583"/>
      <c r="L842" s="275">
        <v>70</v>
      </c>
      <c r="M842" s="275">
        <v>70</v>
      </c>
      <c r="N842" s="546" t="s">
        <v>1257</v>
      </c>
    </row>
    <row r="843" spans="1:15" ht="13.5" thickBot="1" x14ac:dyDescent="0.25">
      <c r="A843" s="208"/>
      <c r="B843" s="335">
        <v>640</v>
      </c>
      <c r="C843" s="334"/>
      <c r="D843" s="554" t="s">
        <v>609</v>
      </c>
      <c r="E843" s="269"/>
      <c r="F843" s="514">
        <v>0</v>
      </c>
      <c r="G843" s="514">
        <v>0</v>
      </c>
      <c r="H843" s="269">
        <v>1.4</v>
      </c>
      <c r="I843" s="269">
        <v>1.7</v>
      </c>
      <c r="J843" s="269">
        <v>0.5</v>
      </c>
      <c r="K843" s="269"/>
      <c r="L843" s="269">
        <v>0.5</v>
      </c>
      <c r="M843" s="269">
        <v>0.5</v>
      </c>
      <c r="N843" s="239"/>
    </row>
    <row r="844" spans="1:15" ht="11.25" customHeight="1" thickBot="1" x14ac:dyDescent="0.25">
      <c r="A844" s="208"/>
      <c r="B844" s="401" t="s">
        <v>422</v>
      </c>
      <c r="C844" s="402"/>
      <c r="D844" s="403"/>
      <c r="E844" s="258"/>
      <c r="F844" s="515">
        <f t="shared" ref="F844:M844" si="206">SUM(F845:F846)</f>
        <v>39.299999999999997</v>
      </c>
      <c r="G844" s="515">
        <f t="shared" si="206"/>
        <v>33.299999999999997</v>
      </c>
      <c r="H844" s="565">
        <f t="shared" si="206"/>
        <v>49.8</v>
      </c>
      <c r="I844" s="565">
        <f t="shared" si="206"/>
        <v>49.8</v>
      </c>
      <c r="J844" s="565">
        <f t="shared" si="206"/>
        <v>159</v>
      </c>
      <c r="K844" s="565"/>
      <c r="L844" s="565">
        <f t="shared" si="206"/>
        <v>159</v>
      </c>
      <c r="M844" s="565">
        <f t="shared" si="206"/>
        <v>159</v>
      </c>
      <c r="N844" s="490"/>
    </row>
    <row r="845" spans="1:15" s="226" customFormat="1" x14ac:dyDescent="0.2">
      <c r="A845" s="205"/>
      <c r="B845" s="262"/>
      <c r="C845" s="263">
        <v>637014</v>
      </c>
      <c r="D845" s="264" t="s">
        <v>637</v>
      </c>
      <c r="E845" s="266"/>
      <c r="F845" s="265">
        <v>31.7</v>
      </c>
      <c r="G845" s="265">
        <v>26.2</v>
      </c>
      <c r="H845" s="266">
        <v>39.799999999999997</v>
      </c>
      <c r="I845" s="266">
        <v>39.799999999999997</v>
      </c>
      <c r="J845" s="584">
        <v>150</v>
      </c>
      <c r="K845" s="584"/>
      <c r="L845" s="266">
        <v>150</v>
      </c>
      <c r="M845" s="266">
        <v>150</v>
      </c>
      <c r="N845" s="551" t="s">
        <v>1257</v>
      </c>
      <c r="O845" s="256"/>
    </row>
    <row r="846" spans="1:15" ht="13.5" thickBot="1" x14ac:dyDescent="0.25">
      <c r="A846" s="208"/>
      <c r="B846" s="267"/>
      <c r="C846" s="268">
        <v>633009</v>
      </c>
      <c r="D846" s="274" t="s">
        <v>643</v>
      </c>
      <c r="E846" s="269"/>
      <c r="F846" s="275">
        <v>7.6</v>
      </c>
      <c r="G846" s="275">
        <v>7.1</v>
      </c>
      <c r="H846" s="269">
        <v>10</v>
      </c>
      <c r="I846" s="269">
        <v>10</v>
      </c>
      <c r="J846" s="269">
        <v>9</v>
      </c>
      <c r="K846" s="269"/>
      <c r="L846" s="269">
        <v>9</v>
      </c>
      <c r="M846" s="269">
        <v>9</v>
      </c>
      <c r="N846" s="490"/>
    </row>
    <row r="847" spans="1:15" ht="13.5" thickBot="1" x14ac:dyDescent="0.25">
      <c r="A847" s="244"/>
      <c r="B847" s="336"/>
      <c r="C847" s="569"/>
      <c r="D847" s="570" t="s">
        <v>241</v>
      </c>
      <c r="E847" s="339"/>
      <c r="F847" s="339">
        <f t="shared" ref="F847:G847" si="207">SUM(F848:F853)</f>
        <v>373.90000000000003</v>
      </c>
      <c r="G847" s="339">
        <f t="shared" si="207"/>
        <v>402.6</v>
      </c>
      <c r="H847" s="339">
        <f>SUM(H848:H853)</f>
        <v>440</v>
      </c>
      <c r="I847" s="339">
        <f>SUM(I848:I853)</f>
        <v>456.5</v>
      </c>
      <c r="J847" s="339">
        <f t="shared" ref="J847" si="208">SUM(J848:J853)</f>
        <v>480</v>
      </c>
      <c r="K847" s="339"/>
      <c r="L847" s="339">
        <f t="shared" ref="L847:M847" si="209">SUM(L848:L853)</f>
        <v>525.20000000000005</v>
      </c>
      <c r="M847" s="339">
        <f t="shared" si="209"/>
        <v>571.90000000000009</v>
      </c>
      <c r="N847" s="490"/>
      <c r="O847" s="273"/>
    </row>
    <row r="848" spans="1:15" ht="13.5" thickBot="1" x14ac:dyDescent="0.25">
      <c r="A848" s="208"/>
      <c r="B848" s="262"/>
      <c r="C848" s="263">
        <v>610</v>
      </c>
      <c r="D848" s="264" t="s">
        <v>115</v>
      </c>
      <c r="E848" s="266"/>
      <c r="F848" s="265">
        <v>236</v>
      </c>
      <c r="G848" s="265">
        <v>249.1</v>
      </c>
      <c r="H848" s="266">
        <v>279.7</v>
      </c>
      <c r="I848" s="266">
        <v>274</v>
      </c>
      <c r="J848" s="266">
        <v>310</v>
      </c>
      <c r="K848" s="224">
        <f>SUM(J848/12*8*0.2)</f>
        <v>41.333333333333336</v>
      </c>
      <c r="L848" s="266">
        <v>341</v>
      </c>
      <c r="M848" s="266">
        <v>375.1</v>
      </c>
      <c r="N848" s="490"/>
    </row>
    <row r="849" spans="1:15" ht="13.5" thickBot="1" x14ac:dyDescent="0.25">
      <c r="A849" s="227"/>
      <c r="B849" s="212"/>
      <c r="C849" s="213">
        <v>620</v>
      </c>
      <c r="D849" s="214" t="s">
        <v>116</v>
      </c>
      <c r="E849" s="224"/>
      <c r="F849" s="223">
        <v>86.6</v>
      </c>
      <c r="G849" s="223">
        <v>93</v>
      </c>
      <c r="H849" s="224">
        <v>103.4</v>
      </c>
      <c r="I849" s="224">
        <v>103.4</v>
      </c>
      <c r="J849" s="224">
        <v>114.6</v>
      </c>
      <c r="K849" s="224">
        <f>SUM(J849/12*8*0.2)</f>
        <v>15.28</v>
      </c>
      <c r="L849" s="224">
        <v>126</v>
      </c>
      <c r="M849" s="224">
        <v>138.6</v>
      </c>
      <c r="N849" s="490"/>
    </row>
    <row r="850" spans="1:15" x14ac:dyDescent="0.2">
      <c r="A850" s="205"/>
      <c r="B850" s="212"/>
      <c r="C850" s="213">
        <v>630</v>
      </c>
      <c r="D850" s="214" t="s">
        <v>117</v>
      </c>
      <c r="E850" s="224"/>
      <c r="F850" s="275">
        <v>50</v>
      </c>
      <c r="G850" s="275">
        <v>57</v>
      </c>
      <c r="H850" s="269">
        <v>55</v>
      </c>
      <c r="I850" s="269">
        <v>55.6</v>
      </c>
      <c r="J850" s="269">
        <v>53.4</v>
      </c>
      <c r="K850" s="269"/>
      <c r="L850" s="269">
        <v>56.2</v>
      </c>
      <c r="M850" s="269">
        <v>56.2</v>
      </c>
      <c r="N850" s="490"/>
    </row>
    <row r="851" spans="1:15" s="226" customFormat="1" x14ac:dyDescent="0.2">
      <c r="A851" s="243"/>
      <c r="B851" s="267"/>
      <c r="C851" s="268">
        <v>642</v>
      </c>
      <c r="D851" s="274" t="s">
        <v>701</v>
      </c>
      <c r="E851" s="269"/>
      <c r="F851" s="275">
        <v>1.3</v>
      </c>
      <c r="G851" s="275">
        <v>3.5</v>
      </c>
      <c r="H851" s="269">
        <v>1.9</v>
      </c>
      <c r="I851" s="269">
        <v>7.6</v>
      </c>
      <c r="J851" s="269">
        <v>2</v>
      </c>
      <c r="K851" s="269"/>
      <c r="L851" s="269">
        <v>2</v>
      </c>
      <c r="M851" s="269">
        <v>2</v>
      </c>
      <c r="N851" s="490"/>
      <c r="O851" s="256"/>
    </row>
    <row r="852" spans="1:15" s="226" customFormat="1" x14ac:dyDescent="0.2">
      <c r="A852" s="243"/>
      <c r="B852" s="267"/>
      <c r="C852" s="268">
        <v>610</v>
      </c>
      <c r="D852" s="274" t="s">
        <v>1141</v>
      </c>
      <c r="E852" s="275"/>
      <c r="F852" s="275">
        <v>0</v>
      </c>
      <c r="G852" s="275">
        <v>0</v>
      </c>
      <c r="H852" s="275">
        <v>0</v>
      </c>
      <c r="I852" s="275">
        <v>6.7</v>
      </c>
      <c r="J852" s="275">
        <v>0</v>
      </c>
      <c r="K852" s="275"/>
      <c r="L852" s="275">
        <v>0</v>
      </c>
      <c r="M852" s="275">
        <v>0</v>
      </c>
      <c r="N852" s="490"/>
      <c r="O852" s="256"/>
    </row>
    <row r="853" spans="1:15" s="226" customFormat="1" ht="13.5" thickBot="1" x14ac:dyDescent="0.25">
      <c r="A853" s="243"/>
      <c r="B853" s="267"/>
      <c r="C853" s="268">
        <v>700</v>
      </c>
      <c r="D853" s="274" t="s">
        <v>1186</v>
      </c>
      <c r="E853" s="275"/>
      <c r="F853" s="275">
        <v>0</v>
      </c>
      <c r="G853" s="275">
        <v>0</v>
      </c>
      <c r="H853" s="275">
        <v>0</v>
      </c>
      <c r="I853" s="275">
        <v>9.1999999999999993</v>
      </c>
      <c r="J853" s="275">
        <v>0</v>
      </c>
      <c r="K853" s="275"/>
      <c r="L853" s="275">
        <v>0</v>
      </c>
      <c r="M853" s="275">
        <v>0</v>
      </c>
      <c r="N853" s="490"/>
      <c r="O853" s="256"/>
    </row>
    <row r="854" spans="1:15" ht="13.5" thickBot="1" x14ac:dyDescent="0.25">
      <c r="A854" s="571"/>
      <c r="B854" s="336"/>
      <c r="C854" s="569"/>
      <c r="D854" s="338" t="s">
        <v>1146</v>
      </c>
      <c r="E854" s="339"/>
      <c r="F854" s="339">
        <f t="shared" ref="F854:G854" si="210">SUM(F855:F862)</f>
        <v>439.19999999999993</v>
      </c>
      <c r="G854" s="339">
        <f t="shared" si="210"/>
        <v>473.19999999999993</v>
      </c>
      <c r="H854" s="339">
        <f>SUM(H855:H862)</f>
        <v>558.5</v>
      </c>
      <c r="I854" s="339">
        <f t="shared" ref="I854:M854" si="211">SUM(I855:I862)</f>
        <v>593.30000000000007</v>
      </c>
      <c r="J854" s="339">
        <f t="shared" si="211"/>
        <v>674.90000000000009</v>
      </c>
      <c r="K854" s="339"/>
      <c r="L854" s="339">
        <f t="shared" si="211"/>
        <v>739.09999999999991</v>
      </c>
      <c r="M854" s="339">
        <f t="shared" si="211"/>
        <v>801</v>
      </c>
      <c r="N854" s="476"/>
    </row>
    <row r="855" spans="1:15" x14ac:dyDescent="0.2">
      <c r="A855" s="228"/>
      <c r="B855" s="262"/>
      <c r="C855" s="263">
        <v>610</v>
      </c>
      <c r="D855" s="264" t="s">
        <v>115</v>
      </c>
      <c r="E855" s="266"/>
      <c r="F855" s="265">
        <v>254</v>
      </c>
      <c r="G855" s="265">
        <v>282.89999999999998</v>
      </c>
      <c r="H855" s="265">
        <v>348.2</v>
      </c>
      <c r="I855" s="265">
        <v>346.3</v>
      </c>
      <c r="J855" s="265">
        <v>402.8</v>
      </c>
      <c r="K855" s="224">
        <f>SUM(J855/12*8*0.2)</f>
        <v>53.706666666666678</v>
      </c>
      <c r="L855" s="265">
        <v>446.7</v>
      </c>
      <c r="M855" s="265">
        <v>490</v>
      </c>
      <c r="N855" s="546"/>
    </row>
    <row r="856" spans="1:15" x14ac:dyDescent="0.2">
      <c r="A856" s="228"/>
      <c r="B856" s="212"/>
      <c r="C856" s="213">
        <v>620</v>
      </c>
      <c r="D856" s="214" t="s">
        <v>116</v>
      </c>
      <c r="E856" s="224"/>
      <c r="F856" s="223">
        <v>94</v>
      </c>
      <c r="G856" s="223">
        <v>104.4</v>
      </c>
      <c r="H856" s="223">
        <v>128.6</v>
      </c>
      <c r="I856" s="223">
        <v>125.8</v>
      </c>
      <c r="J856" s="223">
        <v>148.9</v>
      </c>
      <c r="K856" s="224">
        <f>SUM(J856/12*8*0.2)</f>
        <v>19.853333333333335</v>
      </c>
      <c r="L856" s="223">
        <v>166.1</v>
      </c>
      <c r="M856" s="223">
        <v>182.7</v>
      </c>
      <c r="N856" s="546"/>
    </row>
    <row r="857" spans="1:15" x14ac:dyDescent="0.2">
      <c r="A857" s="228"/>
      <c r="B857" s="212"/>
      <c r="C857" s="213">
        <v>630</v>
      </c>
      <c r="D857" s="214" t="s">
        <v>117</v>
      </c>
      <c r="E857" s="204"/>
      <c r="F857" s="223">
        <v>71.7</v>
      </c>
      <c r="G857" s="223">
        <v>60.7</v>
      </c>
      <c r="H857" s="223">
        <v>60</v>
      </c>
      <c r="I857" s="223">
        <v>72.8</v>
      </c>
      <c r="J857" s="223">
        <v>75.5</v>
      </c>
      <c r="K857" s="223"/>
      <c r="L857" s="223">
        <v>84.4</v>
      </c>
      <c r="M857" s="223">
        <v>86.4</v>
      </c>
      <c r="N857" s="546"/>
    </row>
    <row r="858" spans="1:15" x14ac:dyDescent="0.2">
      <c r="A858" s="228"/>
      <c r="B858" s="212"/>
      <c r="C858" s="213">
        <v>642015</v>
      </c>
      <c r="D858" s="214" t="s">
        <v>616</v>
      </c>
      <c r="E858" s="223"/>
      <c r="F858" s="223">
        <v>2.4</v>
      </c>
      <c r="G858" s="223">
        <v>2</v>
      </c>
      <c r="H858" s="223">
        <v>1.2</v>
      </c>
      <c r="I858" s="223">
        <v>3.1</v>
      </c>
      <c r="J858" s="223">
        <v>7.2</v>
      </c>
      <c r="K858" s="223"/>
      <c r="L858" s="223">
        <v>1.4</v>
      </c>
      <c r="M858" s="223">
        <v>1.4</v>
      </c>
      <c r="N858" s="546"/>
    </row>
    <row r="859" spans="1:15" x14ac:dyDescent="0.2">
      <c r="A859" s="228"/>
      <c r="B859" s="212"/>
      <c r="C859" s="213">
        <v>630</v>
      </c>
      <c r="D859" s="214" t="s">
        <v>1148</v>
      </c>
      <c r="E859" s="223"/>
      <c r="F859" s="223">
        <v>0</v>
      </c>
      <c r="G859" s="223">
        <v>0</v>
      </c>
      <c r="H859" s="223">
        <v>0</v>
      </c>
      <c r="I859" s="223">
        <v>19.7</v>
      </c>
      <c r="J859" s="223">
        <v>0</v>
      </c>
      <c r="K859" s="223"/>
      <c r="L859" s="223">
        <v>0</v>
      </c>
      <c r="M859" s="223">
        <v>0</v>
      </c>
      <c r="N859" s="490"/>
    </row>
    <row r="860" spans="1:15" x14ac:dyDescent="0.2">
      <c r="A860" s="228"/>
      <c r="B860" s="212"/>
      <c r="C860" s="213">
        <v>633009</v>
      </c>
      <c r="D860" s="214" t="s">
        <v>610</v>
      </c>
      <c r="E860" s="223"/>
      <c r="F860" s="223">
        <v>0.5</v>
      </c>
      <c r="G860" s="223">
        <v>0.7</v>
      </c>
      <c r="H860" s="223">
        <v>0.5</v>
      </c>
      <c r="I860" s="223">
        <v>0.5</v>
      </c>
      <c r="J860" s="223">
        <v>0.5</v>
      </c>
      <c r="K860" s="223"/>
      <c r="L860" s="223">
        <v>0.5</v>
      </c>
      <c r="M860" s="223">
        <v>0.5</v>
      </c>
      <c r="N860" s="476"/>
    </row>
    <row r="861" spans="1:15" x14ac:dyDescent="0.2">
      <c r="A861" s="228"/>
      <c r="B861" s="212"/>
      <c r="C861" s="213"/>
      <c r="D861" s="214" t="s">
        <v>638</v>
      </c>
      <c r="E861" s="223"/>
      <c r="F861" s="223">
        <v>4.2</v>
      </c>
      <c r="G861" s="223">
        <v>5.4</v>
      </c>
      <c r="H861" s="223">
        <v>5</v>
      </c>
      <c r="I861" s="223">
        <v>5</v>
      </c>
      <c r="J861" s="223">
        <v>25</v>
      </c>
      <c r="K861" s="223"/>
      <c r="L861" s="223">
        <v>25</v>
      </c>
      <c r="M861" s="223">
        <v>25</v>
      </c>
      <c r="N861" s="476"/>
    </row>
    <row r="862" spans="1:15" x14ac:dyDescent="0.2">
      <c r="A862" s="228"/>
      <c r="B862" s="212">
        <v>630</v>
      </c>
      <c r="C862" s="213">
        <v>633009</v>
      </c>
      <c r="D862" s="214" t="s">
        <v>607</v>
      </c>
      <c r="E862" s="223"/>
      <c r="F862" s="223">
        <v>12.4</v>
      </c>
      <c r="G862" s="223">
        <v>17.100000000000001</v>
      </c>
      <c r="H862" s="223">
        <v>15</v>
      </c>
      <c r="I862" s="223">
        <v>20.100000000000001</v>
      </c>
      <c r="J862" s="223">
        <v>15</v>
      </c>
      <c r="K862" s="223"/>
      <c r="L862" s="223">
        <v>15</v>
      </c>
      <c r="M862" s="223">
        <v>15</v>
      </c>
      <c r="N862" s="546"/>
    </row>
    <row r="863" spans="1:15" x14ac:dyDescent="0.2">
      <c r="A863" s="228"/>
      <c r="B863" s="294"/>
      <c r="C863" s="295"/>
      <c r="D863" s="282" t="s">
        <v>242</v>
      </c>
      <c r="E863" s="283"/>
      <c r="F863" s="283">
        <f>F864+F865+F866</f>
        <v>0</v>
      </c>
      <c r="G863" s="283">
        <f>G864+G865+G866</f>
        <v>0</v>
      </c>
      <c r="H863" s="283">
        <f t="shared" ref="H863:M863" si="212">H864+H865+H866+H867</f>
        <v>0</v>
      </c>
      <c r="I863" s="283">
        <f t="shared" si="212"/>
        <v>0</v>
      </c>
      <c r="J863" s="283">
        <f t="shared" si="212"/>
        <v>0</v>
      </c>
      <c r="K863" s="283"/>
      <c r="L863" s="283">
        <f t="shared" si="212"/>
        <v>0</v>
      </c>
      <c r="M863" s="283">
        <f t="shared" si="212"/>
        <v>0</v>
      </c>
      <c r="N863" s="476"/>
    </row>
    <row r="864" spans="1:15" x14ac:dyDescent="0.2">
      <c r="A864" s="228"/>
      <c r="B864" s="212"/>
      <c r="C864" s="213"/>
      <c r="D864" s="214" t="s">
        <v>407</v>
      </c>
      <c r="E864" s="224"/>
      <c r="F864" s="223">
        <v>0</v>
      </c>
      <c r="G864" s="223">
        <v>0</v>
      </c>
      <c r="H864" s="224">
        <v>0</v>
      </c>
      <c r="I864" s="224">
        <v>0</v>
      </c>
      <c r="J864" s="224">
        <v>0</v>
      </c>
      <c r="K864" s="224"/>
      <c r="L864" s="224">
        <v>0</v>
      </c>
      <c r="M864" s="224">
        <v>0</v>
      </c>
      <c r="N864" s="207"/>
    </row>
    <row r="865" spans="1:15" x14ac:dyDescent="0.2">
      <c r="A865" s="228"/>
      <c r="B865" s="212"/>
      <c r="C865" s="213"/>
      <c r="D865" s="214" t="s">
        <v>623</v>
      </c>
      <c r="E865" s="224"/>
      <c r="F865" s="223">
        <v>0</v>
      </c>
      <c r="G865" s="223">
        <v>0</v>
      </c>
      <c r="H865" s="224">
        <v>0</v>
      </c>
      <c r="I865" s="224">
        <v>0</v>
      </c>
      <c r="J865" s="224">
        <v>0</v>
      </c>
      <c r="K865" s="224"/>
      <c r="L865" s="224">
        <v>0</v>
      </c>
      <c r="M865" s="224">
        <v>0</v>
      </c>
      <c r="N865" s="312"/>
    </row>
    <row r="866" spans="1:15" x14ac:dyDescent="0.2">
      <c r="A866" s="228"/>
      <c r="B866" s="212"/>
      <c r="C866" s="213"/>
      <c r="D866" s="214"/>
      <c r="E866" s="224"/>
      <c r="F866" s="223"/>
      <c r="G866" s="223"/>
      <c r="H866" s="550"/>
      <c r="I866" s="224"/>
      <c r="J866" s="224"/>
      <c r="K866" s="224"/>
      <c r="L866" s="224"/>
      <c r="M866" s="224"/>
      <c r="N866" s="312"/>
    </row>
    <row r="867" spans="1:15" x14ac:dyDescent="0.2">
      <c r="A867" s="228"/>
      <c r="B867" s="212"/>
      <c r="C867" s="213"/>
      <c r="D867" s="214"/>
      <c r="E867" s="224"/>
      <c r="F867" s="223"/>
      <c r="G867" s="223"/>
      <c r="H867" s="550"/>
      <c r="I867" s="224"/>
      <c r="J867" s="224"/>
      <c r="K867" s="224">
        <f>SUM(K212:K866)</f>
        <v>740.66000000000008</v>
      </c>
      <c r="L867" s="224"/>
      <c r="M867" s="224"/>
      <c r="N867" s="315"/>
      <c r="O867" s="316"/>
    </row>
    <row r="868" spans="1:15" x14ac:dyDescent="0.2">
      <c r="A868" s="228"/>
      <c r="B868" s="294"/>
      <c r="C868" s="295"/>
      <c r="D868" s="282" t="s">
        <v>243</v>
      </c>
      <c r="E868" s="309"/>
      <c r="F868" s="372"/>
      <c r="G868" s="372"/>
      <c r="H868" s="552"/>
      <c r="I868" s="309"/>
      <c r="J868" s="309"/>
      <c r="K868" s="309"/>
      <c r="L868" s="309"/>
      <c r="M868" s="309"/>
      <c r="N868" s="312"/>
    </row>
    <row r="869" spans="1:15" x14ac:dyDescent="0.2">
      <c r="A869" s="228"/>
      <c r="B869" s="212"/>
      <c r="C869" s="213"/>
      <c r="D869" s="214" t="s">
        <v>244</v>
      </c>
      <c r="E869" s="223"/>
      <c r="F869" s="223">
        <f t="shared" ref="F869:M869" si="213">SUM(F5)</f>
        <v>5650.2000000000007</v>
      </c>
      <c r="G869" s="223">
        <f t="shared" si="213"/>
        <v>6115.7000000000007</v>
      </c>
      <c r="H869" s="223">
        <f t="shared" si="213"/>
        <v>6857.3</v>
      </c>
      <c r="I869" s="223">
        <f t="shared" si="213"/>
        <v>6852.1</v>
      </c>
      <c r="J869" s="223">
        <f t="shared" si="213"/>
        <v>7059.8</v>
      </c>
      <c r="K869" s="223"/>
      <c r="L869" s="223">
        <f t="shared" si="213"/>
        <v>7163.9000000000005</v>
      </c>
      <c r="M869" s="223">
        <f t="shared" si="213"/>
        <v>7257.5</v>
      </c>
      <c r="N869" s="312"/>
    </row>
    <row r="870" spans="1:15" x14ac:dyDescent="0.2">
      <c r="A870" s="228"/>
      <c r="B870" s="212"/>
      <c r="C870" s="213"/>
      <c r="D870" s="214" t="s">
        <v>245</v>
      </c>
      <c r="E870" s="223"/>
      <c r="F870" s="223">
        <f t="shared" ref="F870:M870" si="214">SUM(F210)</f>
        <v>2526</v>
      </c>
      <c r="G870" s="223">
        <f t="shared" si="214"/>
        <v>2639.5000000000005</v>
      </c>
      <c r="H870" s="223">
        <f t="shared" si="214"/>
        <v>3152.2999999999997</v>
      </c>
      <c r="I870" s="223">
        <f t="shared" si="214"/>
        <v>3380.9000000000005</v>
      </c>
      <c r="J870" s="223">
        <f t="shared" si="214"/>
        <v>3007.5000000000005</v>
      </c>
      <c r="K870" s="223"/>
      <c r="L870" s="223">
        <f t="shared" si="214"/>
        <v>3143.3000000000006</v>
      </c>
      <c r="M870" s="223">
        <f t="shared" si="214"/>
        <v>3088.8000000000006</v>
      </c>
      <c r="N870" s="312"/>
    </row>
    <row r="871" spans="1:15" x14ac:dyDescent="0.2">
      <c r="A871" s="228"/>
      <c r="B871" s="212"/>
      <c r="C871" s="213"/>
      <c r="D871" s="214" t="s">
        <v>246</v>
      </c>
      <c r="E871" s="225"/>
      <c r="F871" s="225">
        <f>SUM(F869-F870)</f>
        <v>3124.2000000000007</v>
      </c>
      <c r="G871" s="225">
        <f>SUM(G869-G870)</f>
        <v>3476.2000000000003</v>
      </c>
      <c r="H871" s="225">
        <f t="shared" ref="H871:J871" si="215">SUM(H869-H870)</f>
        <v>3705.0000000000005</v>
      </c>
      <c r="I871" s="225">
        <f t="shared" si="215"/>
        <v>3471.2</v>
      </c>
      <c r="J871" s="225">
        <f t="shared" si="215"/>
        <v>4052.2999999999997</v>
      </c>
      <c r="K871" s="225"/>
      <c r="L871" s="225">
        <f t="shared" ref="L871:M871" si="216">SUM(L869-L870)</f>
        <v>4020.6</v>
      </c>
      <c r="M871" s="225">
        <f t="shared" si="216"/>
        <v>4168.6999999999989</v>
      </c>
      <c r="N871" s="312"/>
    </row>
    <row r="872" spans="1:15" ht="13.5" thickBot="1" x14ac:dyDescent="0.25">
      <c r="A872" s="230"/>
      <c r="B872" s="212"/>
      <c r="C872" s="213"/>
      <c r="D872" s="214" t="s">
        <v>247</v>
      </c>
      <c r="E872" s="223"/>
      <c r="F872" s="223">
        <f t="shared" ref="F872:M872" si="217">SUM(F155)</f>
        <v>205.1</v>
      </c>
      <c r="G872" s="223">
        <f t="shared" si="217"/>
        <v>1423.2</v>
      </c>
      <c r="H872" s="223">
        <f t="shared" si="217"/>
        <v>1522.3000000000002</v>
      </c>
      <c r="I872" s="223">
        <f t="shared" si="217"/>
        <v>1496.6</v>
      </c>
      <c r="J872" s="223">
        <f t="shared" si="217"/>
        <v>1411.7</v>
      </c>
      <c r="K872" s="223"/>
      <c r="L872" s="223">
        <f t="shared" si="217"/>
        <v>12</v>
      </c>
      <c r="M872" s="223">
        <f t="shared" si="217"/>
        <v>12</v>
      </c>
      <c r="N872" s="313"/>
      <c r="O872" s="313"/>
    </row>
    <row r="873" spans="1:15" x14ac:dyDescent="0.2">
      <c r="A873" s="208"/>
      <c r="B873" s="212"/>
      <c r="C873" s="213"/>
      <c r="D873" s="214" t="s">
        <v>248</v>
      </c>
      <c r="E873" s="223"/>
      <c r="F873" s="223">
        <f t="shared" ref="F873:M873" si="218">SUM(F671)</f>
        <v>624.70000000000005</v>
      </c>
      <c r="G873" s="223">
        <f t="shared" si="218"/>
        <v>1404.3999999999999</v>
      </c>
      <c r="H873" s="223">
        <f t="shared" si="218"/>
        <v>3994</v>
      </c>
      <c r="I873" s="223">
        <f t="shared" si="218"/>
        <v>2543.6999999999998</v>
      </c>
      <c r="J873" s="223">
        <f t="shared" si="218"/>
        <v>2901.4</v>
      </c>
      <c r="K873" s="223"/>
      <c r="L873" s="223">
        <f t="shared" si="218"/>
        <v>21</v>
      </c>
      <c r="M873" s="223">
        <f t="shared" si="218"/>
        <v>15</v>
      </c>
      <c r="N873" s="312"/>
    </row>
    <row r="874" spans="1:15" x14ac:dyDescent="0.2">
      <c r="A874" s="208"/>
      <c r="B874" s="212"/>
      <c r="C874" s="213"/>
      <c r="D874" s="214" t="s">
        <v>249</v>
      </c>
      <c r="E874" s="225"/>
      <c r="F874" s="225">
        <f>SUM(F872-F873)</f>
        <v>-419.6</v>
      </c>
      <c r="G874" s="225">
        <f>SUM(G872-G873)</f>
        <v>18.800000000000182</v>
      </c>
      <c r="H874" s="225">
        <f t="shared" ref="H874:J883" si="219">SUM(H872-H873)</f>
        <v>-2471.6999999999998</v>
      </c>
      <c r="I874" s="225">
        <f t="shared" si="219"/>
        <v>-1047.0999999999999</v>
      </c>
      <c r="J874" s="225">
        <f t="shared" si="219"/>
        <v>-1489.7</v>
      </c>
      <c r="K874" s="225"/>
      <c r="L874" s="225">
        <f t="shared" ref="L874:M874" si="220">SUM(L872-L873)</f>
        <v>-9</v>
      </c>
      <c r="M874" s="225">
        <f t="shared" si="220"/>
        <v>-3</v>
      </c>
      <c r="N874" s="312"/>
    </row>
    <row r="875" spans="1:15" x14ac:dyDescent="0.2">
      <c r="A875" s="208"/>
      <c r="B875" s="212"/>
      <c r="C875" s="213"/>
      <c r="D875" s="214" t="s">
        <v>1192</v>
      </c>
      <c r="E875" s="225"/>
      <c r="F875" s="225">
        <f t="shared" ref="F875:M875" si="221">SUM(F185)</f>
        <v>0</v>
      </c>
      <c r="G875" s="225">
        <f t="shared" si="221"/>
        <v>0</v>
      </c>
      <c r="H875" s="225">
        <f t="shared" si="221"/>
        <v>109.9</v>
      </c>
      <c r="I875" s="225">
        <f t="shared" si="221"/>
        <v>303.20000000000005</v>
      </c>
      <c r="J875" s="225">
        <f t="shared" si="221"/>
        <v>339.6</v>
      </c>
      <c r="K875" s="225"/>
      <c r="L875" s="225">
        <f t="shared" si="221"/>
        <v>337.8</v>
      </c>
      <c r="M875" s="225">
        <f t="shared" si="221"/>
        <v>319.89999999999998</v>
      </c>
      <c r="N875" s="312"/>
    </row>
    <row r="876" spans="1:15" x14ac:dyDescent="0.2">
      <c r="A876" s="208"/>
      <c r="B876" s="212"/>
      <c r="C876" s="213"/>
      <c r="D876" s="214" t="s">
        <v>1193</v>
      </c>
      <c r="E876" s="225"/>
      <c r="F876" s="225">
        <f>SUM(F207)</f>
        <v>0</v>
      </c>
      <c r="G876" s="225">
        <f>SUM(G207)</f>
        <v>0</v>
      </c>
      <c r="H876" s="225">
        <v>0</v>
      </c>
      <c r="I876" s="225">
        <f>SUM(I207)</f>
        <v>4.2</v>
      </c>
      <c r="J876" s="225">
        <f>SUM(J207)</f>
        <v>0</v>
      </c>
      <c r="K876" s="225"/>
      <c r="L876" s="225">
        <f>SUM(L207)</f>
        <v>0</v>
      </c>
      <c r="M876" s="225">
        <f>SUM(M207)</f>
        <v>0</v>
      </c>
      <c r="N876" s="312"/>
    </row>
    <row r="877" spans="1:15" x14ac:dyDescent="0.2">
      <c r="A877" s="228"/>
      <c r="B877" s="212"/>
      <c r="C877" s="213"/>
      <c r="D877" s="214" t="s">
        <v>1194</v>
      </c>
      <c r="E877" s="204"/>
      <c r="F877" s="204">
        <f t="shared" ref="F877:M877" si="222">SUM(F771)</f>
        <v>2808.5</v>
      </c>
      <c r="G877" s="204">
        <f t="shared" si="222"/>
        <v>2999</v>
      </c>
      <c r="H877" s="204">
        <f t="shared" si="222"/>
        <v>3398.2</v>
      </c>
      <c r="I877" s="204">
        <f t="shared" si="222"/>
        <v>3631.0000000000005</v>
      </c>
      <c r="J877" s="204">
        <f t="shared" si="222"/>
        <v>4002</v>
      </c>
      <c r="K877" s="204"/>
      <c r="L877" s="204">
        <f t="shared" si="222"/>
        <v>4252</v>
      </c>
      <c r="M877" s="204">
        <f t="shared" si="222"/>
        <v>4484.6000000000004</v>
      </c>
      <c r="N877" s="312"/>
    </row>
    <row r="878" spans="1:15" x14ac:dyDescent="0.2">
      <c r="A878" s="228"/>
      <c r="B878" s="294"/>
      <c r="C878" s="297"/>
      <c r="D878" s="317" t="s">
        <v>747</v>
      </c>
      <c r="E878" s="284"/>
      <c r="F878" s="284">
        <f t="shared" ref="F878:M878" si="223">SUM(F871+F874+F875-F877)</f>
        <v>-103.89999999999918</v>
      </c>
      <c r="G878" s="284">
        <f t="shared" si="223"/>
        <v>496.00000000000045</v>
      </c>
      <c r="H878" s="284">
        <f t="shared" si="223"/>
        <v>-2054.9999999999991</v>
      </c>
      <c r="I878" s="284">
        <f t="shared" si="223"/>
        <v>-903.70000000000027</v>
      </c>
      <c r="J878" s="284">
        <f t="shared" si="223"/>
        <v>-1099.8000000000006</v>
      </c>
      <c r="K878" s="284"/>
      <c r="L878" s="284">
        <f t="shared" si="223"/>
        <v>97.399999999999636</v>
      </c>
      <c r="M878" s="284">
        <f t="shared" si="223"/>
        <v>0.99999999999818101</v>
      </c>
      <c r="N878" s="313"/>
    </row>
    <row r="879" spans="1:15" x14ac:dyDescent="0.2">
      <c r="A879" s="229"/>
      <c r="B879" s="212"/>
      <c r="C879" s="213"/>
      <c r="D879" s="214" t="s">
        <v>269</v>
      </c>
      <c r="E879" s="224"/>
      <c r="F879" s="223">
        <f t="shared" ref="F879:M879" si="224">F183</f>
        <v>0</v>
      </c>
      <c r="G879" s="223">
        <f t="shared" si="224"/>
        <v>0</v>
      </c>
      <c r="H879" s="223">
        <f t="shared" si="224"/>
        <v>0</v>
      </c>
      <c r="I879" s="223">
        <f t="shared" si="224"/>
        <v>0</v>
      </c>
      <c r="J879" s="223">
        <f t="shared" si="224"/>
        <v>0</v>
      </c>
      <c r="K879" s="223"/>
      <c r="L879" s="223">
        <f t="shared" si="224"/>
        <v>0</v>
      </c>
      <c r="M879" s="223">
        <f t="shared" si="224"/>
        <v>0</v>
      </c>
      <c r="N879" s="312"/>
    </row>
    <row r="880" spans="1:15" x14ac:dyDescent="0.2">
      <c r="B880" s="231"/>
      <c r="C880" s="232"/>
      <c r="D880" s="233" t="s">
        <v>242</v>
      </c>
      <c r="E880" s="224"/>
      <c r="F880" s="223">
        <f t="shared" ref="F880:J880" si="225">F863</f>
        <v>0</v>
      </c>
      <c r="G880" s="223">
        <f t="shared" si="225"/>
        <v>0</v>
      </c>
      <c r="H880" s="223">
        <f>H863</f>
        <v>0</v>
      </c>
      <c r="I880" s="223">
        <f t="shared" ref="I880" si="226">I863</f>
        <v>0</v>
      </c>
      <c r="J880" s="223">
        <f t="shared" si="225"/>
        <v>0</v>
      </c>
      <c r="K880" s="223"/>
      <c r="L880" s="223">
        <f t="shared" ref="L880:M880" si="227">L863</f>
        <v>0</v>
      </c>
      <c r="M880" s="223">
        <f t="shared" si="227"/>
        <v>0</v>
      </c>
      <c r="N880" s="476"/>
    </row>
    <row r="881" spans="1:15" x14ac:dyDescent="0.2">
      <c r="A881" s="208"/>
      <c r="B881" s="212"/>
      <c r="C881" s="213"/>
      <c r="D881" s="214" t="s">
        <v>250</v>
      </c>
      <c r="E881" s="223"/>
      <c r="F881" s="223">
        <f t="shared" ref="F881:M881" si="228">SUM(F126)</f>
        <v>893.3</v>
      </c>
      <c r="G881" s="223">
        <f t="shared" si="228"/>
        <v>640.6</v>
      </c>
      <c r="H881" s="223">
        <f t="shared" si="228"/>
        <v>2789.8</v>
      </c>
      <c r="I881" s="223">
        <f t="shared" si="228"/>
        <v>1664.3</v>
      </c>
      <c r="J881" s="223">
        <f t="shared" si="228"/>
        <v>2220.6</v>
      </c>
      <c r="K881" s="223"/>
      <c r="L881" s="223">
        <f t="shared" si="228"/>
        <v>294.60000000000002</v>
      </c>
      <c r="M881" s="223">
        <f t="shared" si="228"/>
        <v>294.60000000000002</v>
      </c>
      <c r="N881" s="476"/>
    </row>
    <row r="882" spans="1:15" ht="12.75" customHeight="1" x14ac:dyDescent="0.2">
      <c r="B882" s="212"/>
      <c r="C882" s="213"/>
      <c r="D882" s="214" t="s">
        <v>251</v>
      </c>
      <c r="E882" s="223"/>
      <c r="F882" s="223">
        <f t="shared" ref="F882:M882" si="229">SUM(F660)</f>
        <v>297.2</v>
      </c>
      <c r="G882" s="223">
        <f t="shared" si="229"/>
        <v>300.20000000000005</v>
      </c>
      <c r="H882" s="223">
        <f t="shared" si="229"/>
        <v>734.80000000000007</v>
      </c>
      <c r="I882" s="223">
        <f t="shared" si="229"/>
        <v>764.80000000000007</v>
      </c>
      <c r="J882" s="223">
        <f t="shared" si="229"/>
        <v>1120.8</v>
      </c>
      <c r="K882" s="223"/>
      <c r="L882" s="223">
        <f t="shared" si="229"/>
        <v>392</v>
      </c>
      <c r="M882" s="223">
        <f t="shared" si="229"/>
        <v>295.60000000000002</v>
      </c>
      <c r="N882" s="476"/>
    </row>
    <row r="883" spans="1:15" ht="12.75" customHeight="1" x14ac:dyDescent="0.2">
      <c r="B883" s="294"/>
      <c r="C883" s="297"/>
      <c r="D883" s="317" t="s">
        <v>40</v>
      </c>
      <c r="E883" s="283"/>
      <c r="F883" s="283">
        <f>SUM(F881-F882)</f>
        <v>596.09999999999991</v>
      </c>
      <c r="G883" s="283">
        <f>SUM(G881-G882)</f>
        <v>340.4</v>
      </c>
      <c r="H883" s="283">
        <f t="shared" ref="H883" si="230">SUM(H881-H882)</f>
        <v>2055</v>
      </c>
      <c r="I883" s="283">
        <f t="shared" si="219"/>
        <v>899.49999999999989</v>
      </c>
      <c r="J883" s="283">
        <f t="shared" si="219"/>
        <v>1099.8</v>
      </c>
      <c r="K883" s="283"/>
      <c r="L883" s="283">
        <f t="shared" ref="L883:M883" si="231">SUM(L881-L882)</f>
        <v>-97.399999999999977</v>
      </c>
      <c r="M883" s="283">
        <f t="shared" si="231"/>
        <v>-1</v>
      </c>
      <c r="N883" s="476"/>
    </row>
    <row r="884" spans="1:15" x14ac:dyDescent="0.2">
      <c r="F884" s="249"/>
      <c r="G884" s="249"/>
      <c r="H884" s="249"/>
      <c r="I884" s="249"/>
      <c r="J884" s="249"/>
      <c r="K884" s="249"/>
      <c r="L884" s="249"/>
      <c r="M884" s="249"/>
      <c r="N884" s="476"/>
    </row>
    <row r="885" spans="1:15" x14ac:dyDescent="0.2">
      <c r="C885" s="237"/>
      <c r="D885" s="238"/>
      <c r="H885" s="551"/>
    </row>
    <row r="886" spans="1:15" x14ac:dyDescent="0.2">
      <c r="E886" s="239" t="s">
        <v>629</v>
      </c>
      <c r="F886" s="470">
        <f>F869+F872+F875+F881+F879</f>
        <v>6748.6000000000013</v>
      </c>
      <c r="G886" s="470">
        <f>G869+G872+G875+G881+G879</f>
        <v>8179.5000000000009</v>
      </c>
      <c r="H886" s="470">
        <f>H869+H872+H875+H881+H879</f>
        <v>11279.3</v>
      </c>
      <c r="I886" s="470">
        <f>I869+I872+I875+I876+I881+I879</f>
        <v>10320.400000000001</v>
      </c>
      <c r="J886" s="470">
        <f>J869+J872+J875+J876+J881+J879</f>
        <v>11031.7</v>
      </c>
      <c r="K886" s="470"/>
      <c r="L886" s="470">
        <f t="shared" ref="L886:M886" si="232">L869+L872+L875+L876+L881+L879</f>
        <v>7808.3000000000011</v>
      </c>
      <c r="M886" s="470">
        <f t="shared" si="232"/>
        <v>7884</v>
      </c>
    </row>
    <row r="887" spans="1:15" x14ac:dyDescent="0.2">
      <c r="E887" s="207" t="s">
        <v>630</v>
      </c>
      <c r="F887" s="470">
        <f t="shared" ref="F887:J887" si="233">F870+F873+F882+F877+F880</f>
        <v>6256.4</v>
      </c>
      <c r="G887" s="470">
        <f t="shared" si="233"/>
        <v>7343.1</v>
      </c>
      <c r="H887" s="470">
        <f>H870+H873+H882+H877+H880</f>
        <v>11279.3</v>
      </c>
      <c r="I887" s="470">
        <f t="shared" ref="I887" si="234">I870+I873+I882+I877+I880</f>
        <v>10320.400000000001</v>
      </c>
      <c r="J887" s="470">
        <f t="shared" si="233"/>
        <v>11031.7</v>
      </c>
      <c r="K887" s="470"/>
      <c r="L887" s="470">
        <f t="shared" ref="L887:M887" si="235">L870+L873+L882+L877+L880</f>
        <v>7808.3000000000011</v>
      </c>
      <c r="M887" s="470">
        <f t="shared" si="235"/>
        <v>7884.0000000000009</v>
      </c>
    </row>
    <row r="888" spans="1:15" x14ac:dyDescent="0.2">
      <c r="E888" s="207" t="s">
        <v>631</v>
      </c>
      <c r="F888" s="249">
        <f>F886-F887</f>
        <v>492.20000000000164</v>
      </c>
      <c r="G888" s="249">
        <f>G886-G887</f>
        <v>836.40000000000055</v>
      </c>
      <c r="H888" s="470">
        <f t="shared" ref="H888:J888" si="236">H886-H887</f>
        <v>0</v>
      </c>
      <c r="I888" s="470">
        <f t="shared" si="236"/>
        <v>0</v>
      </c>
      <c r="J888" s="470">
        <f t="shared" si="236"/>
        <v>0</v>
      </c>
      <c r="K888" s="470"/>
      <c r="L888" s="470">
        <f t="shared" ref="L888:M888" si="237">L886-L887</f>
        <v>0</v>
      </c>
      <c r="M888" s="470">
        <f t="shared" si="237"/>
        <v>0</v>
      </c>
    </row>
    <row r="889" spans="1:15" x14ac:dyDescent="0.2">
      <c r="B889" s="210"/>
      <c r="E889" s="240"/>
      <c r="F889" s="248"/>
      <c r="G889" s="248"/>
      <c r="H889" s="557"/>
      <c r="I889" s="249"/>
      <c r="J889" s="249"/>
      <c r="K889" s="249"/>
      <c r="L889" s="249"/>
      <c r="M889" s="249"/>
    </row>
    <row r="890" spans="1:15" x14ac:dyDescent="0.2">
      <c r="H890" s="551"/>
    </row>
    <row r="891" spans="1:15" s="511" customFormat="1" x14ac:dyDescent="0.2">
      <c r="A891" s="508"/>
      <c r="B891" s="234"/>
      <c r="C891" s="210"/>
      <c r="D891" s="235"/>
      <c r="E891" s="207"/>
      <c r="F891" s="207"/>
      <c r="G891" s="207"/>
      <c r="H891" s="551"/>
      <c r="I891" s="244"/>
      <c r="J891" s="244"/>
      <c r="K891" s="244"/>
      <c r="L891" s="244"/>
      <c r="M891" s="244"/>
      <c r="N891" s="481"/>
      <c r="O891" s="510"/>
    </row>
    <row r="892" spans="1:15" x14ac:dyDescent="0.2">
      <c r="H892" s="551"/>
    </row>
    <row r="893" spans="1:15" x14ac:dyDescent="0.2">
      <c r="B893" s="210"/>
      <c r="C893" s="210" t="s">
        <v>1258</v>
      </c>
      <c r="E893" s="240"/>
      <c r="H893" s="551"/>
    </row>
    <row r="894" spans="1:15" x14ac:dyDescent="0.2">
      <c r="B894" s="210"/>
      <c r="E894" s="240"/>
      <c r="H894" s="551"/>
    </row>
    <row r="895" spans="1:15" x14ac:dyDescent="0.2">
      <c r="B895" s="509"/>
      <c r="D895" s="481"/>
      <c r="E895" s="481"/>
      <c r="H895" s="553"/>
      <c r="I895" s="567"/>
      <c r="J895" s="567"/>
      <c r="K895" s="567"/>
      <c r="L895" s="567"/>
      <c r="M895" s="567"/>
    </row>
    <row r="896" spans="1:15" x14ac:dyDescent="0.2">
      <c r="B896" s="241"/>
      <c r="C896" s="481"/>
      <c r="D896" s="242"/>
      <c r="E896" s="242"/>
      <c r="F896" s="242"/>
      <c r="G896" s="242"/>
      <c r="H896" s="551"/>
    </row>
    <row r="897" spans="3:8" x14ac:dyDescent="0.2">
      <c r="C897" s="374"/>
      <c r="H897" s="551"/>
    </row>
    <row r="898" spans="3:8" x14ac:dyDescent="0.2">
      <c r="H898" s="551"/>
    </row>
    <row r="899" spans="3:8" x14ac:dyDescent="0.2">
      <c r="H899" s="551"/>
    </row>
    <row r="900" spans="3:8" x14ac:dyDescent="0.2">
      <c r="H900" s="551"/>
    </row>
    <row r="901" spans="3:8" x14ac:dyDescent="0.2">
      <c r="H901" s="551"/>
    </row>
    <row r="902" spans="3:8" x14ac:dyDescent="0.2">
      <c r="H902" s="551"/>
    </row>
    <row r="903" spans="3:8" x14ac:dyDescent="0.2">
      <c r="H903" s="551"/>
    </row>
    <row r="904" spans="3:8" x14ac:dyDescent="0.2">
      <c r="H904" s="551"/>
    </row>
    <row r="905" spans="3:8" x14ac:dyDescent="0.2">
      <c r="H905" s="551"/>
    </row>
    <row r="906" spans="3:8" x14ac:dyDescent="0.2">
      <c r="H906" s="551"/>
    </row>
    <row r="907" spans="3:8" x14ac:dyDescent="0.2">
      <c r="H907" s="551"/>
    </row>
    <row r="908" spans="3:8" x14ac:dyDescent="0.2">
      <c r="H908" s="551"/>
    </row>
    <row r="909" spans="3:8" x14ac:dyDescent="0.2">
      <c r="H909" s="551"/>
    </row>
    <row r="910" spans="3:8" x14ac:dyDescent="0.2">
      <c r="H910" s="551"/>
    </row>
    <row r="911" spans="3:8" x14ac:dyDescent="0.2">
      <c r="H911" s="551"/>
    </row>
    <row r="912" spans="3:8" x14ac:dyDescent="0.2">
      <c r="H912" s="551"/>
    </row>
    <row r="913" spans="8:8" x14ac:dyDescent="0.2">
      <c r="H913" s="551"/>
    </row>
    <row r="914" spans="8:8" x14ac:dyDescent="0.2">
      <c r="H914" s="551"/>
    </row>
    <row r="915" spans="8:8" x14ac:dyDescent="0.2">
      <c r="H915" s="551"/>
    </row>
    <row r="916" spans="8:8" x14ac:dyDescent="0.2">
      <c r="H916" s="551"/>
    </row>
    <row r="917" spans="8:8" x14ac:dyDescent="0.2">
      <c r="H917" s="551"/>
    </row>
    <row r="918" spans="8:8" x14ac:dyDescent="0.2">
      <c r="H918" s="551"/>
    </row>
    <row r="919" spans="8:8" x14ac:dyDescent="0.2">
      <c r="H919" s="551"/>
    </row>
    <row r="920" spans="8:8" x14ac:dyDescent="0.2">
      <c r="H920" s="551"/>
    </row>
    <row r="921" spans="8:8" x14ac:dyDescent="0.2">
      <c r="H921" s="551"/>
    </row>
    <row r="922" spans="8:8" x14ac:dyDescent="0.2">
      <c r="H922" s="551"/>
    </row>
    <row r="923" spans="8:8" x14ac:dyDescent="0.2">
      <c r="H923" s="551"/>
    </row>
    <row r="924" spans="8:8" x14ac:dyDescent="0.2">
      <c r="H924" s="551"/>
    </row>
    <row r="925" spans="8:8" x14ac:dyDescent="0.2">
      <c r="H925" s="551"/>
    </row>
    <row r="926" spans="8:8" x14ac:dyDescent="0.2">
      <c r="H926" s="551"/>
    </row>
    <row r="927" spans="8:8" x14ac:dyDescent="0.2">
      <c r="H927" s="551"/>
    </row>
    <row r="928" spans="8:8" x14ac:dyDescent="0.2">
      <c r="H928" s="551"/>
    </row>
    <row r="929" spans="8:8" x14ac:dyDescent="0.2">
      <c r="H929" s="551"/>
    </row>
    <row r="930" spans="8:8" x14ac:dyDescent="0.2">
      <c r="H930" s="551"/>
    </row>
    <row r="931" spans="8:8" x14ac:dyDescent="0.2">
      <c r="H931" s="5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2"/>
  <sheetViews>
    <sheetView topLeftCell="B1" workbookViewId="0">
      <pane ySplit="2" topLeftCell="A581" activePane="bottomLeft" state="frozen"/>
      <selection pane="bottomLeft" activeCell="B1" sqref="A1:XFD1048576"/>
    </sheetView>
  </sheetViews>
  <sheetFormatPr defaultRowHeight="12.75" x14ac:dyDescent="0.2"/>
  <cols>
    <col min="1" max="1" width="0.42578125" style="174" hidden="1" customWidth="1"/>
    <col min="2" max="2" width="3.28515625" style="180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 x14ac:dyDescent="0.2">
      <c r="A1" s="161"/>
      <c r="B1" s="176" t="s">
        <v>441</v>
      </c>
      <c r="C1" s="16"/>
      <c r="D1" s="16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 thickBot="1" x14ac:dyDescent="0.25">
      <c r="A2" s="162"/>
      <c r="B2" s="177" t="s">
        <v>0</v>
      </c>
      <c r="C2" s="600" t="s">
        <v>443</v>
      </c>
      <c r="D2" s="600"/>
      <c r="E2" s="600"/>
      <c r="F2" s="18"/>
      <c r="G2" s="18"/>
      <c r="H2" s="18"/>
      <c r="I2" s="16"/>
      <c r="J2" s="16"/>
      <c r="K2" s="133"/>
      <c r="L2" s="54"/>
      <c r="M2" s="54" t="s">
        <v>440</v>
      </c>
    </row>
    <row r="3" spans="1:13" ht="29.25" customHeight="1" thickBot="1" x14ac:dyDescent="0.25">
      <c r="A3" s="162"/>
      <c r="B3" s="178"/>
      <c r="C3" s="5"/>
      <c r="D3" s="132"/>
      <c r="E3" s="601" t="s">
        <v>512</v>
      </c>
      <c r="F3" s="602"/>
      <c r="G3" s="603"/>
      <c r="H3" s="604"/>
      <c r="I3" s="159" t="s">
        <v>437</v>
      </c>
      <c r="J3" s="160">
        <v>2012</v>
      </c>
      <c r="K3" s="159" t="s">
        <v>526</v>
      </c>
      <c r="L3" s="160">
        <v>2013</v>
      </c>
      <c r="M3" s="160">
        <v>2014</v>
      </c>
    </row>
    <row r="4" spans="1:13" ht="15.75" x14ac:dyDescent="0.25">
      <c r="A4" s="161"/>
      <c r="B4" s="131" t="s">
        <v>331</v>
      </c>
      <c r="C4" s="27"/>
      <c r="D4" s="28" t="s">
        <v>442</v>
      </c>
      <c r="E4" s="55"/>
      <c r="F4" s="55"/>
      <c r="G4" s="55"/>
      <c r="H4" s="56"/>
      <c r="I4" s="55"/>
      <c r="J4" s="55"/>
      <c r="K4" s="55"/>
      <c r="L4" s="55"/>
      <c r="M4" s="55"/>
    </row>
    <row r="5" spans="1:13" x14ac:dyDescent="0.2">
      <c r="A5" s="161"/>
      <c r="B5" s="22"/>
      <c r="C5" s="22"/>
      <c r="D5" s="22" t="s">
        <v>329</v>
      </c>
      <c r="E5" s="57">
        <f t="shared" ref="E5:J5" si="0">SUM(E6+E27+E78)</f>
        <v>4507.8</v>
      </c>
      <c r="F5" s="57">
        <f t="shared" si="0"/>
        <v>333.9</v>
      </c>
      <c r="G5" s="57">
        <f t="shared" si="0"/>
        <v>333.9</v>
      </c>
      <c r="H5" s="57">
        <f t="shared" si="0"/>
        <v>333.9</v>
      </c>
      <c r="I5" s="57">
        <f t="shared" si="0"/>
        <v>4067</v>
      </c>
      <c r="J5" s="57">
        <f t="shared" si="0"/>
        <v>4657.03</v>
      </c>
      <c r="K5" s="57">
        <f>SUM(K6+K27+K78)</f>
        <v>4657.03</v>
      </c>
      <c r="L5" s="57">
        <f>SUM(L6+L27+L78)</f>
        <v>4603.5999999999995</v>
      </c>
      <c r="M5" s="57">
        <f>SUM(M6+M27+M78)</f>
        <v>4649.5999999999995</v>
      </c>
    </row>
    <row r="6" spans="1:13" x14ac:dyDescent="0.2">
      <c r="A6" s="161"/>
      <c r="B6" s="22"/>
      <c r="C6" s="22"/>
      <c r="D6" s="22" t="s">
        <v>1</v>
      </c>
      <c r="E6" s="57">
        <f t="shared" ref="E6:M6" si="1">SUM(E8+E10+E18)</f>
        <v>1757.5</v>
      </c>
      <c r="F6" s="57">
        <f t="shared" si="1"/>
        <v>333.9</v>
      </c>
      <c r="G6" s="57">
        <f t="shared" si="1"/>
        <v>333.9</v>
      </c>
      <c r="H6" s="57">
        <f t="shared" si="1"/>
        <v>333.9</v>
      </c>
      <c r="I6" s="57">
        <f t="shared" si="1"/>
        <v>2147.9</v>
      </c>
      <c r="J6" s="57">
        <f t="shared" si="1"/>
        <v>2263.9</v>
      </c>
      <c r="K6" s="57">
        <f t="shared" si="1"/>
        <v>2263.9</v>
      </c>
      <c r="L6" s="57">
        <f t="shared" si="1"/>
        <v>2263.9</v>
      </c>
      <c r="M6" s="57">
        <f t="shared" si="1"/>
        <v>2263.9</v>
      </c>
    </row>
    <row r="7" spans="1:13" x14ac:dyDescent="0.2">
      <c r="A7" s="162"/>
      <c r="B7" s="23"/>
      <c r="C7" s="24"/>
      <c r="D7" s="24"/>
      <c r="E7" s="111"/>
      <c r="F7" s="58"/>
      <c r="G7" s="58"/>
      <c r="H7" s="59"/>
      <c r="I7" s="111"/>
      <c r="J7" s="58"/>
      <c r="K7" s="58"/>
      <c r="L7" s="58"/>
      <c r="M7" s="58"/>
    </row>
    <row r="8" spans="1:13" x14ac:dyDescent="0.2">
      <c r="A8" s="161"/>
      <c r="B8" s="23">
        <v>110</v>
      </c>
      <c r="C8" s="23"/>
      <c r="D8" s="23" t="s">
        <v>2</v>
      </c>
      <c r="E8" s="112">
        <f t="shared" ref="E8:M8" si="2">SUM(E9)</f>
        <v>1490</v>
      </c>
      <c r="F8" s="112">
        <f t="shared" si="2"/>
        <v>0</v>
      </c>
      <c r="G8" s="112">
        <f t="shared" si="2"/>
        <v>0</v>
      </c>
      <c r="H8" s="112">
        <f t="shared" si="2"/>
        <v>0</v>
      </c>
      <c r="I8" s="112">
        <f t="shared" si="2"/>
        <v>1801.5</v>
      </c>
      <c r="J8" s="112">
        <f t="shared" si="2"/>
        <v>1866.4</v>
      </c>
      <c r="K8" s="112">
        <f t="shared" si="2"/>
        <v>1866.4</v>
      </c>
      <c r="L8" s="112">
        <f t="shared" si="2"/>
        <v>1866.4</v>
      </c>
      <c r="M8" s="112">
        <f t="shared" si="2"/>
        <v>1866.4</v>
      </c>
    </row>
    <row r="9" spans="1:13" x14ac:dyDescent="0.2">
      <c r="A9" s="162"/>
      <c r="B9" s="23">
        <v>111</v>
      </c>
      <c r="C9" s="24"/>
      <c r="D9" s="24" t="s">
        <v>320</v>
      </c>
      <c r="E9" s="113">
        <v>1490</v>
      </c>
      <c r="F9" s="63"/>
      <c r="G9" s="63"/>
      <c r="H9" s="141"/>
      <c r="I9" s="113">
        <v>1801.5</v>
      </c>
      <c r="J9" s="63">
        <v>1866.4</v>
      </c>
      <c r="K9" s="63">
        <v>1866.4</v>
      </c>
      <c r="L9" s="63">
        <v>1866.4</v>
      </c>
      <c r="M9" s="63">
        <v>1866.4</v>
      </c>
    </row>
    <row r="10" spans="1:13" x14ac:dyDescent="0.2">
      <c r="A10" s="161"/>
      <c r="B10" s="23">
        <v>120</v>
      </c>
      <c r="C10" s="23"/>
      <c r="D10" s="23" t="s">
        <v>3</v>
      </c>
      <c r="E10" s="112">
        <f t="shared" ref="E10:M10" si="3">SUM(E11:E17)</f>
        <v>100.2</v>
      </c>
      <c r="F10" s="112">
        <f t="shared" si="3"/>
        <v>164.9</v>
      </c>
      <c r="G10" s="112">
        <f t="shared" si="3"/>
        <v>164.9</v>
      </c>
      <c r="H10" s="112">
        <f t="shared" si="3"/>
        <v>164.9</v>
      </c>
      <c r="I10" s="112">
        <f t="shared" si="3"/>
        <v>164.9</v>
      </c>
      <c r="J10" s="112">
        <f t="shared" si="3"/>
        <v>189.1</v>
      </c>
      <c r="K10" s="112">
        <f t="shared" si="3"/>
        <v>189.1</v>
      </c>
      <c r="L10" s="112">
        <f t="shared" si="3"/>
        <v>189.1</v>
      </c>
      <c r="M10" s="112">
        <f t="shared" si="3"/>
        <v>189.1</v>
      </c>
    </row>
    <row r="11" spans="1:13" x14ac:dyDescent="0.2">
      <c r="A11" s="161"/>
      <c r="B11" s="23"/>
      <c r="C11" s="62">
        <v>121001</v>
      </c>
      <c r="D11" s="62" t="s">
        <v>375</v>
      </c>
      <c r="E11" s="113">
        <v>10.4</v>
      </c>
      <c r="F11" s="113">
        <v>14.8</v>
      </c>
      <c r="G11" s="113">
        <v>14.8</v>
      </c>
      <c r="H11" s="113">
        <v>14.8</v>
      </c>
      <c r="I11" s="113">
        <v>11.9</v>
      </c>
      <c r="J11" s="63">
        <v>18.8</v>
      </c>
      <c r="K11" s="63">
        <v>18.8</v>
      </c>
      <c r="L11" s="63">
        <v>18.8</v>
      </c>
      <c r="M11" s="63">
        <v>18.8</v>
      </c>
    </row>
    <row r="12" spans="1:13" x14ac:dyDescent="0.2">
      <c r="A12" s="161"/>
      <c r="B12" s="23"/>
      <c r="C12" s="62">
        <v>121001</v>
      </c>
      <c r="D12" s="62" t="s">
        <v>376</v>
      </c>
      <c r="E12" s="113">
        <v>4.3</v>
      </c>
      <c r="F12" s="113">
        <v>32.799999999999997</v>
      </c>
      <c r="G12" s="113">
        <v>32.799999999999997</v>
      </c>
      <c r="H12" s="113">
        <v>32.799999999999997</v>
      </c>
      <c r="I12" s="113">
        <v>16.8</v>
      </c>
      <c r="J12" s="63">
        <v>34.799999999999997</v>
      </c>
      <c r="K12" s="63">
        <v>34.799999999999997</v>
      </c>
      <c r="L12" s="63">
        <v>34.799999999999997</v>
      </c>
      <c r="M12" s="63">
        <v>34.799999999999997</v>
      </c>
    </row>
    <row r="13" spans="1:13" x14ac:dyDescent="0.2">
      <c r="A13" s="161"/>
      <c r="B13" s="23"/>
      <c r="C13" s="62">
        <v>121002</v>
      </c>
      <c r="D13" s="24" t="s">
        <v>377</v>
      </c>
      <c r="E13" s="113">
        <v>30.5</v>
      </c>
      <c r="F13" s="113">
        <v>39.5</v>
      </c>
      <c r="G13" s="113">
        <v>39.5</v>
      </c>
      <c r="H13" s="113">
        <v>39.5</v>
      </c>
      <c r="I13" s="113">
        <v>34.9</v>
      </c>
      <c r="J13" s="63">
        <v>41</v>
      </c>
      <c r="K13" s="63">
        <v>41</v>
      </c>
      <c r="L13" s="63">
        <v>41</v>
      </c>
      <c r="M13" s="63">
        <v>41</v>
      </c>
    </row>
    <row r="14" spans="1:13" x14ac:dyDescent="0.2">
      <c r="A14" s="162"/>
      <c r="B14" s="23"/>
      <c r="C14" s="24">
        <v>121002</v>
      </c>
      <c r="D14" s="24" t="s">
        <v>378</v>
      </c>
      <c r="E14" s="113">
        <v>39.799999999999997</v>
      </c>
      <c r="F14" s="113">
        <v>70</v>
      </c>
      <c r="G14" s="113">
        <v>70</v>
      </c>
      <c r="H14" s="113">
        <v>70</v>
      </c>
      <c r="I14" s="113">
        <v>56.6</v>
      </c>
      <c r="J14" s="63">
        <v>71</v>
      </c>
      <c r="K14" s="63">
        <v>71</v>
      </c>
      <c r="L14" s="63">
        <v>71</v>
      </c>
      <c r="M14" s="63">
        <v>71</v>
      </c>
    </row>
    <row r="15" spans="1:13" x14ac:dyDescent="0.2">
      <c r="A15" s="162"/>
      <c r="B15" s="23"/>
      <c r="C15" s="24">
        <v>121003</v>
      </c>
      <c r="D15" s="24" t="s">
        <v>379</v>
      </c>
      <c r="E15" s="113">
        <v>4.0999999999999996</v>
      </c>
      <c r="F15" s="113">
        <v>5.5</v>
      </c>
      <c r="G15" s="113">
        <v>5.5</v>
      </c>
      <c r="H15" s="113">
        <v>5.5</v>
      </c>
      <c r="I15" s="113">
        <v>4.9000000000000004</v>
      </c>
      <c r="J15" s="63">
        <v>6</v>
      </c>
      <c r="K15" s="63">
        <v>6</v>
      </c>
      <c r="L15" s="63">
        <v>6</v>
      </c>
      <c r="M15" s="63">
        <v>6</v>
      </c>
    </row>
    <row r="16" spans="1:13" x14ac:dyDescent="0.2">
      <c r="A16" s="162"/>
      <c r="B16" s="23"/>
      <c r="C16" s="24">
        <v>121003</v>
      </c>
      <c r="D16" s="24" t="s">
        <v>380</v>
      </c>
      <c r="E16" s="113">
        <v>1.9</v>
      </c>
      <c r="F16" s="113">
        <v>2.2999999999999998</v>
      </c>
      <c r="G16" s="113">
        <v>2.2999999999999998</v>
      </c>
      <c r="H16" s="113">
        <v>2.2999999999999998</v>
      </c>
      <c r="I16" s="113">
        <v>2.2000000000000002</v>
      </c>
      <c r="J16" s="63">
        <v>3.3</v>
      </c>
      <c r="K16" s="63">
        <v>3.3</v>
      </c>
      <c r="L16" s="63">
        <v>3.3</v>
      </c>
      <c r="M16" s="63">
        <v>3.3</v>
      </c>
    </row>
    <row r="17" spans="1:13" x14ac:dyDescent="0.2">
      <c r="A17" s="162"/>
      <c r="B17" s="23"/>
      <c r="C17" s="24">
        <v>121003</v>
      </c>
      <c r="D17" s="24" t="s">
        <v>388</v>
      </c>
      <c r="E17" s="181">
        <v>9.1999999999999993</v>
      </c>
      <c r="F17" s="181">
        <v>0</v>
      </c>
      <c r="G17" s="181">
        <v>0</v>
      </c>
      <c r="H17" s="181">
        <v>0</v>
      </c>
      <c r="I17" s="181">
        <v>37.6</v>
      </c>
      <c r="J17" s="63">
        <v>14.2</v>
      </c>
      <c r="K17" s="63">
        <v>14.2</v>
      </c>
      <c r="L17" s="63">
        <v>14.2</v>
      </c>
      <c r="M17" s="63">
        <v>14.2</v>
      </c>
    </row>
    <row r="18" spans="1:13" x14ac:dyDescent="0.2">
      <c r="A18" s="161"/>
      <c r="B18" s="23">
        <v>130</v>
      </c>
      <c r="C18" s="23"/>
      <c r="D18" s="23" t="s">
        <v>4</v>
      </c>
      <c r="E18" s="112">
        <f t="shared" ref="E18:M18" si="4">SUM(E19)</f>
        <v>167.3</v>
      </c>
      <c r="F18" s="112">
        <f t="shared" si="4"/>
        <v>169</v>
      </c>
      <c r="G18" s="112">
        <f t="shared" si="4"/>
        <v>169</v>
      </c>
      <c r="H18" s="112">
        <f t="shared" si="4"/>
        <v>169</v>
      </c>
      <c r="I18" s="112">
        <f t="shared" si="4"/>
        <v>181.5</v>
      </c>
      <c r="J18" s="112">
        <f t="shared" si="4"/>
        <v>208.4</v>
      </c>
      <c r="K18" s="112">
        <f t="shared" si="4"/>
        <v>208.4</v>
      </c>
      <c r="L18" s="112">
        <f t="shared" si="4"/>
        <v>208.4</v>
      </c>
      <c r="M18" s="112">
        <f t="shared" si="4"/>
        <v>208.4</v>
      </c>
    </row>
    <row r="19" spans="1:13" x14ac:dyDescent="0.2">
      <c r="A19" s="162"/>
      <c r="B19" s="23">
        <v>133</v>
      </c>
      <c r="C19" s="24"/>
      <c r="D19" s="24" t="s">
        <v>321</v>
      </c>
      <c r="E19" s="116">
        <f t="shared" ref="E19:M19" si="5">SUM(E20:E26)</f>
        <v>167.3</v>
      </c>
      <c r="F19" s="116">
        <f t="shared" si="5"/>
        <v>169</v>
      </c>
      <c r="G19" s="116">
        <f t="shared" si="5"/>
        <v>169</v>
      </c>
      <c r="H19" s="116">
        <f t="shared" si="5"/>
        <v>169</v>
      </c>
      <c r="I19" s="116">
        <f t="shared" si="5"/>
        <v>181.5</v>
      </c>
      <c r="J19" s="116">
        <f t="shared" si="5"/>
        <v>208.4</v>
      </c>
      <c r="K19" s="116">
        <f t="shared" si="5"/>
        <v>208.4</v>
      </c>
      <c r="L19" s="116">
        <f t="shared" si="5"/>
        <v>208.4</v>
      </c>
      <c r="M19" s="116">
        <f t="shared" si="5"/>
        <v>208.4</v>
      </c>
    </row>
    <row r="20" spans="1:13" x14ac:dyDescent="0.2">
      <c r="A20" s="162"/>
      <c r="B20" s="23"/>
      <c r="C20" s="24">
        <v>133001</v>
      </c>
      <c r="D20" s="24" t="s">
        <v>5</v>
      </c>
      <c r="E20" s="113">
        <v>2.9</v>
      </c>
      <c r="F20" s="63"/>
      <c r="G20" s="63"/>
      <c r="H20" s="64"/>
      <c r="I20" s="113">
        <v>4.2</v>
      </c>
      <c r="J20" s="63">
        <v>4.8</v>
      </c>
      <c r="K20" s="63">
        <v>4.8</v>
      </c>
      <c r="L20" s="63">
        <v>4.8</v>
      </c>
      <c r="M20" s="63">
        <v>4.8</v>
      </c>
    </row>
    <row r="21" spans="1:13" x14ac:dyDescent="0.2">
      <c r="A21" s="162"/>
      <c r="B21" s="23"/>
      <c r="C21" s="24">
        <v>133003</v>
      </c>
      <c r="D21" s="24" t="s">
        <v>410</v>
      </c>
      <c r="E21" s="113">
        <v>0</v>
      </c>
      <c r="F21" s="63"/>
      <c r="G21" s="63"/>
      <c r="H21" s="64"/>
      <c r="I21" s="113">
        <v>0.3</v>
      </c>
      <c r="J21" s="63">
        <v>0.2</v>
      </c>
      <c r="K21" s="63">
        <v>0.2</v>
      </c>
      <c r="L21" s="63">
        <v>0.2</v>
      </c>
      <c r="M21" s="63">
        <v>0.2</v>
      </c>
    </row>
    <row r="22" spans="1:13" x14ac:dyDescent="0.2">
      <c r="A22" s="162"/>
      <c r="B22" s="23"/>
      <c r="C22" s="24">
        <v>133006</v>
      </c>
      <c r="D22" s="24" t="s">
        <v>415</v>
      </c>
      <c r="E22" s="113">
        <v>0</v>
      </c>
      <c r="F22" s="63"/>
      <c r="G22" s="63"/>
      <c r="H22" s="64"/>
      <c r="I22" s="113">
        <v>1.2</v>
      </c>
      <c r="J22" s="63">
        <v>1.4</v>
      </c>
      <c r="K22" s="63">
        <v>1.4</v>
      </c>
      <c r="L22" s="63">
        <v>1.4</v>
      </c>
      <c r="M22" s="63">
        <v>1.4</v>
      </c>
    </row>
    <row r="23" spans="1:13" x14ac:dyDescent="0.2">
      <c r="A23" s="162"/>
      <c r="B23" s="23"/>
      <c r="C23" s="24">
        <v>133012</v>
      </c>
      <c r="D23" s="24" t="s">
        <v>6</v>
      </c>
      <c r="E23" s="113">
        <v>9.6999999999999993</v>
      </c>
      <c r="F23" s="63"/>
      <c r="G23" s="63"/>
      <c r="H23" s="64"/>
      <c r="I23" s="113">
        <v>6.8</v>
      </c>
      <c r="J23" s="63">
        <v>7</v>
      </c>
      <c r="K23" s="63">
        <v>7</v>
      </c>
      <c r="L23" s="63">
        <v>7</v>
      </c>
      <c r="M23" s="63">
        <v>7</v>
      </c>
    </row>
    <row r="24" spans="1:13" x14ac:dyDescent="0.2">
      <c r="A24" s="162"/>
      <c r="B24" s="23"/>
      <c r="C24" s="24">
        <v>133013</v>
      </c>
      <c r="D24" s="24" t="s">
        <v>381</v>
      </c>
      <c r="E24" s="113">
        <v>106.7</v>
      </c>
      <c r="F24" s="113">
        <v>93.2</v>
      </c>
      <c r="G24" s="113">
        <v>93.2</v>
      </c>
      <c r="H24" s="113">
        <v>93.2</v>
      </c>
      <c r="I24" s="113">
        <v>93.2</v>
      </c>
      <c r="J24" s="63">
        <v>110</v>
      </c>
      <c r="K24" s="63">
        <v>110</v>
      </c>
      <c r="L24" s="63">
        <v>110</v>
      </c>
      <c r="M24" s="63">
        <v>110</v>
      </c>
    </row>
    <row r="25" spans="1:13" x14ac:dyDescent="0.2">
      <c r="A25" s="162"/>
      <c r="B25" s="23"/>
      <c r="C25" s="24">
        <v>133013</v>
      </c>
      <c r="D25" s="24" t="s">
        <v>382</v>
      </c>
      <c r="E25" s="113">
        <v>48</v>
      </c>
      <c r="F25" s="113">
        <v>38</v>
      </c>
      <c r="G25" s="113">
        <v>38</v>
      </c>
      <c r="H25" s="113">
        <v>38</v>
      </c>
      <c r="I25" s="113">
        <v>38</v>
      </c>
      <c r="J25" s="63">
        <v>50</v>
      </c>
      <c r="K25" s="63">
        <v>50</v>
      </c>
      <c r="L25" s="63">
        <v>50</v>
      </c>
      <c r="M25" s="63">
        <v>50</v>
      </c>
    </row>
    <row r="26" spans="1:13" x14ac:dyDescent="0.2">
      <c r="A26" s="162"/>
      <c r="B26" s="23"/>
      <c r="C26" s="24">
        <v>133013</v>
      </c>
      <c r="D26" s="24" t="s">
        <v>388</v>
      </c>
      <c r="E26" s="113">
        <v>0</v>
      </c>
      <c r="F26" s="113">
        <v>37.799999999999997</v>
      </c>
      <c r="G26" s="113">
        <v>37.799999999999997</v>
      </c>
      <c r="H26" s="113">
        <v>37.799999999999997</v>
      </c>
      <c r="I26" s="113">
        <v>37.799999999999997</v>
      </c>
      <c r="J26" s="63">
        <v>35</v>
      </c>
      <c r="K26" s="63">
        <v>35</v>
      </c>
      <c r="L26" s="63">
        <v>35</v>
      </c>
      <c r="M26" s="63">
        <v>35</v>
      </c>
    </row>
    <row r="27" spans="1:13" x14ac:dyDescent="0.2">
      <c r="A27" s="161"/>
      <c r="B27" s="128"/>
      <c r="C27" s="128"/>
      <c r="D27" s="128" t="s">
        <v>7</v>
      </c>
      <c r="E27" s="114">
        <f t="shared" ref="E27:M27" si="6">SUM(E28+E38+E44+E46+E68+E70)</f>
        <v>1010.4</v>
      </c>
      <c r="F27" s="114">
        <f t="shared" si="6"/>
        <v>0</v>
      </c>
      <c r="G27" s="114">
        <f t="shared" si="6"/>
        <v>0</v>
      </c>
      <c r="H27" s="114">
        <f t="shared" si="6"/>
        <v>0</v>
      </c>
      <c r="I27" s="114">
        <f t="shared" si="6"/>
        <v>299.70000000000005</v>
      </c>
      <c r="J27" s="114">
        <f t="shared" si="6"/>
        <v>516.19999999999993</v>
      </c>
      <c r="K27" s="114">
        <f t="shared" si="6"/>
        <v>516.19999999999993</v>
      </c>
      <c r="L27" s="114">
        <f t="shared" si="6"/>
        <v>516.19999999999993</v>
      </c>
      <c r="M27" s="114">
        <f t="shared" si="6"/>
        <v>516.19999999999993</v>
      </c>
    </row>
    <row r="28" spans="1:13" x14ac:dyDescent="0.2">
      <c r="A28" s="161"/>
      <c r="B28" s="23">
        <v>210</v>
      </c>
      <c r="C28" s="23"/>
      <c r="D28" s="23" t="s">
        <v>8</v>
      </c>
      <c r="E28" s="112">
        <f t="shared" ref="E28:M28" si="7">SUM(E29:E37)</f>
        <v>811.4</v>
      </c>
      <c r="F28" s="112">
        <f t="shared" si="7"/>
        <v>0</v>
      </c>
      <c r="G28" s="112">
        <f t="shared" si="7"/>
        <v>0</v>
      </c>
      <c r="H28" s="112">
        <f t="shared" si="7"/>
        <v>0</v>
      </c>
      <c r="I28" s="112">
        <f t="shared" si="7"/>
        <v>102.4</v>
      </c>
      <c r="J28" s="112">
        <f t="shared" si="7"/>
        <v>319</v>
      </c>
      <c r="K28" s="112">
        <f t="shared" si="7"/>
        <v>319</v>
      </c>
      <c r="L28" s="112">
        <f t="shared" si="7"/>
        <v>319</v>
      </c>
      <c r="M28" s="112">
        <f t="shared" si="7"/>
        <v>319</v>
      </c>
    </row>
    <row r="29" spans="1:13" x14ac:dyDescent="0.2">
      <c r="A29" s="162"/>
      <c r="B29" s="23"/>
      <c r="C29" s="24">
        <v>211003</v>
      </c>
      <c r="D29" s="24" t="s">
        <v>316</v>
      </c>
      <c r="E29" s="113">
        <v>0</v>
      </c>
      <c r="F29" s="63"/>
      <c r="G29" s="63"/>
      <c r="H29" s="64"/>
      <c r="I29" s="113">
        <v>0</v>
      </c>
      <c r="J29" s="63">
        <v>0</v>
      </c>
      <c r="K29" s="63">
        <v>0</v>
      </c>
      <c r="L29" s="63">
        <v>0</v>
      </c>
      <c r="M29" s="63">
        <v>0</v>
      </c>
    </row>
    <row r="30" spans="1:13" x14ac:dyDescent="0.2">
      <c r="A30" s="162"/>
      <c r="B30" s="23"/>
      <c r="C30" s="24">
        <v>211003</v>
      </c>
      <c r="D30" s="24" t="s">
        <v>317</v>
      </c>
      <c r="E30" s="113">
        <v>2.1</v>
      </c>
      <c r="F30" s="63"/>
      <c r="G30" s="63"/>
      <c r="H30" s="64"/>
      <c r="I30" s="113">
        <v>6.2</v>
      </c>
      <c r="J30" s="63">
        <v>6.2</v>
      </c>
      <c r="K30" s="63">
        <v>6.2</v>
      </c>
      <c r="L30" s="63">
        <v>6.2</v>
      </c>
      <c r="M30" s="63">
        <v>6.2</v>
      </c>
    </row>
    <row r="31" spans="1:13" x14ac:dyDescent="0.2">
      <c r="A31" s="162"/>
      <c r="B31" s="23"/>
      <c r="C31" s="24">
        <v>212002</v>
      </c>
      <c r="D31" s="24" t="s">
        <v>318</v>
      </c>
      <c r="E31" s="113">
        <v>49.6</v>
      </c>
      <c r="F31" s="63"/>
      <c r="G31" s="63"/>
      <c r="H31" s="64"/>
      <c r="I31" s="113">
        <v>35.5</v>
      </c>
      <c r="J31" s="63">
        <v>31.5</v>
      </c>
      <c r="K31" s="63">
        <v>31.5</v>
      </c>
      <c r="L31" s="63">
        <v>31.5</v>
      </c>
      <c r="M31" s="63">
        <v>31.5</v>
      </c>
    </row>
    <row r="32" spans="1:13" x14ac:dyDescent="0.2">
      <c r="A32" s="162"/>
      <c r="B32" s="23"/>
      <c r="C32" s="24">
        <v>2120031</v>
      </c>
      <c r="D32" s="24" t="s">
        <v>484</v>
      </c>
      <c r="E32" s="113">
        <v>15.6</v>
      </c>
      <c r="F32" s="63"/>
      <c r="G32" s="63"/>
      <c r="H32" s="64"/>
      <c r="I32" s="113">
        <v>12.9</v>
      </c>
      <c r="J32" s="63">
        <v>12.8</v>
      </c>
      <c r="K32" s="63">
        <v>12.8</v>
      </c>
      <c r="L32" s="63">
        <v>12.8</v>
      </c>
      <c r="M32" s="63">
        <v>12.8</v>
      </c>
    </row>
    <row r="33" spans="1:13" x14ac:dyDescent="0.2">
      <c r="A33" s="162"/>
      <c r="B33" s="23"/>
      <c r="C33" s="24">
        <v>2120032</v>
      </c>
      <c r="D33" s="24" t="s">
        <v>487</v>
      </c>
      <c r="E33" s="113">
        <v>0</v>
      </c>
      <c r="F33" s="63"/>
      <c r="G33" s="63"/>
      <c r="H33" s="141"/>
      <c r="I33" s="113">
        <v>1.9</v>
      </c>
      <c r="J33" s="63">
        <v>180</v>
      </c>
      <c r="K33" s="63">
        <v>180</v>
      </c>
      <c r="L33" s="63">
        <v>180</v>
      </c>
      <c r="M33" s="63">
        <v>180</v>
      </c>
    </row>
    <row r="34" spans="1:13" x14ac:dyDescent="0.2">
      <c r="A34" s="162"/>
      <c r="B34" s="23"/>
      <c r="C34" s="24">
        <v>2120033</v>
      </c>
      <c r="D34" s="24" t="s">
        <v>488</v>
      </c>
      <c r="E34" s="121">
        <v>0</v>
      </c>
      <c r="F34" s="63"/>
      <c r="G34" s="65"/>
      <c r="H34" s="141"/>
      <c r="I34" s="121">
        <v>0.8</v>
      </c>
      <c r="J34" s="65">
        <v>30</v>
      </c>
      <c r="K34" s="65">
        <v>30</v>
      </c>
      <c r="L34" s="65">
        <v>30</v>
      </c>
      <c r="M34" s="65">
        <v>30</v>
      </c>
    </row>
    <row r="35" spans="1:13" x14ac:dyDescent="0.2">
      <c r="A35" s="162"/>
      <c r="B35" s="23"/>
      <c r="C35" s="24">
        <v>212003</v>
      </c>
      <c r="D35" s="24" t="s">
        <v>489</v>
      </c>
      <c r="E35" s="121">
        <v>0</v>
      </c>
      <c r="F35" s="63"/>
      <c r="G35" s="65"/>
      <c r="H35" s="141"/>
      <c r="I35" s="121">
        <v>0</v>
      </c>
      <c r="J35" s="65">
        <v>9.6</v>
      </c>
      <c r="K35" s="65">
        <v>9.6</v>
      </c>
      <c r="L35" s="65">
        <v>9.6</v>
      </c>
      <c r="M35" s="65">
        <v>9.6</v>
      </c>
    </row>
    <row r="36" spans="1:13" x14ac:dyDescent="0.2">
      <c r="A36" s="162"/>
      <c r="B36" s="23"/>
      <c r="C36" s="24">
        <v>2120034</v>
      </c>
      <c r="D36" s="24" t="s">
        <v>349</v>
      </c>
      <c r="E36" s="121">
        <v>633</v>
      </c>
      <c r="F36" s="63"/>
      <c r="G36" s="65"/>
      <c r="H36" s="141"/>
      <c r="I36" s="121">
        <v>0</v>
      </c>
      <c r="J36" s="65">
        <v>0</v>
      </c>
      <c r="K36" s="65">
        <v>0</v>
      </c>
      <c r="L36" s="65">
        <v>0</v>
      </c>
      <c r="M36" s="65">
        <v>0</v>
      </c>
    </row>
    <row r="37" spans="1:13" x14ac:dyDescent="0.2">
      <c r="A37" s="162"/>
      <c r="B37" s="23"/>
      <c r="C37" s="24">
        <v>212004</v>
      </c>
      <c r="D37" s="24" t="s">
        <v>319</v>
      </c>
      <c r="E37" s="121">
        <v>111.1</v>
      </c>
      <c r="F37" s="63"/>
      <c r="G37" s="65"/>
      <c r="H37" s="141"/>
      <c r="I37" s="121">
        <v>45.1</v>
      </c>
      <c r="J37" s="65">
        <v>48.9</v>
      </c>
      <c r="K37" s="65">
        <v>48.9</v>
      </c>
      <c r="L37" s="65">
        <v>48.9</v>
      </c>
      <c r="M37" s="65">
        <v>48.9</v>
      </c>
    </row>
    <row r="38" spans="1:13" x14ac:dyDescent="0.2">
      <c r="A38" s="161"/>
      <c r="B38" s="23">
        <v>220</v>
      </c>
      <c r="C38" s="23"/>
      <c r="D38" s="23" t="s">
        <v>9</v>
      </c>
      <c r="E38" s="112">
        <f t="shared" ref="E38:M38" si="8">SUM(E39:E43)</f>
        <v>91</v>
      </c>
      <c r="F38" s="112">
        <f t="shared" si="8"/>
        <v>0</v>
      </c>
      <c r="G38" s="112">
        <f t="shared" si="8"/>
        <v>0</v>
      </c>
      <c r="H38" s="112">
        <f t="shared" si="8"/>
        <v>0</v>
      </c>
      <c r="I38" s="112">
        <f t="shared" si="8"/>
        <v>76.7</v>
      </c>
      <c r="J38" s="112">
        <f t="shared" si="8"/>
        <v>65.7</v>
      </c>
      <c r="K38" s="112">
        <f t="shared" si="8"/>
        <v>65.7</v>
      </c>
      <c r="L38" s="112">
        <f t="shared" si="8"/>
        <v>65.7</v>
      </c>
      <c r="M38" s="112">
        <f t="shared" si="8"/>
        <v>65.7</v>
      </c>
    </row>
    <row r="39" spans="1:13" x14ac:dyDescent="0.2">
      <c r="A39" s="162"/>
      <c r="B39" s="23"/>
      <c r="C39" s="24">
        <v>2210041</v>
      </c>
      <c r="D39" s="24" t="s">
        <v>10</v>
      </c>
      <c r="E39" s="113">
        <v>10.8</v>
      </c>
      <c r="F39" s="63"/>
      <c r="G39" s="63"/>
      <c r="H39" s="64"/>
      <c r="I39" s="113">
        <v>10.1</v>
      </c>
      <c r="J39" s="63">
        <v>10.5</v>
      </c>
      <c r="K39" s="63">
        <v>10.5</v>
      </c>
      <c r="L39" s="63">
        <v>10.5</v>
      </c>
      <c r="M39" s="63">
        <v>10.5</v>
      </c>
    </row>
    <row r="40" spans="1:13" x14ac:dyDescent="0.2">
      <c r="A40" s="162"/>
      <c r="B40" s="23"/>
      <c r="C40" s="24">
        <v>2210042</v>
      </c>
      <c r="D40" s="24" t="s">
        <v>11</v>
      </c>
      <c r="E40" s="113">
        <v>0</v>
      </c>
      <c r="F40" s="63"/>
      <c r="G40" s="63"/>
      <c r="H40" s="64"/>
      <c r="I40" s="113">
        <v>0</v>
      </c>
      <c r="J40" s="63">
        <v>0</v>
      </c>
      <c r="K40" s="63">
        <v>0</v>
      </c>
      <c r="L40" s="63">
        <v>0</v>
      </c>
      <c r="M40" s="63">
        <v>0</v>
      </c>
    </row>
    <row r="41" spans="1:13" x14ac:dyDescent="0.2">
      <c r="A41" s="162"/>
      <c r="B41" s="23"/>
      <c r="C41" s="24">
        <v>2210043</v>
      </c>
      <c r="D41" s="24" t="s">
        <v>12</v>
      </c>
      <c r="E41" s="113">
        <v>0.7</v>
      </c>
      <c r="F41" s="63"/>
      <c r="G41" s="63"/>
      <c r="H41" s="64"/>
      <c r="I41" s="113">
        <v>2.6</v>
      </c>
      <c r="J41" s="63">
        <v>2.6</v>
      </c>
      <c r="K41" s="63">
        <v>2.6</v>
      </c>
      <c r="L41" s="63">
        <v>2.6</v>
      </c>
      <c r="M41" s="63">
        <v>2.6</v>
      </c>
    </row>
    <row r="42" spans="1:13" x14ac:dyDescent="0.2">
      <c r="A42" s="162"/>
      <c r="B42" s="23"/>
      <c r="C42" s="24">
        <v>2210044</v>
      </c>
      <c r="D42" s="24" t="s">
        <v>13</v>
      </c>
      <c r="E42" s="113">
        <v>77.599999999999994</v>
      </c>
      <c r="F42" s="63"/>
      <c r="G42" s="63"/>
      <c r="H42" s="64"/>
      <c r="I42" s="113">
        <v>61.7</v>
      </c>
      <c r="J42" s="63">
        <v>50.8</v>
      </c>
      <c r="K42" s="63">
        <v>50.8</v>
      </c>
      <c r="L42" s="63">
        <v>50.8</v>
      </c>
      <c r="M42" s="63">
        <v>50.8</v>
      </c>
    </row>
    <row r="43" spans="1:13" x14ac:dyDescent="0.2">
      <c r="A43" s="162"/>
      <c r="B43" s="23"/>
      <c r="C43" s="24">
        <v>2210045</v>
      </c>
      <c r="D43" s="24" t="s">
        <v>14</v>
      </c>
      <c r="E43" s="113">
        <v>1.9</v>
      </c>
      <c r="F43" s="63"/>
      <c r="G43" s="63"/>
      <c r="H43" s="64"/>
      <c r="I43" s="113">
        <v>2.2999999999999998</v>
      </c>
      <c r="J43" s="63">
        <v>1.8</v>
      </c>
      <c r="K43" s="63">
        <v>1.8</v>
      </c>
      <c r="L43" s="63">
        <v>1.8</v>
      </c>
      <c r="M43" s="63">
        <v>1.8</v>
      </c>
    </row>
    <row r="44" spans="1:13" x14ac:dyDescent="0.2">
      <c r="A44" s="161"/>
      <c r="B44" s="23"/>
      <c r="C44" s="23"/>
      <c r="D44" s="23" t="s">
        <v>15</v>
      </c>
      <c r="E44" s="112">
        <f>SUM(E45)</f>
        <v>3.3</v>
      </c>
      <c r="F44" s="112">
        <f t="shared" ref="F44:M44" si="9">SUM(F45)</f>
        <v>0</v>
      </c>
      <c r="G44" s="112">
        <f t="shared" si="9"/>
        <v>0</v>
      </c>
      <c r="H44" s="112">
        <f t="shared" si="9"/>
        <v>0</v>
      </c>
      <c r="I44" s="112">
        <f>SUM(I45)</f>
        <v>1.3</v>
      </c>
      <c r="J44" s="112">
        <f t="shared" si="9"/>
        <v>1.5</v>
      </c>
      <c r="K44" s="112">
        <f t="shared" si="9"/>
        <v>1.5</v>
      </c>
      <c r="L44" s="112">
        <f t="shared" si="9"/>
        <v>1.5</v>
      </c>
      <c r="M44" s="112">
        <f t="shared" si="9"/>
        <v>1.5</v>
      </c>
    </row>
    <row r="45" spans="1:13" x14ac:dyDescent="0.2">
      <c r="A45" s="162"/>
      <c r="B45" s="23"/>
      <c r="C45" s="24">
        <v>222003</v>
      </c>
      <c r="D45" s="24" t="s">
        <v>288</v>
      </c>
      <c r="E45" s="113">
        <v>3.3</v>
      </c>
      <c r="F45" s="63"/>
      <c r="G45" s="63"/>
      <c r="H45" s="64"/>
      <c r="I45" s="113">
        <v>1.3</v>
      </c>
      <c r="J45" s="63">
        <v>1.5</v>
      </c>
      <c r="K45" s="63">
        <v>1.5</v>
      </c>
      <c r="L45" s="63">
        <v>1.5</v>
      </c>
      <c r="M45" s="63">
        <v>1.5</v>
      </c>
    </row>
    <row r="46" spans="1:13" x14ac:dyDescent="0.2">
      <c r="A46" s="161"/>
      <c r="B46" s="23"/>
      <c r="C46" s="23"/>
      <c r="D46" s="23" t="s">
        <v>16</v>
      </c>
      <c r="E46" s="112">
        <f t="shared" ref="E46:M46" si="10">SUM(E47:E67)</f>
        <v>64.400000000000006</v>
      </c>
      <c r="F46" s="112">
        <f t="shared" si="10"/>
        <v>0</v>
      </c>
      <c r="G46" s="112">
        <f t="shared" si="10"/>
        <v>0</v>
      </c>
      <c r="H46" s="112">
        <f t="shared" si="10"/>
        <v>0</v>
      </c>
      <c r="I46" s="112">
        <f t="shared" si="10"/>
        <v>74.2</v>
      </c>
      <c r="J46" s="112">
        <f t="shared" si="10"/>
        <v>90.09999999999998</v>
      </c>
      <c r="K46" s="112">
        <f t="shared" si="10"/>
        <v>90.09999999999998</v>
      </c>
      <c r="L46" s="112">
        <f t="shared" si="10"/>
        <v>90.09999999999998</v>
      </c>
      <c r="M46" s="112">
        <f t="shared" si="10"/>
        <v>90.09999999999998</v>
      </c>
    </row>
    <row r="47" spans="1:13" x14ac:dyDescent="0.2">
      <c r="A47" s="162"/>
      <c r="B47" s="23"/>
      <c r="C47" s="24">
        <v>2230011</v>
      </c>
      <c r="D47" s="24" t="s">
        <v>486</v>
      </c>
      <c r="E47" s="113">
        <v>0.3</v>
      </c>
      <c r="F47" s="63"/>
      <c r="G47" s="63"/>
      <c r="H47" s="64"/>
      <c r="I47" s="113">
        <v>1.2</v>
      </c>
      <c r="J47" s="63">
        <v>1</v>
      </c>
      <c r="K47" s="63">
        <v>1</v>
      </c>
      <c r="L47" s="63">
        <v>1</v>
      </c>
      <c r="M47" s="63">
        <v>1</v>
      </c>
    </row>
    <row r="48" spans="1:13" x14ac:dyDescent="0.2">
      <c r="A48" s="162"/>
      <c r="B48" s="23"/>
      <c r="C48" s="24">
        <v>2230012</v>
      </c>
      <c r="D48" s="24" t="s">
        <v>17</v>
      </c>
      <c r="E48" s="113">
        <v>0.4</v>
      </c>
      <c r="F48" s="63"/>
      <c r="G48" s="63"/>
      <c r="H48" s="64"/>
      <c r="I48" s="113">
        <v>0.6</v>
      </c>
      <c r="J48" s="63">
        <v>0.6</v>
      </c>
      <c r="K48" s="63">
        <v>0.6</v>
      </c>
      <c r="L48" s="63">
        <v>0.6</v>
      </c>
      <c r="M48" s="63">
        <v>0.6</v>
      </c>
    </row>
    <row r="49" spans="1:13" x14ac:dyDescent="0.2">
      <c r="A49" s="162"/>
      <c r="B49" s="23"/>
      <c r="C49" s="24">
        <v>2230013</v>
      </c>
      <c r="D49" s="24" t="s">
        <v>353</v>
      </c>
      <c r="E49" s="113">
        <v>3.7</v>
      </c>
      <c r="F49" s="63"/>
      <c r="G49" s="63"/>
      <c r="H49" s="64"/>
      <c r="I49" s="113">
        <v>4.8</v>
      </c>
      <c r="J49" s="63">
        <v>5</v>
      </c>
      <c r="K49" s="63">
        <v>5</v>
      </c>
      <c r="L49" s="63">
        <v>5</v>
      </c>
      <c r="M49" s="63">
        <v>5</v>
      </c>
    </row>
    <row r="50" spans="1:13" x14ac:dyDescent="0.2">
      <c r="A50" s="162"/>
      <c r="B50" s="23"/>
      <c r="C50" s="24">
        <v>2230014</v>
      </c>
      <c r="D50" s="24" t="s">
        <v>18</v>
      </c>
      <c r="E50" s="113">
        <v>0</v>
      </c>
      <c r="F50" s="63"/>
      <c r="G50" s="63"/>
      <c r="H50" s="64"/>
      <c r="I50" s="113">
        <v>0.5</v>
      </c>
      <c r="J50" s="63">
        <v>0.3</v>
      </c>
      <c r="K50" s="63">
        <v>0.3</v>
      </c>
      <c r="L50" s="63">
        <v>0.3</v>
      </c>
      <c r="M50" s="63">
        <v>0.3</v>
      </c>
    </row>
    <row r="51" spans="1:13" x14ac:dyDescent="0.2">
      <c r="A51" s="162"/>
      <c r="B51" s="23"/>
      <c r="C51" s="24">
        <v>2230016</v>
      </c>
      <c r="D51" s="24" t="s">
        <v>257</v>
      </c>
      <c r="E51" s="113">
        <v>6.7</v>
      </c>
      <c r="F51" s="63"/>
      <c r="G51" s="63"/>
      <c r="H51" s="64"/>
      <c r="I51" s="113">
        <v>3.2</v>
      </c>
      <c r="J51" s="63">
        <v>4.0999999999999996</v>
      </c>
      <c r="K51" s="63">
        <v>4.0999999999999996</v>
      </c>
      <c r="L51" s="63">
        <v>4.0999999999999996</v>
      </c>
      <c r="M51" s="63">
        <v>4.0999999999999996</v>
      </c>
    </row>
    <row r="52" spans="1:13" x14ac:dyDescent="0.2">
      <c r="A52" s="162"/>
      <c r="B52" s="23"/>
      <c r="C52" s="24">
        <v>2230019</v>
      </c>
      <c r="D52" s="24" t="s">
        <v>255</v>
      </c>
      <c r="E52" s="113">
        <v>0</v>
      </c>
      <c r="F52" s="63"/>
      <c r="G52" s="63"/>
      <c r="H52" s="64"/>
      <c r="I52" s="113">
        <v>0</v>
      </c>
      <c r="J52" s="63">
        <v>0</v>
      </c>
      <c r="K52" s="63">
        <v>0</v>
      </c>
      <c r="L52" s="63">
        <v>0</v>
      </c>
      <c r="M52" s="63">
        <v>0</v>
      </c>
    </row>
    <row r="53" spans="1:13" x14ac:dyDescent="0.2">
      <c r="A53" s="162"/>
      <c r="B53" s="23"/>
      <c r="C53" s="24">
        <v>22300110</v>
      </c>
      <c r="D53" s="24" t="s">
        <v>256</v>
      </c>
      <c r="E53" s="113">
        <v>3.4</v>
      </c>
      <c r="F53" s="63"/>
      <c r="G53" s="63"/>
      <c r="H53" s="64"/>
      <c r="I53" s="113">
        <v>6.2</v>
      </c>
      <c r="J53" s="63">
        <v>6</v>
      </c>
      <c r="K53" s="63">
        <v>6</v>
      </c>
      <c r="L53" s="63">
        <v>6</v>
      </c>
      <c r="M53" s="63">
        <v>6</v>
      </c>
    </row>
    <row r="54" spans="1:13" x14ac:dyDescent="0.2">
      <c r="A54" s="162"/>
      <c r="B54" s="23"/>
      <c r="C54" s="24">
        <v>2230017</v>
      </c>
      <c r="D54" s="24" t="s">
        <v>19</v>
      </c>
      <c r="E54" s="113">
        <v>3.8</v>
      </c>
      <c r="F54" s="63"/>
      <c r="G54" s="63"/>
      <c r="H54" s="64"/>
      <c r="I54" s="113">
        <v>3.4</v>
      </c>
      <c r="J54" s="63">
        <v>3.1</v>
      </c>
      <c r="K54" s="63">
        <v>3.1</v>
      </c>
      <c r="L54" s="63">
        <v>3.1</v>
      </c>
      <c r="M54" s="63">
        <v>3.1</v>
      </c>
    </row>
    <row r="55" spans="1:13" x14ac:dyDescent="0.2">
      <c r="A55" s="162"/>
      <c r="B55" s="23"/>
      <c r="C55" s="24">
        <v>2230018</v>
      </c>
      <c r="D55" s="24" t="s">
        <v>20</v>
      </c>
      <c r="E55" s="113">
        <v>11</v>
      </c>
      <c r="F55" s="63"/>
      <c r="G55" s="63"/>
      <c r="H55" s="64"/>
      <c r="I55" s="113">
        <v>14.1</v>
      </c>
      <c r="J55" s="63">
        <v>14.9</v>
      </c>
      <c r="K55" s="63">
        <v>14.9</v>
      </c>
      <c r="L55" s="63">
        <v>14.9</v>
      </c>
      <c r="M55" s="63">
        <v>14.9</v>
      </c>
    </row>
    <row r="56" spans="1:13" x14ac:dyDescent="0.2">
      <c r="A56" s="162"/>
      <c r="B56" s="23"/>
      <c r="C56" s="24">
        <v>22300110</v>
      </c>
      <c r="D56" s="24" t="s">
        <v>21</v>
      </c>
      <c r="E56" s="113">
        <v>9</v>
      </c>
      <c r="F56" s="63"/>
      <c r="G56" s="63"/>
      <c r="H56" s="64"/>
      <c r="I56" s="113">
        <v>6.5</v>
      </c>
      <c r="J56" s="63">
        <v>10</v>
      </c>
      <c r="K56" s="63">
        <v>10</v>
      </c>
      <c r="L56" s="63">
        <v>10</v>
      </c>
      <c r="M56" s="63">
        <v>10</v>
      </c>
    </row>
    <row r="57" spans="1:13" x14ac:dyDescent="0.2">
      <c r="A57" s="162"/>
      <c r="B57" s="23"/>
      <c r="C57" s="24">
        <v>22300112</v>
      </c>
      <c r="D57" s="24" t="s">
        <v>22</v>
      </c>
      <c r="E57" s="113">
        <v>3.6</v>
      </c>
      <c r="F57" s="63"/>
      <c r="G57" s="63"/>
      <c r="H57" s="64"/>
      <c r="I57" s="113">
        <v>2.5</v>
      </c>
      <c r="J57" s="63">
        <v>1</v>
      </c>
      <c r="K57" s="63">
        <v>1</v>
      </c>
      <c r="L57" s="63">
        <v>1</v>
      </c>
      <c r="M57" s="63">
        <v>1</v>
      </c>
    </row>
    <row r="58" spans="1:13" x14ac:dyDescent="0.2">
      <c r="A58" s="162"/>
      <c r="B58" s="23"/>
      <c r="C58" s="24">
        <v>22300121</v>
      </c>
      <c r="D58" s="24" t="s">
        <v>23</v>
      </c>
      <c r="E58" s="113">
        <v>1.2</v>
      </c>
      <c r="F58" s="63"/>
      <c r="G58" s="63"/>
      <c r="H58" s="64"/>
      <c r="I58" s="113">
        <v>0.2</v>
      </c>
      <c r="J58" s="63">
        <v>0.5</v>
      </c>
      <c r="K58" s="63">
        <v>0.5</v>
      </c>
      <c r="L58" s="63">
        <v>0.5</v>
      </c>
      <c r="M58" s="63">
        <v>0.5</v>
      </c>
    </row>
    <row r="59" spans="1:13" x14ac:dyDescent="0.2">
      <c r="A59" s="162"/>
      <c r="B59" s="23"/>
      <c r="C59" s="24">
        <v>2230021</v>
      </c>
      <c r="D59" s="24" t="s">
        <v>383</v>
      </c>
      <c r="E59" s="113">
        <v>1.2</v>
      </c>
      <c r="F59" s="63"/>
      <c r="G59" s="63"/>
      <c r="H59" s="64"/>
      <c r="I59" s="113">
        <v>1.9</v>
      </c>
      <c r="J59" s="63">
        <v>2.9</v>
      </c>
      <c r="K59" s="63">
        <v>2.9</v>
      </c>
      <c r="L59" s="63">
        <v>2.9</v>
      </c>
      <c r="M59" s="63">
        <v>2.9</v>
      </c>
    </row>
    <row r="60" spans="1:13" x14ac:dyDescent="0.2">
      <c r="A60" s="162"/>
      <c r="B60" s="23"/>
      <c r="C60" s="24">
        <v>2230022</v>
      </c>
      <c r="D60" s="24" t="s">
        <v>384</v>
      </c>
      <c r="E60" s="113">
        <v>0.7</v>
      </c>
      <c r="F60" s="63"/>
      <c r="G60" s="63"/>
      <c r="H60" s="64"/>
      <c r="I60" s="113">
        <v>0.9</v>
      </c>
      <c r="J60" s="63">
        <v>1.3</v>
      </c>
      <c r="K60" s="63">
        <v>1.3</v>
      </c>
      <c r="L60" s="63">
        <v>1.3</v>
      </c>
      <c r="M60" s="63">
        <v>1.3</v>
      </c>
    </row>
    <row r="61" spans="1:13" x14ac:dyDescent="0.2">
      <c r="A61" s="162"/>
      <c r="B61" s="23"/>
      <c r="C61" s="24">
        <v>2230023</v>
      </c>
      <c r="D61" s="24" t="s">
        <v>385</v>
      </c>
      <c r="E61" s="113">
        <v>0.5</v>
      </c>
      <c r="F61" s="63"/>
      <c r="G61" s="63"/>
      <c r="H61" s="64"/>
      <c r="I61" s="113">
        <v>1</v>
      </c>
      <c r="J61" s="63">
        <v>1.8</v>
      </c>
      <c r="K61" s="63">
        <v>1.8</v>
      </c>
      <c r="L61" s="63">
        <v>1.8</v>
      </c>
      <c r="M61" s="63">
        <v>1.8</v>
      </c>
    </row>
    <row r="62" spans="1:13" x14ac:dyDescent="0.2">
      <c r="A62" s="162"/>
      <c r="B62" s="23"/>
      <c r="C62" s="24">
        <v>223002</v>
      </c>
      <c r="D62" s="24" t="s">
        <v>405</v>
      </c>
      <c r="E62" s="113">
        <v>1.2</v>
      </c>
      <c r="F62" s="63"/>
      <c r="G62" s="65"/>
      <c r="H62" s="64"/>
      <c r="I62" s="113">
        <v>1.6</v>
      </c>
      <c r="J62" s="63">
        <v>1.5</v>
      </c>
      <c r="K62" s="63">
        <v>1.5</v>
      </c>
      <c r="L62" s="63">
        <v>1.5</v>
      </c>
      <c r="M62" s="63">
        <v>1.5</v>
      </c>
    </row>
    <row r="63" spans="1:13" x14ac:dyDescent="0.2">
      <c r="A63" s="162"/>
      <c r="B63" s="23"/>
      <c r="C63" s="24">
        <v>223002</v>
      </c>
      <c r="D63" s="24" t="s">
        <v>406</v>
      </c>
      <c r="E63" s="113">
        <v>1.4</v>
      </c>
      <c r="F63" s="63"/>
      <c r="G63" s="63"/>
      <c r="H63" s="64"/>
      <c r="I63" s="113">
        <v>0.8</v>
      </c>
      <c r="J63" s="63">
        <v>0.8</v>
      </c>
      <c r="K63" s="63">
        <v>0.8</v>
      </c>
      <c r="L63" s="63">
        <v>0.8</v>
      </c>
      <c r="M63" s="63">
        <v>0.8</v>
      </c>
    </row>
    <row r="64" spans="1:13" x14ac:dyDescent="0.2">
      <c r="A64" s="162"/>
      <c r="B64" s="23"/>
      <c r="C64" s="24">
        <v>223002</v>
      </c>
      <c r="D64" s="24" t="s">
        <v>386</v>
      </c>
      <c r="E64" s="113">
        <v>11.9</v>
      </c>
      <c r="F64" s="63"/>
      <c r="G64" s="63"/>
      <c r="H64" s="64"/>
      <c r="I64" s="113">
        <v>18.7</v>
      </c>
      <c r="J64" s="63">
        <v>28.7</v>
      </c>
      <c r="K64" s="63">
        <v>28.7</v>
      </c>
      <c r="L64" s="63">
        <v>28.7</v>
      </c>
      <c r="M64" s="63">
        <v>28.7</v>
      </c>
    </row>
    <row r="65" spans="1:13" x14ac:dyDescent="0.2">
      <c r="A65" s="162"/>
      <c r="B65" s="23"/>
      <c r="C65" s="24">
        <v>223002</v>
      </c>
      <c r="D65" s="24" t="s">
        <v>387</v>
      </c>
      <c r="E65" s="113">
        <v>1.6</v>
      </c>
      <c r="F65" s="63"/>
      <c r="G65" s="63"/>
      <c r="H65" s="64"/>
      <c r="I65" s="113">
        <v>1.4</v>
      </c>
      <c r="J65" s="63">
        <v>1.3</v>
      </c>
      <c r="K65" s="63">
        <v>1.3</v>
      </c>
      <c r="L65" s="63">
        <v>1.3</v>
      </c>
      <c r="M65" s="63">
        <v>1.3</v>
      </c>
    </row>
    <row r="66" spans="1:13" x14ac:dyDescent="0.2">
      <c r="A66" s="162"/>
      <c r="B66" s="23"/>
      <c r="C66" s="24">
        <v>223004</v>
      </c>
      <c r="D66" s="24" t="s">
        <v>423</v>
      </c>
      <c r="E66" s="113">
        <v>0</v>
      </c>
      <c r="F66" s="63"/>
      <c r="G66" s="63"/>
      <c r="H66" s="64"/>
      <c r="I66" s="113">
        <v>1.9</v>
      </c>
      <c r="J66" s="63">
        <v>2</v>
      </c>
      <c r="K66" s="63">
        <v>2</v>
      </c>
      <c r="L66" s="63">
        <v>2</v>
      </c>
      <c r="M66" s="63">
        <v>2</v>
      </c>
    </row>
    <row r="67" spans="1:13" x14ac:dyDescent="0.2">
      <c r="A67" s="162"/>
      <c r="B67" s="23"/>
      <c r="C67" s="24">
        <v>229005</v>
      </c>
      <c r="D67" s="24" t="s">
        <v>354</v>
      </c>
      <c r="E67" s="113">
        <v>2.8</v>
      </c>
      <c r="F67" s="63"/>
      <c r="G67" s="63"/>
      <c r="H67" s="64"/>
      <c r="I67" s="113">
        <v>2.8</v>
      </c>
      <c r="J67" s="63">
        <v>3.3</v>
      </c>
      <c r="K67" s="63">
        <v>3.3</v>
      </c>
      <c r="L67" s="63">
        <v>3.3</v>
      </c>
      <c r="M67" s="63">
        <v>3.3</v>
      </c>
    </row>
    <row r="68" spans="1:13" x14ac:dyDescent="0.2">
      <c r="A68" s="161"/>
      <c r="B68" s="23">
        <v>240</v>
      </c>
      <c r="C68" s="23"/>
      <c r="D68" s="23" t="s">
        <v>24</v>
      </c>
      <c r="E68" s="112">
        <f>SUM(E69)</f>
        <v>0.6</v>
      </c>
      <c r="F68" s="112">
        <f t="shared" ref="F68:M68" si="11">SUM(F69)</f>
        <v>0</v>
      </c>
      <c r="G68" s="112">
        <f t="shared" si="11"/>
        <v>0</v>
      </c>
      <c r="H68" s="112">
        <f t="shared" si="11"/>
        <v>0</v>
      </c>
      <c r="I68" s="112">
        <f>SUM(I69)</f>
        <v>0.4</v>
      </c>
      <c r="J68" s="112">
        <f t="shared" si="11"/>
        <v>0.4</v>
      </c>
      <c r="K68" s="112">
        <f t="shared" si="11"/>
        <v>0.4</v>
      </c>
      <c r="L68" s="112">
        <f t="shared" si="11"/>
        <v>0.4</v>
      </c>
      <c r="M68" s="112">
        <f t="shared" si="11"/>
        <v>0.4</v>
      </c>
    </row>
    <row r="69" spans="1:13" x14ac:dyDescent="0.2">
      <c r="A69" s="162"/>
      <c r="B69" s="23">
        <v>242</v>
      </c>
      <c r="C69" s="24"/>
      <c r="D69" s="24" t="s">
        <v>25</v>
      </c>
      <c r="E69" s="113">
        <v>0.6</v>
      </c>
      <c r="F69" s="63"/>
      <c r="G69" s="63"/>
      <c r="H69" s="64"/>
      <c r="I69" s="113">
        <v>0.4</v>
      </c>
      <c r="J69" s="63">
        <v>0.4</v>
      </c>
      <c r="K69" s="63">
        <v>0.4</v>
      </c>
      <c r="L69" s="63">
        <v>0.4</v>
      </c>
      <c r="M69" s="63">
        <v>0.4</v>
      </c>
    </row>
    <row r="70" spans="1:13" x14ac:dyDescent="0.2">
      <c r="A70" s="161"/>
      <c r="B70" s="23">
        <v>290</v>
      </c>
      <c r="C70" s="23"/>
      <c r="D70" s="23" t="s">
        <v>26</v>
      </c>
      <c r="E70" s="112">
        <f>SUM(E71)</f>
        <v>39.700000000000003</v>
      </c>
      <c r="F70" s="112">
        <f t="shared" ref="F70:M70" si="12">SUM(F71)</f>
        <v>0</v>
      </c>
      <c r="G70" s="112">
        <f t="shared" si="12"/>
        <v>0</v>
      </c>
      <c r="H70" s="112">
        <f t="shared" si="12"/>
        <v>0</v>
      </c>
      <c r="I70" s="112">
        <f>SUM(I71)</f>
        <v>44.699999999999996</v>
      </c>
      <c r="J70" s="112">
        <f t="shared" si="12"/>
        <v>39.5</v>
      </c>
      <c r="K70" s="112">
        <f t="shared" si="12"/>
        <v>39.5</v>
      </c>
      <c r="L70" s="112">
        <f t="shared" si="12"/>
        <v>39.5</v>
      </c>
      <c r="M70" s="112">
        <f t="shared" si="12"/>
        <v>39.5</v>
      </c>
    </row>
    <row r="71" spans="1:13" x14ac:dyDescent="0.2">
      <c r="A71" s="161"/>
      <c r="B71" s="23">
        <v>292</v>
      </c>
      <c r="C71" s="23"/>
      <c r="D71" s="23" t="s">
        <v>27</v>
      </c>
      <c r="E71" s="112">
        <f t="shared" ref="E71:M71" si="13">SUM(E72:E77)</f>
        <v>39.700000000000003</v>
      </c>
      <c r="F71" s="112">
        <f t="shared" si="13"/>
        <v>0</v>
      </c>
      <c r="G71" s="112">
        <f t="shared" si="13"/>
        <v>0</v>
      </c>
      <c r="H71" s="112">
        <f t="shared" si="13"/>
        <v>0</v>
      </c>
      <c r="I71" s="112">
        <f t="shared" si="13"/>
        <v>44.699999999999996</v>
      </c>
      <c r="J71" s="112">
        <f t="shared" si="13"/>
        <v>39.5</v>
      </c>
      <c r="K71" s="112">
        <f t="shared" si="13"/>
        <v>39.5</v>
      </c>
      <c r="L71" s="112">
        <f t="shared" si="13"/>
        <v>39.5</v>
      </c>
      <c r="M71" s="112">
        <f t="shared" si="13"/>
        <v>39.5</v>
      </c>
    </row>
    <row r="72" spans="1:13" x14ac:dyDescent="0.2">
      <c r="A72" s="163"/>
      <c r="B72" s="62"/>
      <c r="C72" s="62">
        <v>292006</v>
      </c>
      <c r="D72" s="62" t="s">
        <v>424</v>
      </c>
      <c r="E72" s="113">
        <v>0</v>
      </c>
      <c r="F72" s="63"/>
      <c r="G72" s="63"/>
      <c r="H72" s="64"/>
      <c r="I72" s="113">
        <v>0.4</v>
      </c>
      <c r="J72" s="63">
        <v>0</v>
      </c>
      <c r="K72" s="63">
        <v>0</v>
      </c>
      <c r="L72" s="63">
        <v>0</v>
      </c>
      <c r="M72" s="63">
        <v>0</v>
      </c>
    </row>
    <row r="73" spans="1:13" x14ac:dyDescent="0.2">
      <c r="A73" s="162"/>
      <c r="B73" s="23"/>
      <c r="C73" s="24">
        <v>292008</v>
      </c>
      <c r="D73" s="24" t="s">
        <v>28</v>
      </c>
      <c r="E73" s="113">
        <v>20</v>
      </c>
      <c r="F73" s="63"/>
      <c r="G73" s="63"/>
      <c r="H73" s="64"/>
      <c r="I73" s="113">
        <v>24.4</v>
      </c>
      <c r="J73" s="63">
        <v>25</v>
      </c>
      <c r="K73" s="63">
        <v>25</v>
      </c>
      <c r="L73" s="63">
        <v>25</v>
      </c>
      <c r="M73" s="63">
        <v>25</v>
      </c>
    </row>
    <row r="74" spans="1:13" x14ac:dyDescent="0.2">
      <c r="A74" s="162"/>
      <c r="B74" s="23"/>
      <c r="C74" s="24">
        <v>292009</v>
      </c>
      <c r="D74" s="24" t="s">
        <v>425</v>
      </c>
      <c r="E74" s="113">
        <v>0</v>
      </c>
      <c r="F74" s="63"/>
      <c r="G74" s="63"/>
      <c r="H74" s="64"/>
      <c r="I74" s="113">
        <v>4</v>
      </c>
      <c r="J74" s="63">
        <v>4</v>
      </c>
      <c r="K74" s="63">
        <v>4</v>
      </c>
      <c r="L74" s="63">
        <v>4</v>
      </c>
      <c r="M74" s="63">
        <v>4</v>
      </c>
    </row>
    <row r="75" spans="1:13" x14ac:dyDescent="0.2">
      <c r="A75" s="162"/>
      <c r="B75" s="23"/>
      <c r="C75" s="24">
        <v>292017</v>
      </c>
      <c r="D75" s="24" t="s">
        <v>355</v>
      </c>
      <c r="E75" s="113">
        <v>1.1000000000000001</v>
      </c>
      <c r="F75" s="63"/>
      <c r="G75" s="63"/>
      <c r="H75" s="64"/>
      <c r="I75" s="113">
        <v>3.2</v>
      </c>
      <c r="J75" s="63">
        <v>0</v>
      </c>
      <c r="K75" s="63">
        <v>0</v>
      </c>
      <c r="L75" s="63">
        <v>0</v>
      </c>
      <c r="M75" s="63">
        <v>0</v>
      </c>
    </row>
    <row r="76" spans="1:13" x14ac:dyDescent="0.2">
      <c r="A76" s="162"/>
      <c r="B76" s="23"/>
      <c r="C76" s="24">
        <v>2920271</v>
      </c>
      <c r="D76" s="24" t="s">
        <v>302</v>
      </c>
      <c r="E76" s="113">
        <v>9.5</v>
      </c>
      <c r="F76" s="63"/>
      <c r="G76" s="63"/>
      <c r="H76" s="64"/>
      <c r="I76" s="113">
        <v>9.6999999999999993</v>
      </c>
      <c r="J76" s="63">
        <v>10</v>
      </c>
      <c r="K76" s="63">
        <v>10</v>
      </c>
      <c r="L76" s="63">
        <v>10</v>
      </c>
      <c r="M76" s="63">
        <v>10</v>
      </c>
    </row>
    <row r="77" spans="1:13" x14ac:dyDescent="0.2">
      <c r="A77" s="162"/>
      <c r="B77" s="23"/>
      <c r="C77" s="24">
        <v>2920272</v>
      </c>
      <c r="D77" s="24" t="s">
        <v>258</v>
      </c>
      <c r="E77" s="113">
        <v>9.1</v>
      </c>
      <c r="F77" s="63"/>
      <c r="G77" s="63"/>
      <c r="H77" s="64"/>
      <c r="I77" s="113">
        <v>3</v>
      </c>
      <c r="J77" s="63">
        <v>0.5</v>
      </c>
      <c r="K77" s="63">
        <v>0.5</v>
      </c>
      <c r="L77" s="63">
        <v>0.5</v>
      </c>
      <c r="M77" s="63">
        <v>0.5</v>
      </c>
    </row>
    <row r="78" spans="1:13" x14ac:dyDescent="0.2">
      <c r="A78" s="161"/>
      <c r="B78" s="128"/>
      <c r="C78" s="128"/>
      <c r="D78" s="128" t="s">
        <v>29</v>
      </c>
      <c r="E78" s="117">
        <f t="shared" ref="E78:M78" si="14">SUM(E79:E110)</f>
        <v>1739.9</v>
      </c>
      <c r="F78" s="117">
        <f t="shared" si="14"/>
        <v>0</v>
      </c>
      <c r="G78" s="117">
        <f t="shared" si="14"/>
        <v>0</v>
      </c>
      <c r="H78" s="117">
        <f t="shared" si="14"/>
        <v>0</v>
      </c>
      <c r="I78" s="117">
        <f t="shared" si="14"/>
        <v>1619.3999999999999</v>
      </c>
      <c r="J78" s="117">
        <f t="shared" si="14"/>
        <v>1876.9299999999996</v>
      </c>
      <c r="K78" s="117">
        <f t="shared" si="14"/>
        <v>1876.9299999999996</v>
      </c>
      <c r="L78" s="117">
        <f t="shared" si="14"/>
        <v>1823.4999999999998</v>
      </c>
      <c r="M78" s="117">
        <f t="shared" si="14"/>
        <v>1869.4999999999998</v>
      </c>
    </row>
    <row r="79" spans="1:13" x14ac:dyDescent="0.2">
      <c r="A79" s="162"/>
      <c r="B79" s="23">
        <v>311</v>
      </c>
      <c r="C79" s="24">
        <v>3111</v>
      </c>
      <c r="D79" s="24" t="s">
        <v>285</v>
      </c>
      <c r="E79" s="113">
        <v>4</v>
      </c>
      <c r="F79" s="63"/>
      <c r="G79" s="63"/>
      <c r="H79" s="64"/>
      <c r="I79" s="113">
        <v>8.3000000000000007</v>
      </c>
      <c r="J79" s="63">
        <v>10</v>
      </c>
      <c r="K79" s="63">
        <v>10</v>
      </c>
      <c r="L79" s="63">
        <v>10</v>
      </c>
      <c r="M79" s="63">
        <v>10</v>
      </c>
    </row>
    <row r="80" spans="1:13" x14ac:dyDescent="0.2">
      <c r="A80" s="162"/>
      <c r="B80" s="23"/>
      <c r="C80" s="24">
        <v>3112</v>
      </c>
      <c r="D80" s="24" t="s">
        <v>286</v>
      </c>
      <c r="E80" s="113">
        <v>2.2000000000000002</v>
      </c>
      <c r="F80" s="63"/>
      <c r="G80" s="63"/>
      <c r="H80" s="64"/>
      <c r="I80" s="113">
        <v>4.3</v>
      </c>
      <c r="J80" s="63">
        <v>5</v>
      </c>
      <c r="K80" s="63">
        <v>5</v>
      </c>
      <c r="L80" s="63">
        <v>5</v>
      </c>
      <c r="M80" s="63">
        <v>5</v>
      </c>
    </row>
    <row r="81" spans="1:13" x14ac:dyDescent="0.2">
      <c r="A81" s="162"/>
      <c r="B81" s="23"/>
      <c r="C81" s="24">
        <v>3113</v>
      </c>
      <c r="D81" s="24" t="s">
        <v>30</v>
      </c>
      <c r="E81" s="113">
        <v>28.5</v>
      </c>
      <c r="F81" s="63"/>
      <c r="G81" s="63"/>
      <c r="H81" s="64"/>
      <c r="I81" s="113">
        <v>28.9</v>
      </c>
      <c r="J81" s="63">
        <v>28.9</v>
      </c>
      <c r="K81" s="63">
        <v>28.9</v>
      </c>
      <c r="L81" s="63">
        <v>28.9</v>
      </c>
      <c r="M81" s="63">
        <v>28.9</v>
      </c>
    </row>
    <row r="82" spans="1:13" x14ac:dyDescent="0.2">
      <c r="A82" s="162"/>
      <c r="B82" s="23"/>
      <c r="C82" s="24">
        <v>3114</v>
      </c>
      <c r="D82" s="24" t="s">
        <v>510</v>
      </c>
      <c r="E82" s="113">
        <v>8</v>
      </c>
      <c r="F82" s="63"/>
      <c r="G82" s="63"/>
      <c r="H82" s="64"/>
      <c r="I82" s="113">
        <v>0.3</v>
      </c>
      <c r="J82" s="63">
        <v>0</v>
      </c>
      <c r="K82" s="63">
        <v>0</v>
      </c>
      <c r="L82" s="63">
        <v>0</v>
      </c>
      <c r="M82" s="63">
        <v>0</v>
      </c>
    </row>
    <row r="83" spans="1:13" x14ac:dyDescent="0.2">
      <c r="A83" s="162"/>
      <c r="B83" s="23"/>
      <c r="C83" s="24">
        <v>3119</v>
      </c>
      <c r="D83" s="24" t="s">
        <v>327</v>
      </c>
      <c r="E83" s="121">
        <v>0</v>
      </c>
      <c r="F83" s="63"/>
      <c r="G83" s="65"/>
      <c r="H83" s="141"/>
      <c r="I83" s="121">
        <v>0</v>
      </c>
      <c r="J83" s="63">
        <v>3</v>
      </c>
      <c r="K83" s="63">
        <v>3</v>
      </c>
      <c r="L83" s="63">
        <v>0</v>
      </c>
      <c r="M83" s="63">
        <v>0</v>
      </c>
    </row>
    <row r="84" spans="1:13" x14ac:dyDescent="0.2">
      <c r="A84" s="162"/>
      <c r="B84" s="23"/>
      <c r="C84" s="24">
        <v>31110</v>
      </c>
      <c r="D84" s="24" t="s">
        <v>426</v>
      </c>
      <c r="E84" s="121">
        <v>0</v>
      </c>
      <c r="F84" s="63"/>
      <c r="G84" s="65"/>
      <c r="H84" s="141"/>
      <c r="I84" s="121">
        <v>0.3</v>
      </c>
      <c r="J84" s="65">
        <v>0.3</v>
      </c>
      <c r="K84" s="65">
        <v>0.3</v>
      </c>
      <c r="L84" s="65">
        <v>0.3</v>
      </c>
      <c r="M84" s="65">
        <v>0.3</v>
      </c>
    </row>
    <row r="85" spans="1:13" x14ac:dyDescent="0.2">
      <c r="A85" s="162"/>
      <c r="B85" s="23"/>
      <c r="C85" s="24">
        <v>31111</v>
      </c>
      <c r="D85" s="24" t="s">
        <v>326</v>
      </c>
      <c r="E85" s="113">
        <v>2.8</v>
      </c>
      <c r="F85" s="63"/>
      <c r="G85" s="63"/>
      <c r="H85" s="64"/>
      <c r="I85" s="113">
        <v>0</v>
      </c>
      <c r="J85" s="63">
        <v>0</v>
      </c>
      <c r="K85" s="63">
        <v>0</v>
      </c>
      <c r="L85" s="63">
        <v>0</v>
      </c>
      <c r="M85" s="63">
        <v>0</v>
      </c>
    </row>
    <row r="86" spans="1:13" x14ac:dyDescent="0.2">
      <c r="A86" s="162"/>
      <c r="B86" s="23">
        <v>312</v>
      </c>
      <c r="C86" s="24">
        <v>312001</v>
      </c>
      <c r="D86" s="24" t="s">
        <v>295</v>
      </c>
      <c r="E86" s="113">
        <v>1.5</v>
      </c>
      <c r="F86" s="63"/>
      <c r="G86" s="63"/>
      <c r="H86" s="64"/>
      <c r="I86" s="113">
        <v>1.7</v>
      </c>
      <c r="J86" s="63">
        <v>1.3</v>
      </c>
      <c r="K86" s="63">
        <v>1.3</v>
      </c>
      <c r="L86" s="63">
        <v>1.3</v>
      </c>
      <c r="M86" s="63">
        <v>1.3</v>
      </c>
    </row>
    <row r="87" spans="1:13" x14ac:dyDescent="0.2">
      <c r="A87" s="162"/>
      <c r="B87" s="23"/>
      <c r="C87" s="24">
        <v>312001</v>
      </c>
      <c r="D87" s="24" t="s">
        <v>356</v>
      </c>
      <c r="E87" s="113">
        <v>111.9</v>
      </c>
      <c r="F87" s="63"/>
      <c r="G87" s="63"/>
      <c r="H87" s="141"/>
      <c r="I87" s="113">
        <v>0.2</v>
      </c>
      <c r="J87" s="63">
        <v>0</v>
      </c>
      <c r="K87" s="63">
        <v>0</v>
      </c>
      <c r="L87" s="63">
        <v>0</v>
      </c>
      <c r="M87" s="63">
        <v>0</v>
      </c>
    </row>
    <row r="88" spans="1:13" x14ac:dyDescent="0.2">
      <c r="A88" s="162"/>
      <c r="B88" s="23"/>
      <c r="C88" s="24">
        <v>312001</v>
      </c>
      <c r="D88" s="24" t="s">
        <v>31</v>
      </c>
      <c r="E88" s="113">
        <v>10.3</v>
      </c>
      <c r="F88" s="63"/>
      <c r="G88" s="63"/>
      <c r="H88" s="141"/>
      <c r="I88" s="113">
        <v>28</v>
      </c>
      <c r="J88" s="63">
        <v>30</v>
      </c>
      <c r="K88" s="63">
        <v>30</v>
      </c>
      <c r="L88" s="63">
        <v>30</v>
      </c>
      <c r="M88" s="63">
        <v>30</v>
      </c>
    </row>
    <row r="89" spans="1:13" x14ac:dyDescent="0.2">
      <c r="A89" s="162"/>
      <c r="B89" s="23"/>
      <c r="C89" s="24">
        <v>312001</v>
      </c>
      <c r="D89" s="24" t="s">
        <v>32</v>
      </c>
      <c r="E89" s="113">
        <v>12.2</v>
      </c>
      <c r="F89" s="63"/>
      <c r="G89" s="63"/>
      <c r="H89" s="141"/>
      <c r="I89" s="113">
        <v>7.1</v>
      </c>
      <c r="J89" s="63">
        <v>0</v>
      </c>
      <c r="K89" s="63">
        <v>0</v>
      </c>
      <c r="L89" s="63">
        <v>0</v>
      </c>
      <c r="M89" s="63">
        <v>0</v>
      </c>
    </row>
    <row r="90" spans="1:13" x14ac:dyDescent="0.2">
      <c r="A90" s="162"/>
      <c r="B90" s="23"/>
      <c r="C90" s="24">
        <v>312001</v>
      </c>
      <c r="D90" s="24" t="s">
        <v>33</v>
      </c>
      <c r="E90" s="113">
        <v>165.9</v>
      </c>
      <c r="F90" s="63"/>
      <c r="G90" s="63"/>
      <c r="H90" s="141"/>
      <c r="I90" s="113">
        <v>134.9</v>
      </c>
      <c r="J90" s="63">
        <v>134.9</v>
      </c>
      <c r="K90" s="63">
        <v>134.9</v>
      </c>
      <c r="L90" s="63">
        <v>134.9</v>
      </c>
      <c r="M90" s="63">
        <v>134.9</v>
      </c>
    </row>
    <row r="91" spans="1:13" x14ac:dyDescent="0.2">
      <c r="A91" s="162"/>
      <c r="B91" s="23"/>
      <c r="C91" s="24">
        <v>312001</v>
      </c>
      <c r="D91" s="24" t="s">
        <v>34</v>
      </c>
      <c r="E91" s="142">
        <v>19.7</v>
      </c>
      <c r="F91" s="63"/>
      <c r="G91" s="143"/>
      <c r="H91" s="144"/>
      <c r="I91" s="142">
        <v>12.1</v>
      </c>
      <c r="J91" s="143">
        <v>14.9</v>
      </c>
      <c r="K91" s="143">
        <v>14.9</v>
      </c>
      <c r="L91" s="143">
        <v>14.9</v>
      </c>
      <c r="M91" s="143">
        <v>14.9</v>
      </c>
    </row>
    <row r="92" spans="1:13" x14ac:dyDescent="0.2">
      <c r="A92" s="162"/>
      <c r="B92" s="23"/>
      <c r="C92" s="24">
        <v>312001</v>
      </c>
      <c r="D92" s="24" t="s">
        <v>35</v>
      </c>
      <c r="E92" s="113">
        <v>80</v>
      </c>
      <c r="F92" s="63"/>
      <c r="G92" s="63"/>
      <c r="H92" s="141"/>
      <c r="I92" s="113">
        <v>51.9</v>
      </c>
      <c r="J92" s="63">
        <v>73.400000000000006</v>
      </c>
      <c r="K92" s="63">
        <v>73.400000000000006</v>
      </c>
      <c r="L92" s="63">
        <v>73.400000000000006</v>
      </c>
      <c r="M92" s="63">
        <v>73.400000000000006</v>
      </c>
    </row>
    <row r="93" spans="1:13" x14ac:dyDescent="0.2">
      <c r="A93" s="162"/>
      <c r="B93" s="23"/>
      <c r="C93" s="24">
        <v>312001</v>
      </c>
      <c r="D93" s="24" t="s">
        <v>485</v>
      </c>
      <c r="E93" s="113">
        <v>0</v>
      </c>
      <c r="F93" s="63"/>
      <c r="G93" s="63"/>
      <c r="H93" s="141"/>
      <c r="I93" s="113">
        <v>0</v>
      </c>
      <c r="J93" s="63">
        <v>102.4</v>
      </c>
      <c r="K93" s="63">
        <v>102.4</v>
      </c>
      <c r="L93" s="63">
        <v>102.4</v>
      </c>
      <c r="M93" s="63">
        <v>102.4</v>
      </c>
    </row>
    <row r="94" spans="1:13" x14ac:dyDescent="0.2">
      <c r="A94" s="162"/>
      <c r="B94" s="23"/>
      <c r="C94" s="24">
        <v>3120011</v>
      </c>
      <c r="D94" s="24" t="s">
        <v>400</v>
      </c>
      <c r="E94" s="113">
        <v>625.9</v>
      </c>
      <c r="F94" s="63"/>
      <c r="G94" s="65"/>
      <c r="H94" s="141"/>
      <c r="I94" s="113">
        <v>731.8</v>
      </c>
      <c r="J94" s="63">
        <v>670.8</v>
      </c>
      <c r="K94" s="63">
        <v>670.8</v>
      </c>
      <c r="L94" s="63">
        <v>732</v>
      </c>
      <c r="M94" s="63">
        <v>760</v>
      </c>
    </row>
    <row r="95" spans="1:13" x14ac:dyDescent="0.2">
      <c r="A95" s="162"/>
      <c r="B95" s="23"/>
      <c r="C95" s="24">
        <v>3120011</v>
      </c>
      <c r="D95" s="24" t="s">
        <v>401</v>
      </c>
      <c r="E95" s="113">
        <v>32.4</v>
      </c>
      <c r="F95" s="63"/>
      <c r="G95" s="65"/>
      <c r="H95" s="141"/>
      <c r="I95" s="113">
        <v>0</v>
      </c>
      <c r="J95" s="63">
        <v>40.700000000000003</v>
      </c>
      <c r="K95" s="63">
        <v>40.700000000000003</v>
      </c>
      <c r="L95" s="63">
        <v>42</v>
      </c>
      <c r="M95" s="63">
        <v>44</v>
      </c>
    </row>
    <row r="96" spans="1:13" x14ac:dyDescent="0.2">
      <c r="A96" s="162"/>
      <c r="B96" s="23"/>
      <c r="C96" s="24">
        <v>3120011</v>
      </c>
      <c r="D96" s="24" t="s">
        <v>402</v>
      </c>
      <c r="E96" s="113">
        <v>561.70000000000005</v>
      </c>
      <c r="F96" s="63"/>
      <c r="G96" s="65"/>
      <c r="H96" s="141"/>
      <c r="I96" s="113">
        <v>564.20000000000005</v>
      </c>
      <c r="J96" s="63">
        <v>569.9</v>
      </c>
      <c r="K96" s="63">
        <v>569.9</v>
      </c>
      <c r="L96" s="63">
        <v>580</v>
      </c>
      <c r="M96" s="63">
        <v>590</v>
      </c>
    </row>
    <row r="97" spans="1:13" x14ac:dyDescent="0.2">
      <c r="A97" s="162"/>
      <c r="B97" s="23"/>
      <c r="C97" s="24">
        <v>3120011</v>
      </c>
      <c r="D97" s="24" t="s">
        <v>403</v>
      </c>
      <c r="E97" s="113">
        <v>13.9</v>
      </c>
      <c r="F97" s="63"/>
      <c r="G97" s="65"/>
      <c r="H97" s="141"/>
      <c r="I97" s="113">
        <v>0</v>
      </c>
      <c r="J97" s="63">
        <v>27.6</v>
      </c>
      <c r="K97" s="63">
        <v>27.6</v>
      </c>
      <c r="L97" s="63">
        <v>30</v>
      </c>
      <c r="M97" s="63">
        <v>35</v>
      </c>
    </row>
    <row r="98" spans="1:13" x14ac:dyDescent="0.2">
      <c r="A98" s="162"/>
      <c r="B98" s="23"/>
      <c r="C98" s="24">
        <v>3120011</v>
      </c>
      <c r="D98" s="24" t="s">
        <v>404</v>
      </c>
      <c r="E98" s="113">
        <v>12.8</v>
      </c>
      <c r="F98" s="63"/>
      <c r="G98" s="65"/>
      <c r="H98" s="141"/>
      <c r="I98" s="113">
        <v>13.6</v>
      </c>
      <c r="J98" s="63">
        <v>13.3</v>
      </c>
      <c r="K98" s="63">
        <v>13.3</v>
      </c>
      <c r="L98" s="63">
        <v>14</v>
      </c>
      <c r="M98" s="63">
        <v>15</v>
      </c>
    </row>
    <row r="99" spans="1:13" x14ac:dyDescent="0.2">
      <c r="A99" s="162"/>
      <c r="B99" s="23"/>
      <c r="C99" s="24">
        <v>3120012</v>
      </c>
      <c r="D99" s="24" t="s">
        <v>36</v>
      </c>
      <c r="E99" s="113">
        <v>21.8</v>
      </c>
      <c r="F99" s="63"/>
      <c r="G99" s="63"/>
      <c r="H99" s="64"/>
      <c r="I99" s="113">
        <v>17.2</v>
      </c>
      <c r="J99" s="63">
        <v>17.2</v>
      </c>
      <c r="K99" s="63">
        <v>17.2</v>
      </c>
      <c r="L99" s="63">
        <v>17.2</v>
      </c>
      <c r="M99" s="63">
        <v>17.2</v>
      </c>
    </row>
    <row r="100" spans="1:13" x14ac:dyDescent="0.2">
      <c r="A100" s="162"/>
      <c r="B100" s="23"/>
      <c r="C100" s="24">
        <v>3120013</v>
      </c>
      <c r="D100" s="24" t="s">
        <v>37</v>
      </c>
      <c r="E100" s="113">
        <v>0.8</v>
      </c>
      <c r="F100" s="63"/>
      <c r="G100" s="63"/>
      <c r="H100" s="64"/>
      <c r="I100" s="113">
        <v>0.8</v>
      </c>
      <c r="J100" s="63">
        <v>0.6</v>
      </c>
      <c r="K100" s="63">
        <v>0.6</v>
      </c>
      <c r="L100" s="63">
        <v>0.6</v>
      </c>
      <c r="M100" s="63">
        <v>0.6</v>
      </c>
    </row>
    <row r="101" spans="1:13" x14ac:dyDescent="0.2">
      <c r="A101" s="162"/>
      <c r="B101" s="23"/>
      <c r="C101" s="24">
        <v>3120014</v>
      </c>
      <c r="D101" s="24" t="s">
        <v>38</v>
      </c>
      <c r="E101" s="113">
        <v>0.4</v>
      </c>
      <c r="F101" s="63"/>
      <c r="G101" s="63"/>
      <c r="H101" s="64"/>
      <c r="I101" s="113">
        <v>0.4</v>
      </c>
      <c r="J101" s="63">
        <v>0.4</v>
      </c>
      <c r="K101" s="63">
        <v>0.4</v>
      </c>
      <c r="L101" s="63">
        <v>0.4</v>
      </c>
      <c r="M101" s="63">
        <v>0.4</v>
      </c>
    </row>
    <row r="102" spans="1:13" x14ac:dyDescent="0.2">
      <c r="A102" s="162"/>
      <c r="B102" s="23"/>
      <c r="C102" s="24">
        <v>3120015</v>
      </c>
      <c r="D102" s="24" t="s">
        <v>259</v>
      </c>
      <c r="E102" s="113">
        <v>2.6</v>
      </c>
      <c r="F102" s="63"/>
      <c r="G102" s="63"/>
      <c r="H102" s="64"/>
      <c r="I102" s="113">
        <v>2.6</v>
      </c>
      <c r="J102" s="63">
        <v>2.6</v>
      </c>
      <c r="K102" s="63">
        <v>2.6</v>
      </c>
      <c r="L102" s="63">
        <v>2.6</v>
      </c>
      <c r="M102" s="63">
        <v>2.6</v>
      </c>
    </row>
    <row r="103" spans="1:13" x14ac:dyDescent="0.2">
      <c r="A103" s="162"/>
      <c r="B103" s="23"/>
      <c r="C103" s="24">
        <v>3120016</v>
      </c>
      <c r="D103" s="24" t="s">
        <v>345</v>
      </c>
      <c r="E103" s="113">
        <v>17</v>
      </c>
      <c r="F103" s="63"/>
      <c r="G103" s="63"/>
      <c r="H103" s="64"/>
      <c r="I103" s="113">
        <v>7.1</v>
      </c>
      <c r="J103" s="63">
        <v>6.8</v>
      </c>
      <c r="K103" s="63">
        <v>6.8</v>
      </c>
      <c r="L103" s="63">
        <v>0</v>
      </c>
      <c r="M103" s="63">
        <v>0</v>
      </c>
    </row>
    <row r="104" spans="1:13" x14ac:dyDescent="0.2">
      <c r="A104" s="162"/>
      <c r="B104" s="23"/>
      <c r="C104" s="24">
        <v>3120018</v>
      </c>
      <c r="D104" s="24" t="s">
        <v>543</v>
      </c>
      <c r="E104" s="113">
        <v>0</v>
      </c>
      <c r="F104" s="63"/>
      <c r="G104" s="63"/>
      <c r="H104" s="64"/>
      <c r="I104" s="113">
        <v>0</v>
      </c>
      <c r="J104" s="63">
        <v>0.1</v>
      </c>
      <c r="K104" s="63">
        <v>0.1</v>
      </c>
      <c r="L104" s="63">
        <v>0.1</v>
      </c>
      <c r="M104" s="63">
        <v>0.1</v>
      </c>
    </row>
    <row r="105" spans="1:13" x14ac:dyDescent="0.2">
      <c r="A105" s="162"/>
      <c r="B105" s="23"/>
      <c r="C105" s="24"/>
      <c r="D105" s="24" t="s">
        <v>449</v>
      </c>
      <c r="E105" s="113">
        <v>0</v>
      </c>
      <c r="F105" s="63"/>
      <c r="G105" s="63"/>
      <c r="H105" s="64"/>
      <c r="I105" s="113">
        <v>0</v>
      </c>
      <c r="J105" s="63">
        <v>4.8</v>
      </c>
      <c r="K105" s="63">
        <v>4.8</v>
      </c>
      <c r="L105" s="63">
        <v>0</v>
      </c>
      <c r="M105" s="63">
        <v>0</v>
      </c>
    </row>
    <row r="106" spans="1:13" x14ac:dyDescent="0.2">
      <c r="A106" s="162"/>
      <c r="B106" s="23"/>
      <c r="C106" s="24"/>
      <c r="D106" s="24" t="s">
        <v>450</v>
      </c>
      <c r="E106" s="113">
        <v>0</v>
      </c>
      <c r="F106" s="63"/>
      <c r="G106" s="63"/>
      <c r="H106" s="64"/>
      <c r="I106" s="113">
        <v>0</v>
      </c>
      <c r="J106" s="63">
        <v>3.5</v>
      </c>
      <c r="K106" s="63">
        <v>3.5</v>
      </c>
      <c r="L106" s="63">
        <v>0</v>
      </c>
      <c r="M106" s="63">
        <v>0</v>
      </c>
    </row>
    <row r="107" spans="1:13" x14ac:dyDescent="0.2">
      <c r="A107" s="162"/>
      <c r="B107" s="23"/>
      <c r="C107" s="24"/>
      <c r="D107" s="24" t="s">
        <v>451</v>
      </c>
      <c r="E107" s="113">
        <v>0</v>
      </c>
      <c r="F107" s="63"/>
      <c r="G107" s="63"/>
      <c r="H107" s="64"/>
      <c r="I107" s="113">
        <v>0</v>
      </c>
      <c r="J107" s="63">
        <v>4.2</v>
      </c>
      <c r="K107" s="63">
        <v>4.2</v>
      </c>
      <c r="L107" s="63">
        <v>0</v>
      </c>
      <c r="M107" s="63">
        <v>0</v>
      </c>
    </row>
    <row r="108" spans="1:13" x14ac:dyDescent="0.2">
      <c r="A108" s="162"/>
      <c r="B108" s="23"/>
      <c r="C108" s="24"/>
      <c r="D108" s="24" t="s">
        <v>452</v>
      </c>
      <c r="E108" s="113">
        <v>0</v>
      </c>
      <c r="F108" s="63"/>
      <c r="G108" s="63"/>
      <c r="H108" s="64"/>
      <c r="I108" s="113">
        <v>0</v>
      </c>
      <c r="J108" s="63">
        <v>5.0999999999999996</v>
      </c>
      <c r="K108" s="63">
        <v>5.0999999999999996</v>
      </c>
      <c r="L108" s="63">
        <v>0</v>
      </c>
      <c r="M108" s="63">
        <v>0</v>
      </c>
    </row>
    <row r="109" spans="1:13" x14ac:dyDescent="0.2">
      <c r="A109" s="162"/>
      <c r="B109" s="23"/>
      <c r="C109" s="24"/>
      <c r="D109" s="24" t="s">
        <v>475</v>
      </c>
      <c r="E109" s="113"/>
      <c r="F109" s="63"/>
      <c r="G109" s="63"/>
      <c r="H109" s="64"/>
      <c r="I109" s="113"/>
      <c r="J109" s="63">
        <v>45.33</v>
      </c>
      <c r="K109" s="63">
        <v>45.33</v>
      </c>
      <c r="L109" s="63">
        <v>0</v>
      </c>
      <c r="M109" s="63">
        <v>0</v>
      </c>
    </row>
    <row r="110" spans="1:13" x14ac:dyDescent="0.2">
      <c r="A110" s="162"/>
      <c r="B110" s="23">
        <v>331</v>
      </c>
      <c r="C110" s="24">
        <v>331002</v>
      </c>
      <c r="D110" s="24" t="s">
        <v>39</v>
      </c>
      <c r="E110" s="113">
        <v>3.6</v>
      </c>
      <c r="F110" s="63"/>
      <c r="G110" s="63"/>
      <c r="H110" s="64"/>
      <c r="I110" s="113">
        <v>3.7</v>
      </c>
      <c r="J110" s="63">
        <v>59.9</v>
      </c>
      <c r="K110" s="63">
        <v>59.9</v>
      </c>
      <c r="L110" s="63">
        <v>3.5</v>
      </c>
      <c r="M110" s="63">
        <v>3.5</v>
      </c>
    </row>
    <row r="111" spans="1:13" x14ac:dyDescent="0.2">
      <c r="A111" s="161"/>
      <c r="B111" s="128"/>
      <c r="C111" s="128"/>
      <c r="D111" s="128" t="s">
        <v>40</v>
      </c>
      <c r="E111" s="114">
        <f>SUM(E112+E115+E116+E117)</f>
        <v>480.3</v>
      </c>
      <c r="F111" s="114" t="e">
        <f>SUM(F112+F115+F116+F117)</f>
        <v>#REF!</v>
      </c>
      <c r="G111" s="114" t="e">
        <f>SUM(G112+G115+G116+G117)</f>
        <v>#REF!</v>
      </c>
      <c r="H111" s="114" t="e">
        <f>SUM(H112+H115+H116+H117)</f>
        <v>#REF!</v>
      </c>
      <c r="I111" s="114">
        <f>SUM(I112+I115+I116+I117)</f>
        <v>353.4</v>
      </c>
      <c r="J111" s="114">
        <f>SUM(J112+J117)</f>
        <v>934.2</v>
      </c>
      <c r="K111" s="114">
        <f>SUM(K112+K117)</f>
        <v>934.2</v>
      </c>
      <c r="L111" s="114">
        <f>SUM(L112+L117)</f>
        <v>862</v>
      </c>
      <c r="M111" s="114">
        <f>SUM(M112+M117)</f>
        <v>962.8</v>
      </c>
    </row>
    <row r="112" spans="1:13" x14ac:dyDescent="0.2">
      <c r="A112" s="161"/>
      <c r="B112" s="23">
        <v>400</v>
      </c>
      <c r="C112" s="23"/>
      <c r="D112" s="23" t="s">
        <v>250</v>
      </c>
      <c r="E112" s="112">
        <f>SUM(E113:E114)</f>
        <v>353.8</v>
      </c>
      <c r="F112" s="112">
        <f>SUM(F113:F114)</f>
        <v>0</v>
      </c>
      <c r="G112" s="112">
        <f>SUM(G113:G114)</f>
        <v>0</v>
      </c>
      <c r="H112" s="112">
        <f>SUM(H113:H114)</f>
        <v>0</v>
      </c>
      <c r="I112" s="112">
        <f>SUM(I113:I114)</f>
        <v>227.5</v>
      </c>
      <c r="J112" s="112">
        <f>SUM(J113:J116)</f>
        <v>566.30000000000007</v>
      </c>
      <c r="K112" s="112">
        <f>SUM(K113:K116)</f>
        <v>566.30000000000007</v>
      </c>
      <c r="L112" s="112">
        <f>SUM(L113:L116)</f>
        <v>445.2</v>
      </c>
      <c r="M112" s="112">
        <f>SUM(M113:M116)</f>
        <v>365.2</v>
      </c>
    </row>
    <row r="113" spans="1:13" x14ac:dyDescent="0.2">
      <c r="A113" s="162"/>
      <c r="B113" s="23"/>
      <c r="C113" s="24">
        <v>454</v>
      </c>
      <c r="D113" s="183" t="s">
        <v>538</v>
      </c>
      <c r="E113" s="121">
        <v>338</v>
      </c>
      <c r="F113" s="65"/>
      <c r="G113" s="65"/>
      <c r="H113" s="141"/>
      <c r="I113" s="121">
        <v>227.5</v>
      </c>
      <c r="J113" s="65">
        <v>270.89999999999998</v>
      </c>
      <c r="K113" s="65">
        <v>270.89999999999998</v>
      </c>
      <c r="L113" s="65">
        <v>270.89999999999998</v>
      </c>
      <c r="M113" s="65">
        <v>270.89999999999998</v>
      </c>
    </row>
    <row r="114" spans="1:13" x14ac:dyDescent="0.2">
      <c r="A114" s="162"/>
      <c r="B114" s="23"/>
      <c r="C114" s="24">
        <v>454</v>
      </c>
      <c r="D114" s="183" t="s">
        <v>539</v>
      </c>
      <c r="E114" s="113">
        <v>15.8</v>
      </c>
      <c r="F114" s="65"/>
      <c r="G114" s="63"/>
      <c r="H114" s="141"/>
      <c r="I114" s="113">
        <v>0</v>
      </c>
      <c r="J114" s="63">
        <v>271.10000000000002</v>
      </c>
      <c r="K114" s="63">
        <v>271.10000000000002</v>
      </c>
      <c r="L114" s="65">
        <v>150</v>
      </c>
      <c r="M114" s="65">
        <v>70</v>
      </c>
    </row>
    <row r="115" spans="1:13" x14ac:dyDescent="0.2">
      <c r="A115" s="162"/>
      <c r="B115" s="23">
        <v>411</v>
      </c>
      <c r="C115" s="24">
        <v>411005</v>
      </c>
      <c r="D115" s="24" t="s">
        <v>476</v>
      </c>
      <c r="E115" s="113">
        <v>0</v>
      </c>
      <c r="F115" s="65"/>
      <c r="G115" s="63"/>
      <c r="H115" s="141"/>
      <c r="I115" s="113">
        <v>13.6</v>
      </c>
      <c r="J115" s="63">
        <v>13.6</v>
      </c>
      <c r="K115" s="63">
        <v>13.6</v>
      </c>
      <c r="L115" s="63">
        <v>13.6</v>
      </c>
      <c r="M115" s="63">
        <v>13.6</v>
      </c>
    </row>
    <row r="116" spans="1:13" x14ac:dyDescent="0.2">
      <c r="A116" s="162"/>
      <c r="B116" s="23">
        <v>411</v>
      </c>
      <c r="C116" s="24">
        <v>411005</v>
      </c>
      <c r="D116" s="24" t="s">
        <v>477</v>
      </c>
      <c r="E116" s="113">
        <v>0</v>
      </c>
      <c r="F116" s="65"/>
      <c r="G116" s="63"/>
      <c r="H116" s="141"/>
      <c r="I116" s="113">
        <v>2.2000000000000002</v>
      </c>
      <c r="J116" s="65">
        <v>10.7</v>
      </c>
      <c r="K116" s="65">
        <v>10.7</v>
      </c>
      <c r="L116" s="65">
        <v>10.7</v>
      </c>
      <c r="M116" s="65">
        <v>10.7</v>
      </c>
    </row>
    <row r="117" spans="1:13" x14ac:dyDescent="0.2">
      <c r="A117" s="161"/>
      <c r="B117" s="23">
        <v>500</v>
      </c>
      <c r="C117" s="23"/>
      <c r="D117" s="23" t="s">
        <v>278</v>
      </c>
      <c r="E117" s="112">
        <f>SUM(E118:E120)</f>
        <v>126.5</v>
      </c>
      <c r="F117" s="112" t="e">
        <f>SUM(F118+F119 +#REF! +F120)</f>
        <v>#REF!</v>
      </c>
      <c r="G117" s="112" t="e">
        <f>SUM(G118+G119 +#REF! +G120)</f>
        <v>#REF!</v>
      </c>
      <c r="H117" s="112" t="e">
        <f>SUM(H118+H119 +#REF! +H120)</f>
        <v>#REF!</v>
      </c>
      <c r="I117" s="112">
        <f>SUM(I118:I120)</f>
        <v>110.1</v>
      </c>
      <c r="J117" s="112">
        <f>SUM(J118:J120)</f>
        <v>367.9</v>
      </c>
      <c r="K117" s="112">
        <f>SUM(K118:K120)</f>
        <v>367.9</v>
      </c>
      <c r="L117" s="112">
        <f>SUM(L118:L120)</f>
        <v>416.8</v>
      </c>
      <c r="M117" s="112">
        <f>SUM(M118:M120)</f>
        <v>597.6</v>
      </c>
    </row>
    <row r="118" spans="1:13" x14ac:dyDescent="0.2">
      <c r="A118" s="161"/>
      <c r="B118" s="23"/>
      <c r="C118" s="62">
        <v>513001</v>
      </c>
      <c r="D118" s="62" t="s">
        <v>427</v>
      </c>
      <c r="E118" s="113">
        <v>0</v>
      </c>
      <c r="F118" s="65"/>
      <c r="G118" s="63"/>
      <c r="H118" s="141"/>
      <c r="I118" s="113">
        <v>110.1</v>
      </c>
      <c r="J118" s="63">
        <v>100</v>
      </c>
      <c r="K118" s="63">
        <v>100</v>
      </c>
      <c r="L118" s="63">
        <v>100</v>
      </c>
      <c r="M118" s="63">
        <v>100</v>
      </c>
    </row>
    <row r="119" spans="1:13" x14ac:dyDescent="0.2">
      <c r="A119" s="162"/>
      <c r="B119" s="23"/>
      <c r="C119" s="68">
        <v>5130025</v>
      </c>
      <c r="D119" s="24" t="s">
        <v>499</v>
      </c>
      <c r="E119" s="121">
        <v>126.5</v>
      </c>
      <c r="F119" s="65"/>
      <c r="G119" s="65"/>
      <c r="H119" s="141"/>
      <c r="I119" s="121">
        <v>0</v>
      </c>
      <c r="J119" s="182">
        <v>267.89999999999998</v>
      </c>
      <c r="K119" s="182">
        <v>267.89999999999998</v>
      </c>
      <c r="L119" s="182">
        <v>316.8</v>
      </c>
      <c r="M119" s="182">
        <v>497.6</v>
      </c>
    </row>
    <row r="120" spans="1:13" x14ac:dyDescent="0.2">
      <c r="A120" s="162"/>
      <c r="B120" s="23"/>
      <c r="C120" s="24">
        <v>51400212</v>
      </c>
      <c r="D120" s="24" t="s">
        <v>478</v>
      </c>
      <c r="E120" s="121">
        <v>0</v>
      </c>
      <c r="F120" s="65"/>
      <c r="G120" s="65"/>
      <c r="H120" s="141"/>
      <c r="I120" s="121">
        <v>0</v>
      </c>
      <c r="J120" s="65">
        <v>0</v>
      </c>
      <c r="K120" s="65">
        <v>0</v>
      </c>
      <c r="L120" s="65">
        <v>0</v>
      </c>
      <c r="M120" s="65">
        <v>0</v>
      </c>
    </row>
    <row r="121" spans="1:13" x14ac:dyDescent="0.2">
      <c r="A121" s="161"/>
      <c r="B121" s="128"/>
      <c r="C121" s="128"/>
      <c r="D121" s="128" t="s">
        <v>41</v>
      </c>
      <c r="E121" s="114">
        <f t="shared" ref="E121:M121" si="15">SUM(E122+E125)</f>
        <v>23.5</v>
      </c>
      <c r="F121" s="114">
        <f t="shared" si="15"/>
        <v>0</v>
      </c>
      <c r="G121" s="114">
        <f t="shared" si="15"/>
        <v>0</v>
      </c>
      <c r="H121" s="114">
        <f t="shared" si="15"/>
        <v>0</v>
      </c>
      <c r="I121" s="114">
        <f t="shared" si="15"/>
        <v>68.5</v>
      </c>
      <c r="J121" s="114">
        <f t="shared" si="15"/>
        <v>2239.5299999999997</v>
      </c>
      <c r="K121" s="114">
        <f t="shared" si="15"/>
        <v>2239.5299999999997</v>
      </c>
      <c r="L121" s="114">
        <f t="shared" si="15"/>
        <v>108.19999999999999</v>
      </c>
      <c r="M121" s="114">
        <f t="shared" si="15"/>
        <v>91.6</v>
      </c>
    </row>
    <row r="122" spans="1:13" x14ac:dyDescent="0.2">
      <c r="A122" s="161"/>
      <c r="B122" s="23">
        <v>230</v>
      </c>
      <c r="C122" s="23"/>
      <c r="D122" s="23" t="s">
        <v>42</v>
      </c>
      <c r="E122" s="112">
        <f t="shared" ref="E122:M122" si="16">SUM(E123:E124)</f>
        <v>2.7</v>
      </c>
      <c r="F122" s="112">
        <f t="shared" si="16"/>
        <v>0</v>
      </c>
      <c r="G122" s="112">
        <f t="shared" si="16"/>
        <v>0</v>
      </c>
      <c r="H122" s="112">
        <f t="shared" si="16"/>
        <v>0</v>
      </c>
      <c r="I122" s="112">
        <f t="shared" si="16"/>
        <v>68.5</v>
      </c>
      <c r="J122" s="112">
        <f t="shared" si="16"/>
        <v>8.6</v>
      </c>
      <c r="K122" s="112">
        <f t="shared" si="16"/>
        <v>8.6</v>
      </c>
      <c r="L122" s="112">
        <f t="shared" si="16"/>
        <v>8.6</v>
      </c>
      <c r="M122" s="112">
        <f t="shared" si="16"/>
        <v>8.6</v>
      </c>
    </row>
    <row r="123" spans="1:13" x14ac:dyDescent="0.2">
      <c r="A123" s="162"/>
      <c r="B123" s="23"/>
      <c r="C123" s="24">
        <v>231</v>
      </c>
      <c r="D123" s="24" t="s">
        <v>374</v>
      </c>
      <c r="E123" s="113">
        <v>2.7</v>
      </c>
      <c r="F123" s="63"/>
      <c r="G123" s="63"/>
      <c r="H123" s="64"/>
      <c r="I123" s="113">
        <v>47</v>
      </c>
      <c r="J123" s="63">
        <v>2</v>
      </c>
      <c r="K123" s="63">
        <v>2</v>
      </c>
      <c r="L123" s="63">
        <v>2</v>
      </c>
      <c r="M123" s="63">
        <v>2</v>
      </c>
    </row>
    <row r="124" spans="1:13" x14ac:dyDescent="0.2">
      <c r="A124" s="162"/>
      <c r="B124" s="23"/>
      <c r="C124" s="24">
        <v>233</v>
      </c>
      <c r="D124" s="24" t="s">
        <v>43</v>
      </c>
      <c r="E124" s="113">
        <v>0</v>
      </c>
      <c r="F124" s="63"/>
      <c r="G124" s="63"/>
      <c r="H124" s="64"/>
      <c r="I124" s="113">
        <v>21.5</v>
      </c>
      <c r="J124" s="63">
        <v>6.6</v>
      </c>
      <c r="K124" s="63">
        <v>6.6</v>
      </c>
      <c r="L124" s="63">
        <v>6.6</v>
      </c>
      <c r="M124" s="63">
        <v>6.6</v>
      </c>
    </row>
    <row r="125" spans="1:13" x14ac:dyDescent="0.2">
      <c r="A125" s="161"/>
      <c r="B125" s="23">
        <v>300</v>
      </c>
      <c r="C125" s="23"/>
      <c r="D125" s="23" t="s">
        <v>44</v>
      </c>
      <c r="E125" s="112">
        <f t="shared" ref="E125:M125" si="17">SUM(E126:E133)</f>
        <v>20.8</v>
      </c>
      <c r="F125" s="112">
        <f t="shared" si="17"/>
        <v>0</v>
      </c>
      <c r="G125" s="112">
        <f t="shared" si="17"/>
        <v>0</v>
      </c>
      <c r="H125" s="112">
        <f t="shared" si="17"/>
        <v>0</v>
      </c>
      <c r="I125" s="112">
        <f t="shared" si="17"/>
        <v>0</v>
      </c>
      <c r="J125" s="112">
        <f t="shared" si="17"/>
        <v>2230.9299999999998</v>
      </c>
      <c r="K125" s="112">
        <f t="shared" si="17"/>
        <v>2230.9299999999998</v>
      </c>
      <c r="L125" s="112">
        <f t="shared" si="17"/>
        <v>99.6</v>
      </c>
      <c r="M125" s="112">
        <f t="shared" si="17"/>
        <v>83</v>
      </c>
    </row>
    <row r="126" spans="1:13" x14ac:dyDescent="0.2">
      <c r="A126" s="162"/>
      <c r="B126" s="23"/>
      <c r="C126" s="24">
        <v>3217</v>
      </c>
      <c r="D126" s="24" t="s">
        <v>45</v>
      </c>
      <c r="E126" s="113">
        <v>0.8</v>
      </c>
      <c r="F126" s="63"/>
      <c r="G126" s="63"/>
      <c r="H126" s="64"/>
      <c r="I126" s="113">
        <v>0</v>
      </c>
      <c r="J126" s="63">
        <v>16.63</v>
      </c>
      <c r="K126" s="63">
        <v>16.63</v>
      </c>
      <c r="L126" s="63">
        <v>16.600000000000001</v>
      </c>
      <c r="M126" s="63">
        <v>0</v>
      </c>
    </row>
    <row r="127" spans="1:13" x14ac:dyDescent="0.2">
      <c r="A127" s="162"/>
      <c r="B127" s="23"/>
      <c r="C127" s="24">
        <v>322001</v>
      </c>
      <c r="D127" s="24" t="s">
        <v>479</v>
      </c>
      <c r="E127" s="113"/>
      <c r="F127" s="63"/>
      <c r="G127" s="63"/>
      <c r="H127" s="141"/>
      <c r="I127" s="113"/>
      <c r="J127" s="63">
        <v>41.5</v>
      </c>
      <c r="K127" s="63">
        <v>41.5</v>
      </c>
      <c r="L127" s="63">
        <v>83</v>
      </c>
      <c r="M127" s="63">
        <v>83</v>
      </c>
    </row>
    <row r="128" spans="1:13" x14ac:dyDescent="0.2">
      <c r="A128" s="162"/>
      <c r="B128" s="23"/>
      <c r="C128" s="24">
        <v>32119</v>
      </c>
      <c r="D128" s="24" t="s">
        <v>514</v>
      </c>
      <c r="E128" s="121">
        <v>10</v>
      </c>
      <c r="F128" s="63"/>
      <c r="G128" s="65"/>
      <c r="H128" s="64"/>
      <c r="I128" s="121"/>
      <c r="J128" s="65">
        <v>401.1</v>
      </c>
      <c r="K128" s="65">
        <v>401.1</v>
      </c>
      <c r="L128" s="65">
        <v>0</v>
      </c>
      <c r="M128" s="65">
        <v>0</v>
      </c>
    </row>
    <row r="129" spans="1:13" x14ac:dyDescent="0.2">
      <c r="A129" s="162"/>
      <c r="B129" s="23"/>
      <c r="C129" s="24">
        <v>32120</v>
      </c>
      <c r="D129" s="151" t="s">
        <v>513</v>
      </c>
      <c r="E129" s="113">
        <v>10</v>
      </c>
      <c r="F129" s="63"/>
      <c r="G129" s="63"/>
      <c r="H129" s="64"/>
      <c r="I129" s="113"/>
      <c r="J129" s="63">
        <v>323.10000000000002</v>
      </c>
      <c r="K129" s="63">
        <v>323.10000000000002</v>
      </c>
      <c r="L129" s="65">
        <v>0</v>
      </c>
      <c r="M129" s="65">
        <v>0</v>
      </c>
    </row>
    <row r="130" spans="1:13" x14ac:dyDescent="0.2">
      <c r="A130" s="162"/>
      <c r="B130" s="23"/>
      <c r="C130" s="24">
        <v>3216</v>
      </c>
      <c r="D130" s="24" t="s">
        <v>498</v>
      </c>
      <c r="E130" s="113"/>
      <c r="F130" s="63"/>
      <c r="G130" s="63"/>
      <c r="H130" s="64"/>
      <c r="I130" s="113"/>
      <c r="J130" s="63">
        <v>773.4</v>
      </c>
      <c r="K130" s="63">
        <v>773.4</v>
      </c>
      <c r="L130" s="65">
        <v>0</v>
      </c>
      <c r="M130" s="65">
        <v>0</v>
      </c>
    </row>
    <row r="131" spans="1:13" ht="8.25" hidden="1" customHeight="1" x14ac:dyDescent="0.2">
      <c r="A131" s="162"/>
      <c r="B131" s="23"/>
      <c r="C131" s="24"/>
      <c r="D131" s="151"/>
      <c r="E131" s="113"/>
      <c r="F131" s="63"/>
      <c r="G131" s="63"/>
      <c r="H131" s="64"/>
      <c r="I131" s="113"/>
      <c r="J131" s="63"/>
      <c r="K131" s="63"/>
      <c r="L131" s="65"/>
      <c r="M131" s="65"/>
    </row>
    <row r="132" spans="1:13" x14ac:dyDescent="0.2">
      <c r="A132" s="162"/>
      <c r="B132" s="23"/>
      <c r="C132" s="24">
        <v>32110</v>
      </c>
      <c r="D132" s="24" t="s">
        <v>340</v>
      </c>
      <c r="E132" s="113"/>
      <c r="F132" s="63"/>
      <c r="G132" s="63"/>
      <c r="H132" s="64"/>
      <c r="I132" s="113"/>
      <c r="J132" s="63">
        <v>465.5</v>
      </c>
      <c r="K132" s="63">
        <v>465.5</v>
      </c>
      <c r="L132" s="65">
        <v>0</v>
      </c>
      <c r="M132" s="65">
        <v>0</v>
      </c>
    </row>
    <row r="133" spans="1:13" x14ac:dyDescent="0.2">
      <c r="A133" s="162"/>
      <c r="B133" s="23"/>
      <c r="C133" s="24" t="s">
        <v>408</v>
      </c>
      <c r="D133" s="24" t="s">
        <v>367</v>
      </c>
      <c r="E133" s="113"/>
      <c r="F133" s="63"/>
      <c r="G133" s="63"/>
      <c r="H133" s="64"/>
      <c r="I133" s="113"/>
      <c r="J133" s="63">
        <v>209.7</v>
      </c>
      <c r="K133" s="63">
        <v>209.7</v>
      </c>
      <c r="L133" s="65">
        <v>0</v>
      </c>
      <c r="M133" s="65">
        <v>0</v>
      </c>
    </row>
    <row r="134" spans="1:13" x14ac:dyDescent="0.2">
      <c r="A134" s="161"/>
      <c r="B134" s="128"/>
      <c r="C134" s="128"/>
      <c r="D134" s="128" t="s">
        <v>269</v>
      </c>
      <c r="E134" s="114">
        <v>0</v>
      </c>
      <c r="F134" s="114" t="e">
        <f>SUM(F135 +#REF!)</f>
        <v>#REF!</v>
      </c>
      <c r="G134" s="114" t="e">
        <f>SUM(G135 +#REF!)</f>
        <v>#REF!</v>
      </c>
      <c r="H134" s="114" t="e">
        <f>SUM(H135 +#REF!)</f>
        <v>#REF!</v>
      </c>
      <c r="I134" s="114">
        <f>SUM(I135)</f>
        <v>0</v>
      </c>
      <c r="J134" s="114">
        <f>SUM(J135 )</f>
        <v>0</v>
      </c>
      <c r="K134" s="114">
        <f>SUM(K135 )</f>
        <v>0</v>
      </c>
      <c r="L134" s="114">
        <f>SUM(L135 )</f>
        <v>0</v>
      </c>
      <c r="M134" s="114">
        <f>SUM(M135 )</f>
        <v>0</v>
      </c>
    </row>
    <row r="135" spans="1:13" x14ac:dyDescent="0.2">
      <c r="A135" s="162"/>
      <c r="B135" s="30"/>
      <c r="C135" s="31"/>
      <c r="D135" s="24" t="s">
        <v>473</v>
      </c>
      <c r="E135" s="118">
        <v>0</v>
      </c>
      <c r="F135" s="67"/>
      <c r="G135" s="67"/>
      <c r="H135" s="61"/>
      <c r="I135" s="118">
        <v>0</v>
      </c>
      <c r="J135" s="67">
        <v>0</v>
      </c>
      <c r="K135" s="67">
        <v>0</v>
      </c>
      <c r="L135" s="67">
        <v>0</v>
      </c>
      <c r="M135" s="67">
        <v>0</v>
      </c>
    </row>
    <row r="136" spans="1:13" ht="15.75" x14ac:dyDescent="0.25">
      <c r="A136" s="164"/>
      <c r="B136" s="129" t="s">
        <v>46</v>
      </c>
      <c r="C136" s="33"/>
      <c r="D136" s="33"/>
      <c r="E136" s="119"/>
      <c r="F136" s="72"/>
      <c r="G136" s="71"/>
      <c r="H136" s="73"/>
      <c r="I136" s="119"/>
      <c r="J136" s="71"/>
      <c r="K136" s="71"/>
      <c r="L136" s="71"/>
      <c r="M136" s="71"/>
    </row>
    <row r="137" spans="1:13" x14ac:dyDescent="0.2">
      <c r="A137" s="161"/>
      <c r="B137" s="39"/>
      <c r="C137" s="39"/>
      <c r="D137" s="39" t="s">
        <v>330</v>
      </c>
      <c r="E137" s="120">
        <f>SUM(E138+E218+E223+E225+E228+E232+E256+E258+E271+E275+E284+E293+E302+E310+E350+E356+E441+E375+E449+E481+E486+E267)</f>
        <v>2763.1</v>
      </c>
      <c r="F137" s="120">
        <f>SUM(F138+F218+F223+F225+F228+F232+F256+F258+F271+F275+F284+F293+F302+F310+F350+F441+F375+F449+F481+F486+F267)</f>
        <v>2.4</v>
      </c>
      <c r="G137" s="120">
        <f>SUM(G138+G218+G223+G225+G228+G232+G256+G258+G271+G275+G284+G293+G302+G310+G350+G441+G375+G449+G481+G486+G267)</f>
        <v>2.4</v>
      </c>
      <c r="H137" s="120">
        <f>SUM(H138+H218+H223+H225+H228+H232+H256+H258+H271+H275+H284+H293+H302+H310+H350+H441+H375+H449+H481+H486+H267)</f>
        <v>2.4</v>
      </c>
      <c r="I137" s="120">
        <f>SUM(I138+I218+I223+I225+I228+I232+I256+I258+I271+I275+I284+I293+I302+I310+I350+I441+I375+I449+I481+I486+I267)</f>
        <v>2047.8</v>
      </c>
      <c r="J137" s="120">
        <f>SUM(J138+J218+J223+J225+J228+J232+J256+J258+J267+J271+J275+J284+J293+J302+J310+J350+J356+J375+J441+J449+J481+J486)</f>
        <v>2847.8499999999995</v>
      </c>
      <c r="K137" s="120">
        <f>SUM(K138+K218+K223+K225+K228+K232+K256+K258+K267+K271+K275+K284+K293+K302+K310+K350+K356+K375+K441+K449+K481+K486)</f>
        <v>2847.8499999999995</v>
      </c>
      <c r="L137" s="120">
        <f>SUM(L138+L218+L223+L225+L228+L232+L256+L258+L267+L271+L275+L284+L293+L302+L310+L350+L356+L375+L441+L449+L481+L486)</f>
        <v>2883.2499999999995</v>
      </c>
      <c r="M137" s="120">
        <f>SUM(M138+M218+M223+M225+M228+M232+M256+M258+M267+M271+M275+M284+M293+M302+M310+M350+M356+M375+M441+M449+M481+M486)</f>
        <v>2949.35</v>
      </c>
    </row>
    <row r="138" spans="1:13" x14ac:dyDescent="0.2">
      <c r="A138" s="161"/>
      <c r="B138" s="39" t="s">
        <v>47</v>
      </c>
      <c r="C138" s="39"/>
      <c r="D138" s="39" t="s">
        <v>48</v>
      </c>
      <c r="E138" s="120">
        <f t="shared" ref="E138:M138" si="18">SUM(E139+E142+E145+E153+E167+E174+E181+E209)</f>
        <v>440.1</v>
      </c>
      <c r="F138" s="120">
        <f t="shared" si="18"/>
        <v>0</v>
      </c>
      <c r="G138" s="120">
        <f t="shared" si="18"/>
        <v>0</v>
      </c>
      <c r="H138" s="120">
        <f t="shared" si="18"/>
        <v>0</v>
      </c>
      <c r="I138" s="120">
        <f t="shared" si="18"/>
        <v>428.59999999999985</v>
      </c>
      <c r="J138" s="120">
        <f t="shared" si="18"/>
        <v>567.79999999999995</v>
      </c>
      <c r="K138" s="120">
        <f t="shared" si="18"/>
        <v>567.79999999999995</v>
      </c>
      <c r="L138" s="120">
        <f t="shared" si="18"/>
        <v>575</v>
      </c>
      <c r="M138" s="120">
        <f t="shared" si="18"/>
        <v>579.59999999999991</v>
      </c>
    </row>
    <row r="139" spans="1:13" x14ac:dyDescent="0.2">
      <c r="A139" s="161"/>
      <c r="B139" s="36"/>
      <c r="C139" s="36"/>
      <c r="D139" s="36" t="s">
        <v>49</v>
      </c>
      <c r="E139" s="112">
        <f t="shared" ref="E139:M139" si="19">SUM(E140:E141)</f>
        <v>259.7</v>
      </c>
      <c r="F139" s="112">
        <f t="shared" si="19"/>
        <v>0</v>
      </c>
      <c r="G139" s="112">
        <f t="shared" si="19"/>
        <v>0</v>
      </c>
      <c r="H139" s="112">
        <f t="shared" si="19"/>
        <v>0</v>
      </c>
      <c r="I139" s="112">
        <f t="shared" si="19"/>
        <v>265.2</v>
      </c>
      <c r="J139" s="112">
        <f t="shared" si="19"/>
        <v>265.60000000000002</v>
      </c>
      <c r="K139" s="112">
        <f t="shared" si="19"/>
        <v>265.60000000000002</v>
      </c>
      <c r="L139" s="112">
        <f t="shared" si="19"/>
        <v>274</v>
      </c>
      <c r="M139" s="112">
        <f t="shared" si="19"/>
        <v>278.5</v>
      </c>
    </row>
    <row r="140" spans="1:13" x14ac:dyDescent="0.2">
      <c r="A140" s="162"/>
      <c r="B140" s="36">
        <v>610</v>
      </c>
      <c r="C140" s="37"/>
      <c r="D140" s="37" t="s">
        <v>50</v>
      </c>
      <c r="E140" s="121">
        <v>188.4</v>
      </c>
      <c r="F140" s="70"/>
      <c r="G140" s="66"/>
      <c r="H140" s="76"/>
      <c r="I140" s="121">
        <v>188.2</v>
      </c>
      <c r="J140" s="65">
        <v>188.5</v>
      </c>
      <c r="K140" s="65">
        <v>188.5</v>
      </c>
      <c r="L140" s="65">
        <v>196</v>
      </c>
      <c r="M140" s="65">
        <v>200</v>
      </c>
    </row>
    <row r="141" spans="1:13" x14ac:dyDescent="0.2">
      <c r="A141" s="162"/>
      <c r="B141" s="36">
        <v>620</v>
      </c>
      <c r="C141" s="37"/>
      <c r="D141" s="37" t="s">
        <v>51</v>
      </c>
      <c r="E141" s="121">
        <v>71.3</v>
      </c>
      <c r="F141" s="70"/>
      <c r="G141" s="60"/>
      <c r="H141" s="77"/>
      <c r="I141" s="121">
        <v>77</v>
      </c>
      <c r="J141" s="63">
        <v>77.099999999999994</v>
      </c>
      <c r="K141" s="63">
        <v>77.099999999999994</v>
      </c>
      <c r="L141" s="65">
        <v>78</v>
      </c>
      <c r="M141" s="65">
        <v>78.5</v>
      </c>
    </row>
    <row r="142" spans="1:13" x14ac:dyDescent="0.2">
      <c r="A142" s="161"/>
      <c r="B142" s="36">
        <v>631</v>
      </c>
      <c r="C142" s="36"/>
      <c r="D142" s="36" t="s">
        <v>52</v>
      </c>
      <c r="E142" s="112">
        <f t="shared" ref="E142:M142" si="20">SUM(E143:E144)</f>
        <v>1.5</v>
      </c>
      <c r="F142" s="112">
        <f t="shared" si="20"/>
        <v>0</v>
      </c>
      <c r="G142" s="112">
        <f t="shared" si="20"/>
        <v>0</v>
      </c>
      <c r="H142" s="112">
        <f t="shared" si="20"/>
        <v>0</v>
      </c>
      <c r="I142" s="112">
        <f t="shared" si="20"/>
        <v>0.89999999999999991</v>
      </c>
      <c r="J142" s="112">
        <f t="shared" si="20"/>
        <v>0.89999999999999991</v>
      </c>
      <c r="K142" s="112">
        <f t="shared" si="20"/>
        <v>0.89999999999999991</v>
      </c>
      <c r="L142" s="65">
        <f t="shared" si="20"/>
        <v>0.89999999999999991</v>
      </c>
      <c r="M142" s="65">
        <f t="shared" si="20"/>
        <v>0.89999999999999991</v>
      </c>
    </row>
    <row r="143" spans="1:13" x14ac:dyDescent="0.2">
      <c r="A143" s="162"/>
      <c r="B143" s="36"/>
      <c r="C143" s="37">
        <v>631001</v>
      </c>
      <c r="D143" s="37" t="s">
        <v>53</v>
      </c>
      <c r="E143" s="121">
        <v>0.9</v>
      </c>
      <c r="F143" s="70"/>
      <c r="G143" s="60"/>
      <c r="H143" s="77"/>
      <c r="I143" s="121">
        <v>0.6</v>
      </c>
      <c r="J143" s="63">
        <v>0.6</v>
      </c>
      <c r="K143" s="63">
        <v>0.6</v>
      </c>
      <c r="L143" s="65">
        <v>0.6</v>
      </c>
      <c r="M143" s="65">
        <v>0.6</v>
      </c>
    </row>
    <row r="144" spans="1:13" x14ac:dyDescent="0.2">
      <c r="A144" s="162"/>
      <c r="B144" s="36"/>
      <c r="C144" s="37">
        <v>631002</v>
      </c>
      <c r="D144" s="37" t="s">
        <v>54</v>
      </c>
      <c r="E144" s="121">
        <v>0.6</v>
      </c>
      <c r="F144" s="70"/>
      <c r="G144" s="60"/>
      <c r="H144" s="77"/>
      <c r="I144" s="121">
        <v>0.3</v>
      </c>
      <c r="J144" s="63">
        <v>0.3</v>
      </c>
      <c r="K144" s="63">
        <v>0.3</v>
      </c>
      <c r="L144" s="65">
        <v>0.3</v>
      </c>
      <c r="M144" s="65">
        <v>0.3</v>
      </c>
    </row>
    <row r="145" spans="1:13" x14ac:dyDescent="0.2">
      <c r="A145" s="161"/>
      <c r="B145" s="36">
        <v>632</v>
      </c>
      <c r="C145" s="36"/>
      <c r="D145" s="36" t="s">
        <v>55</v>
      </c>
      <c r="E145" s="112">
        <f t="shared" ref="E145:M145" si="21">SUM(E146:E152)</f>
        <v>47.199999999999996</v>
      </c>
      <c r="F145" s="112">
        <f t="shared" si="21"/>
        <v>0</v>
      </c>
      <c r="G145" s="112">
        <f t="shared" si="21"/>
        <v>0</v>
      </c>
      <c r="H145" s="112">
        <f t="shared" si="21"/>
        <v>0</v>
      </c>
      <c r="I145" s="112">
        <f t="shared" si="21"/>
        <v>54.599999999999994</v>
      </c>
      <c r="J145" s="112">
        <f t="shared" si="21"/>
        <v>54.3</v>
      </c>
      <c r="K145" s="112">
        <f t="shared" si="21"/>
        <v>54.3</v>
      </c>
      <c r="L145" s="65">
        <f t="shared" si="21"/>
        <v>54.3</v>
      </c>
      <c r="M145" s="65">
        <f t="shared" si="21"/>
        <v>54.3</v>
      </c>
    </row>
    <row r="146" spans="1:13" x14ac:dyDescent="0.2">
      <c r="A146" s="162"/>
      <c r="B146" s="36"/>
      <c r="C146" s="37">
        <v>6320011</v>
      </c>
      <c r="D146" s="37" t="s">
        <v>56</v>
      </c>
      <c r="E146" s="121">
        <v>9.6</v>
      </c>
      <c r="F146" s="70"/>
      <c r="G146" s="60"/>
      <c r="H146" s="77"/>
      <c r="I146" s="121">
        <v>10.4</v>
      </c>
      <c r="J146" s="63">
        <v>11</v>
      </c>
      <c r="K146" s="63">
        <v>11</v>
      </c>
      <c r="L146" s="65">
        <v>11</v>
      </c>
      <c r="M146" s="65">
        <v>11</v>
      </c>
    </row>
    <row r="147" spans="1:13" x14ac:dyDescent="0.2">
      <c r="A147" s="162"/>
      <c r="B147" s="36"/>
      <c r="C147" s="37">
        <v>6320012</v>
      </c>
      <c r="D147" s="37" t="s">
        <v>57</v>
      </c>
      <c r="E147" s="121">
        <v>22.9</v>
      </c>
      <c r="F147" s="70"/>
      <c r="G147" s="60"/>
      <c r="H147" s="77"/>
      <c r="I147" s="121">
        <v>26.2</v>
      </c>
      <c r="J147" s="63">
        <v>26</v>
      </c>
      <c r="K147" s="63">
        <v>26</v>
      </c>
      <c r="L147" s="65">
        <v>26</v>
      </c>
      <c r="M147" s="65">
        <v>26</v>
      </c>
    </row>
    <row r="148" spans="1:13" x14ac:dyDescent="0.2">
      <c r="A148" s="162"/>
      <c r="B148" s="36"/>
      <c r="C148" s="37">
        <v>632002</v>
      </c>
      <c r="D148" s="37" t="s">
        <v>58</v>
      </c>
      <c r="E148" s="121">
        <v>1.5</v>
      </c>
      <c r="F148" s="70"/>
      <c r="G148" s="60"/>
      <c r="H148" s="77"/>
      <c r="I148" s="121">
        <v>2.8</v>
      </c>
      <c r="J148" s="63">
        <v>2.8</v>
      </c>
      <c r="K148" s="63">
        <v>2.8</v>
      </c>
      <c r="L148" s="65">
        <v>2.8</v>
      </c>
      <c r="M148" s="65">
        <v>2.8</v>
      </c>
    </row>
    <row r="149" spans="1:13" x14ac:dyDescent="0.2">
      <c r="A149" s="162"/>
      <c r="B149" s="36"/>
      <c r="C149" s="37">
        <v>6320031</v>
      </c>
      <c r="D149" s="37" t="s">
        <v>59</v>
      </c>
      <c r="E149" s="121">
        <v>6.9</v>
      </c>
      <c r="F149" s="70"/>
      <c r="G149" s="60"/>
      <c r="H149" s="77"/>
      <c r="I149" s="121">
        <v>5.8</v>
      </c>
      <c r="J149" s="63">
        <v>5</v>
      </c>
      <c r="K149" s="63">
        <v>5</v>
      </c>
      <c r="L149" s="65">
        <v>5</v>
      </c>
      <c r="M149" s="65">
        <v>5</v>
      </c>
    </row>
    <row r="150" spans="1:13" x14ac:dyDescent="0.2">
      <c r="A150" s="162"/>
      <c r="B150" s="36"/>
      <c r="C150" s="37">
        <v>6320032</v>
      </c>
      <c r="D150" s="37" t="s">
        <v>60</v>
      </c>
      <c r="E150" s="121">
        <v>0.9</v>
      </c>
      <c r="F150" s="70"/>
      <c r="G150" s="60"/>
      <c r="H150" s="77"/>
      <c r="I150" s="121">
        <v>1</v>
      </c>
      <c r="J150" s="63">
        <v>1</v>
      </c>
      <c r="K150" s="63">
        <v>1</v>
      </c>
      <c r="L150" s="65">
        <v>1</v>
      </c>
      <c r="M150" s="65">
        <v>1</v>
      </c>
    </row>
    <row r="151" spans="1:13" x14ac:dyDescent="0.2">
      <c r="A151" s="162"/>
      <c r="B151" s="36"/>
      <c r="C151" s="37">
        <v>6320033</v>
      </c>
      <c r="D151" s="37" t="s">
        <v>61</v>
      </c>
      <c r="E151" s="121">
        <v>5.0999999999999996</v>
      </c>
      <c r="F151" s="70"/>
      <c r="G151" s="60"/>
      <c r="H151" s="77"/>
      <c r="I151" s="121">
        <v>7.9</v>
      </c>
      <c r="J151" s="63">
        <v>8</v>
      </c>
      <c r="K151" s="63">
        <v>8</v>
      </c>
      <c r="L151" s="65">
        <v>8</v>
      </c>
      <c r="M151" s="65">
        <v>8</v>
      </c>
    </row>
    <row r="152" spans="1:13" x14ac:dyDescent="0.2">
      <c r="A152" s="162"/>
      <c r="B152" s="36"/>
      <c r="C152" s="37">
        <v>6320034</v>
      </c>
      <c r="D152" s="37" t="s">
        <v>62</v>
      </c>
      <c r="E152" s="121">
        <v>0.3</v>
      </c>
      <c r="F152" s="70"/>
      <c r="G152" s="60"/>
      <c r="H152" s="77"/>
      <c r="I152" s="121">
        <v>0.5</v>
      </c>
      <c r="J152" s="63">
        <v>0.5</v>
      </c>
      <c r="K152" s="63">
        <v>0.5</v>
      </c>
      <c r="L152" s="65">
        <v>0.5</v>
      </c>
      <c r="M152" s="65">
        <v>0.5</v>
      </c>
    </row>
    <row r="153" spans="1:13" x14ac:dyDescent="0.2">
      <c r="A153" s="161"/>
      <c r="B153" s="36">
        <v>633</v>
      </c>
      <c r="C153" s="36"/>
      <c r="D153" s="36" t="s">
        <v>63</v>
      </c>
      <c r="E153" s="112">
        <f t="shared" ref="E153:M153" si="22">SUM(E154:E166)</f>
        <v>20</v>
      </c>
      <c r="F153" s="112">
        <f t="shared" si="22"/>
        <v>0</v>
      </c>
      <c r="G153" s="112">
        <f t="shared" si="22"/>
        <v>0</v>
      </c>
      <c r="H153" s="112">
        <f t="shared" si="22"/>
        <v>0</v>
      </c>
      <c r="I153" s="112">
        <f t="shared" si="22"/>
        <v>18.2</v>
      </c>
      <c r="J153" s="112">
        <f t="shared" si="22"/>
        <v>35.299999999999997</v>
      </c>
      <c r="K153" s="112">
        <f t="shared" si="22"/>
        <v>35.299999999999997</v>
      </c>
      <c r="L153" s="65">
        <f t="shared" si="22"/>
        <v>41.300000000000004</v>
      </c>
      <c r="M153" s="65">
        <f t="shared" si="22"/>
        <v>41.300000000000004</v>
      </c>
    </row>
    <row r="154" spans="1:13" x14ac:dyDescent="0.2">
      <c r="A154" s="162"/>
      <c r="B154" s="36"/>
      <c r="C154" s="37">
        <v>633001</v>
      </c>
      <c r="D154" s="37" t="s">
        <v>64</v>
      </c>
      <c r="E154" s="121">
        <v>0</v>
      </c>
      <c r="F154" s="70"/>
      <c r="G154" s="60"/>
      <c r="H154" s="77"/>
      <c r="I154" s="121">
        <v>0.4</v>
      </c>
      <c r="J154" s="152">
        <v>15</v>
      </c>
      <c r="K154" s="152">
        <v>15</v>
      </c>
      <c r="L154" s="182">
        <v>20</v>
      </c>
      <c r="M154" s="182">
        <v>20</v>
      </c>
    </row>
    <row r="155" spans="1:13" x14ac:dyDescent="0.2">
      <c r="A155" s="162"/>
      <c r="B155" s="36"/>
      <c r="C155" s="37">
        <v>633002</v>
      </c>
      <c r="D155" s="37" t="s">
        <v>65</v>
      </c>
      <c r="E155" s="121">
        <v>0.3</v>
      </c>
      <c r="F155" s="70"/>
      <c r="G155" s="60"/>
      <c r="H155" s="77"/>
      <c r="I155" s="121">
        <v>0.2</v>
      </c>
      <c r="J155" s="152">
        <v>2.5</v>
      </c>
      <c r="K155" s="152">
        <v>2.5</v>
      </c>
      <c r="L155" s="182">
        <v>3</v>
      </c>
      <c r="M155" s="182">
        <v>3</v>
      </c>
    </row>
    <row r="156" spans="1:13" x14ac:dyDescent="0.2">
      <c r="A156" s="162"/>
      <c r="B156" s="36"/>
      <c r="C156" s="37">
        <v>633004</v>
      </c>
      <c r="D156" s="37" t="s">
        <v>66</v>
      </c>
      <c r="E156" s="121">
        <v>0.5</v>
      </c>
      <c r="F156" s="70"/>
      <c r="G156" s="60"/>
      <c r="H156" s="77"/>
      <c r="I156" s="121">
        <v>0.3</v>
      </c>
      <c r="J156" s="63">
        <v>1</v>
      </c>
      <c r="K156" s="63">
        <v>1</v>
      </c>
      <c r="L156" s="65">
        <v>1.5</v>
      </c>
      <c r="M156" s="65">
        <v>1.5</v>
      </c>
    </row>
    <row r="157" spans="1:13" x14ac:dyDescent="0.2">
      <c r="A157" s="162"/>
      <c r="B157" s="36"/>
      <c r="C157" s="37">
        <v>6330061</v>
      </c>
      <c r="D157" s="37" t="s">
        <v>190</v>
      </c>
      <c r="E157" s="121">
        <v>2.6</v>
      </c>
      <c r="F157" s="70"/>
      <c r="G157" s="60"/>
      <c r="H157" s="77"/>
      <c r="I157" s="121">
        <v>2.7</v>
      </c>
      <c r="J157" s="63">
        <v>2.8</v>
      </c>
      <c r="K157" s="63">
        <v>2.8</v>
      </c>
      <c r="L157" s="65">
        <v>2.8</v>
      </c>
      <c r="M157" s="65">
        <v>2.8</v>
      </c>
    </row>
    <row r="158" spans="1:13" x14ac:dyDescent="0.2">
      <c r="A158" s="162"/>
      <c r="B158" s="36"/>
      <c r="C158" s="37">
        <v>6330062</v>
      </c>
      <c r="D158" s="37" t="s">
        <v>67</v>
      </c>
      <c r="E158" s="121">
        <v>1.5</v>
      </c>
      <c r="F158" s="70"/>
      <c r="G158" s="60"/>
      <c r="H158" s="77"/>
      <c r="I158" s="121">
        <v>1.3</v>
      </c>
      <c r="J158" s="63">
        <v>1.5</v>
      </c>
      <c r="K158" s="63">
        <v>1.5</v>
      </c>
      <c r="L158" s="65">
        <v>1.5</v>
      </c>
      <c r="M158" s="65">
        <v>1.5</v>
      </c>
    </row>
    <row r="159" spans="1:13" x14ac:dyDescent="0.2">
      <c r="A159" s="162"/>
      <c r="B159" s="36"/>
      <c r="C159" s="37">
        <v>6330063</v>
      </c>
      <c r="D159" s="37" t="s">
        <v>68</v>
      </c>
      <c r="E159" s="121">
        <v>0.5</v>
      </c>
      <c r="F159" s="70"/>
      <c r="G159" s="60"/>
      <c r="H159" s="77"/>
      <c r="I159" s="121">
        <v>0.3</v>
      </c>
      <c r="J159" s="63">
        <v>0.3</v>
      </c>
      <c r="K159" s="63">
        <v>0.3</v>
      </c>
      <c r="L159" s="65">
        <v>0.3</v>
      </c>
      <c r="M159" s="65">
        <v>0.3</v>
      </c>
    </row>
    <row r="160" spans="1:13" x14ac:dyDescent="0.2">
      <c r="A160" s="162"/>
      <c r="B160" s="36"/>
      <c r="C160" s="37">
        <v>6330064</v>
      </c>
      <c r="D160" s="37" t="s">
        <v>69</v>
      </c>
      <c r="E160" s="121">
        <v>0.8</v>
      </c>
      <c r="F160" s="70"/>
      <c r="G160" s="60"/>
      <c r="H160" s="77"/>
      <c r="I160" s="121">
        <v>0.5</v>
      </c>
      <c r="J160" s="63">
        <v>0.5</v>
      </c>
      <c r="K160" s="63">
        <v>0.5</v>
      </c>
      <c r="L160" s="63">
        <v>0.5</v>
      </c>
      <c r="M160" s="63">
        <v>0.5</v>
      </c>
    </row>
    <row r="161" spans="1:13" x14ac:dyDescent="0.2">
      <c r="A161" s="162"/>
      <c r="B161" s="36"/>
      <c r="C161" s="37">
        <v>6330065</v>
      </c>
      <c r="D161" s="37" t="s">
        <v>70</v>
      </c>
      <c r="E161" s="121">
        <v>5</v>
      </c>
      <c r="F161" s="70"/>
      <c r="G161" s="60"/>
      <c r="H161" s="77"/>
      <c r="I161" s="121">
        <v>1.9</v>
      </c>
      <c r="J161" s="63">
        <v>2</v>
      </c>
      <c r="K161" s="63">
        <v>2</v>
      </c>
      <c r="L161" s="63">
        <v>2</v>
      </c>
      <c r="M161" s="63">
        <v>2</v>
      </c>
    </row>
    <row r="162" spans="1:13" x14ac:dyDescent="0.2">
      <c r="A162" s="162"/>
      <c r="B162" s="36"/>
      <c r="C162" s="37">
        <v>6330066</v>
      </c>
      <c r="D162" s="37" t="s">
        <v>71</v>
      </c>
      <c r="E162" s="121">
        <v>1.4</v>
      </c>
      <c r="F162" s="70"/>
      <c r="G162" s="60"/>
      <c r="H162" s="77"/>
      <c r="I162" s="121">
        <v>1.5</v>
      </c>
      <c r="J162" s="63">
        <v>1.5</v>
      </c>
      <c r="K162" s="63">
        <v>1.5</v>
      </c>
      <c r="L162" s="63">
        <v>1.5</v>
      </c>
      <c r="M162" s="63">
        <v>1.5</v>
      </c>
    </row>
    <row r="163" spans="1:13" x14ac:dyDescent="0.2">
      <c r="A163" s="162"/>
      <c r="B163" s="36"/>
      <c r="C163" s="37">
        <v>6330067</v>
      </c>
      <c r="D163" s="37" t="s">
        <v>72</v>
      </c>
      <c r="E163" s="121">
        <v>0.1</v>
      </c>
      <c r="F163" s="70"/>
      <c r="G163" s="60"/>
      <c r="H163" s="77"/>
      <c r="I163" s="121">
        <v>0.2</v>
      </c>
      <c r="J163" s="63">
        <v>0.2</v>
      </c>
      <c r="K163" s="63">
        <v>0.2</v>
      </c>
      <c r="L163" s="63">
        <v>0.2</v>
      </c>
      <c r="M163" s="63">
        <v>0.2</v>
      </c>
    </row>
    <row r="164" spans="1:13" x14ac:dyDescent="0.2">
      <c r="A164" s="162"/>
      <c r="B164" s="36"/>
      <c r="C164" s="37">
        <v>633009</v>
      </c>
      <c r="D164" s="37" t="s">
        <v>73</v>
      </c>
      <c r="E164" s="121">
        <v>4.4000000000000004</v>
      </c>
      <c r="F164" s="70"/>
      <c r="G164" s="60"/>
      <c r="H164" s="77"/>
      <c r="I164" s="121">
        <v>3.4</v>
      </c>
      <c r="J164" s="63">
        <v>2.5</v>
      </c>
      <c r="K164" s="63">
        <v>2.5</v>
      </c>
      <c r="L164" s="63">
        <v>2.5</v>
      </c>
      <c r="M164" s="63">
        <v>2.5</v>
      </c>
    </row>
    <row r="165" spans="1:13" x14ac:dyDescent="0.2">
      <c r="A165" s="162"/>
      <c r="B165" s="36"/>
      <c r="C165" s="37">
        <v>633013</v>
      </c>
      <c r="D165" s="37" t="s">
        <v>74</v>
      </c>
      <c r="E165" s="121">
        <v>0</v>
      </c>
      <c r="F165" s="70"/>
      <c r="G165" s="60"/>
      <c r="H165" s="77"/>
      <c r="I165" s="121">
        <v>1</v>
      </c>
      <c r="J165" s="63">
        <v>1</v>
      </c>
      <c r="K165" s="63">
        <v>1</v>
      </c>
      <c r="L165" s="63">
        <v>1</v>
      </c>
      <c r="M165" s="63">
        <v>1</v>
      </c>
    </row>
    <row r="166" spans="1:13" x14ac:dyDescent="0.2">
      <c r="A166" s="162"/>
      <c r="B166" s="36"/>
      <c r="C166" s="37">
        <v>633016</v>
      </c>
      <c r="D166" s="37" t="s">
        <v>75</v>
      </c>
      <c r="E166" s="121">
        <v>2.9</v>
      </c>
      <c r="F166" s="70"/>
      <c r="G166" s="60"/>
      <c r="H166" s="77"/>
      <c r="I166" s="121">
        <v>4.5</v>
      </c>
      <c r="J166" s="63">
        <v>4.5</v>
      </c>
      <c r="K166" s="63">
        <v>4.5</v>
      </c>
      <c r="L166" s="63">
        <v>4.5</v>
      </c>
      <c r="M166" s="63">
        <v>4.5</v>
      </c>
    </row>
    <row r="167" spans="1:13" x14ac:dyDescent="0.2">
      <c r="A167" s="161"/>
      <c r="B167" s="36">
        <v>634</v>
      </c>
      <c r="C167" s="36"/>
      <c r="D167" s="36" t="s">
        <v>76</v>
      </c>
      <c r="E167" s="112">
        <f t="shared" ref="E167:M167" si="23">SUM(E168:E173)</f>
        <v>5.8</v>
      </c>
      <c r="F167" s="112">
        <f t="shared" si="23"/>
        <v>0</v>
      </c>
      <c r="G167" s="112">
        <f t="shared" si="23"/>
        <v>0</v>
      </c>
      <c r="H167" s="112">
        <f t="shared" si="23"/>
        <v>0</v>
      </c>
      <c r="I167" s="112">
        <f t="shared" si="23"/>
        <v>5.9</v>
      </c>
      <c r="J167" s="112">
        <f t="shared" si="23"/>
        <v>6.2</v>
      </c>
      <c r="K167" s="112">
        <f t="shared" si="23"/>
        <v>6.2</v>
      </c>
      <c r="L167" s="112">
        <f t="shared" si="23"/>
        <v>6.3000000000000007</v>
      </c>
      <c r="M167" s="112">
        <f t="shared" si="23"/>
        <v>6.4</v>
      </c>
    </row>
    <row r="168" spans="1:13" x14ac:dyDescent="0.2">
      <c r="A168" s="162"/>
      <c r="B168" s="36"/>
      <c r="C168" s="37">
        <v>634001</v>
      </c>
      <c r="D168" s="37" t="s">
        <v>77</v>
      </c>
      <c r="E168" s="121">
        <v>2.2000000000000002</v>
      </c>
      <c r="F168" s="70"/>
      <c r="G168" s="60"/>
      <c r="H168" s="77"/>
      <c r="I168" s="121">
        <v>2.5</v>
      </c>
      <c r="J168" s="63">
        <v>2.6</v>
      </c>
      <c r="K168" s="63">
        <v>2.6</v>
      </c>
      <c r="L168" s="65">
        <v>2.7</v>
      </c>
      <c r="M168" s="65">
        <v>2.8</v>
      </c>
    </row>
    <row r="169" spans="1:13" x14ac:dyDescent="0.2">
      <c r="A169" s="162"/>
      <c r="B169" s="36"/>
      <c r="C169" s="37">
        <v>6340021</v>
      </c>
      <c r="D169" s="37" t="s">
        <v>78</v>
      </c>
      <c r="E169" s="121">
        <v>1</v>
      </c>
      <c r="F169" s="70"/>
      <c r="G169" s="60"/>
      <c r="H169" s="77"/>
      <c r="I169" s="121">
        <v>0.5</v>
      </c>
      <c r="J169" s="63">
        <v>0.5</v>
      </c>
      <c r="K169" s="63">
        <v>0.5</v>
      </c>
      <c r="L169" s="63">
        <v>0.5</v>
      </c>
      <c r="M169" s="63">
        <v>0.5</v>
      </c>
    </row>
    <row r="170" spans="1:13" x14ac:dyDescent="0.2">
      <c r="A170" s="162"/>
      <c r="B170" s="36"/>
      <c r="C170" s="37">
        <v>6340022</v>
      </c>
      <c r="D170" s="37" t="s">
        <v>79</v>
      </c>
      <c r="E170" s="121">
        <v>0.1</v>
      </c>
      <c r="F170" s="70"/>
      <c r="G170" s="60"/>
      <c r="H170" s="77"/>
      <c r="I170" s="121">
        <v>0.9</v>
      </c>
      <c r="J170" s="63">
        <v>0.9</v>
      </c>
      <c r="K170" s="63">
        <v>0.9</v>
      </c>
      <c r="L170" s="63">
        <v>0.9</v>
      </c>
      <c r="M170" s="63">
        <v>0.9</v>
      </c>
    </row>
    <row r="171" spans="1:13" x14ac:dyDescent="0.2">
      <c r="A171" s="162"/>
      <c r="B171" s="36"/>
      <c r="C171" s="37">
        <v>634003</v>
      </c>
      <c r="D171" s="37" t="s">
        <v>264</v>
      </c>
      <c r="E171" s="121">
        <v>2.4</v>
      </c>
      <c r="F171" s="70"/>
      <c r="G171" s="60"/>
      <c r="H171" s="77"/>
      <c r="I171" s="121">
        <v>0.8</v>
      </c>
      <c r="J171" s="63">
        <v>0.9</v>
      </c>
      <c r="K171" s="63">
        <v>0.9</v>
      </c>
      <c r="L171" s="63">
        <v>0.9</v>
      </c>
      <c r="M171" s="63">
        <v>0.9</v>
      </c>
    </row>
    <row r="172" spans="1:13" x14ac:dyDescent="0.2">
      <c r="A172" s="162"/>
      <c r="B172" s="36"/>
      <c r="C172" s="37">
        <v>634004</v>
      </c>
      <c r="D172" s="37" t="s">
        <v>80</v>
      </c>
      <c r="E172" s="121">
        <v>0.1</v>
      </c>
      <c r="F172" s="70"/>
      <c r="G172" s="60"/>
      <c r="H172" s="77"/>
      <c r="I172" s="121">
        <v>1.1000000000000001</v>
      </c>
      <c r="J172" s="63">
        <v>1.2</v>
      </c>
      <c r="K172" s="63">
        <v>1.2</v>
      </c>
      <c r="L172" s="63">
        <v>1.2</v>
      </c>
      <c r="M172" s="63">
        <v>1.2</v>
      </c>
    </row>
    <row r="173" spans="1:13" x14ac:dyDescent="0.2">
      <c r="A173" s="162"/>
      <c r="B173" s="36"/>
      <c r="C173" s="37">
        <v>634005</v>
      </c>
      <c r="D173" s="37" t="s">
        <v>81</v>
      </c>
      <c r="E173" s="121">
        <v>0</v>
      </c>
      <c r="F173" s="70"/>
      <c r="G173" s="60"/>
      <c r="H173" s="77"/>
      <c r="I173" s="121">
        <v>0.1</v>
      </c>
      <c r="J173" s="63">
        <v>0.1</v>
      </c>
      <c r="K173" s="63">
        <v>0.1</v>
      </c>
      <c r="L173" s="63">
        <v>0.1</v>
      </c>
      <c r="M173" s="63">
        <v>0.1</v>
      </c>
    </row>
    <row r="174" spans="1:13" x14ac:dyDescent="0.2">
      <c r="A174" s="161"/>
      <c r="B174" s="36">
        <v>635</v>
      </c>
      <c r="C174" s="36"/>
      <c r="D174" s="36" t="s">
        <v>82</v>
      </c>
      <c r="E174" s="112">
        <f t="shared" ref="E174:M174" si="24">SUM(E175:E180)</f>
        <v>3.0999999999999996</v>
      </c>
      <c r="F174" s="112">
        <f t="shared" si="24"/>
        <v>0</v>
      </c>
      <c r="G174" s="112">
        <f t="shared" si="24"/>
        <v>0</v>
      </c>
      <c r="H174" s="112">
        <f t="shared" si="24"/>
        <v>0</v>
      </c>
      <c r="I174" s="112">
        <f t="shared" si="24"/>
        <v>3.6999999999999997</v>
      </c>
      <c r="J174" s="112">
        <f t="shared" si="24"/>
        <v>7.4</v>
      </c>
      <c r="K174" s="112">
        <f t="shared" si="24"/>
        <v>7.4</v>
      </c>
      <c r="L174" s="112">
        <f t="shared" si="24"/>
        <v>7.4</v>
      </c>
      <c r="M174" s="112">
        <f t="shared" si="24"/>
        <v>7.4</v>
      </c>
    </row>
    <row r="175" spans="1:13" x14ac:dyDescent="0.2">
      <c r="A175" s="162"/>
      <c r="B175" s="36"/>
      <c r="C175" s="37">
        <v>635002</v>
      </c>
      <c r="D175" s="37" t="s">
        <v>83</v>
      </c>
      <c r="E175" s="113">
        <v>1.9</v>
      </c>
      <c r="F175" s="69"/>
      <c r="G175" s="63"/>
      <c r="H175" s="78"/>
      <c r="I175" s="113">
        <v>1.8</v>
      </c>
      <c r="J175" s="63">
        <v>1.9</v>
      </c>
      <c r="K175" s="63">
        <v>1.9</v>
      </c>
      <c r="L175" s="63">
        <v>1.9</v>
      </c>
      <c r="M175" s="63">
        <v>1.9</v>
      </c>
    </row>
    <row r="176" spans="1:13" x14ac:dyDescent="0.2">
      <c r="A176" s="162"/>
      <c r="B176" s="36"/>
      <c r="C176" s="37">
        <v>635003</v>
      </c>
      <c r="D176" s="37" t="s">
        <v>84</v>
      </c>
      <c r="E176" s="113">
        <v>0.3</v>
      </c>
      <c r="F176" s="69"/>
      <c r="G176" s="63"/>
      <c r="H176" s="78"/>
      <c r="I176" s="113">
        <v>0</v>
      </c>
      <c r="J176" s="63">
        <v>0.1</v>
      </c>
      <c r="K176" s="63">
        <v>0.1</v>
      </c>
      <c r="L176" s="63">
        <v>0.1</v>
      </c>
      <c r="M176" s="63">
        <v>0.1</v>
      </c>
    </row>
    <row r="177" spans="1:13" x14ac:dyDescent="0.2">
      <c r="A177" s="162"/>
      <c r="B177" s="36"/>
      <c r="C177" s="37">
        <v>6350041</v>
      </c>
      <c r="D177" s="37" t="s">
        <v>85</v>
      </c>
      <c r="E177" s="113">
        <v>0.4</v>
      </c>
      <c r="F177" s="69"/>
      <c r="G177" s="63"/>
      <c r="H177" s="78"/>
      <c r="I177" s="113">
        <v>1</v>
      </c>
      <c r="J177" s="63">
        <v>2</v>
      </c>
      <c r="K177" s="63">
        <v>2</v>
      </c>
      <c r="L177" s="63">
        <v>2</v>
      </c>
      <c r="M177" s="63">
        <v>2</v>
      </c>
    </row>
    <row r="178" spans="1:13" x14ac:dyDescent="0.2">
      <c r="A178" s="162"/>
      <c r="B178" s="36"/>
      <c r="C178" s="37">
        <v>635009</v>
      </c>
      <c r="D178" s="37" t="s">
        <v>411</v>
      </c>
      <c r="E178" s="113">
        <v>0</v>
      </c>
      <c r="F178" s="69"/>
      <c r="G178" s="63"/>
      <c r="H178" s="78"/>
      <c r="I178" s="113">
        <v>0.5</v>
      </c>
      <c r="J178" s="63">
        <v>2</v>
      </c>
      <c r="K178" s="63">
        <v>2</v>
      </c>
      <c r="L178" s="63">
        <v>2</v>
      </c>
      <c r="M178" s="63">
        <v>2</v>
      </c>
    </row>
    <row r="179" spans="1:13" x14ac:dyDescent="0.2">
      <c r="A179" s="162"/>
      <c r="B179" s="36"/>
      <c r="C179" s="37">
        <v>6350044</v>
      </c>
      <c r="D179" s="37" t="s">
        <v>86</v>
      </c>
      <c r="E179" s="113">
        <v>0.5</v>
      </c>
      <c r="F179" s="69"/>
      <c r="G179" s="63"/>
      <c r="H179" s="78"/>
      <c r="I179" s="113">
        <v>0.4</v>
      </c>
      <c r="J179" s="63">
        <v>0.4</v>
      </c>
      <c r="K179" s="63">
        <v>0.4</v>
      </c>
      <c r="L179" s="63">
        <v>0.4</v>
      </c>
      <c r="M179" s="63">
        <v>0.4</v>
      </c>
    </row>
    <row r="180" spans="1:13" x14ac:dyDescent="0.2">
      <c r="A180" s="162"/>
      <c r="B180" s="36"/>
      <c r="C180" s="37">
        <v>635006</v>
      </c>
      <c r="D180" s="37" t="s">
        <v>87</v>
      </c>
      <c r="E180" s="113">
        <v>0</v>
      </c>
      <c r="F180" s="69"/>
      <c r="G180" s="63"/>
      <c r="H180" s="78"/>
      <c r="I180" s="113">
        <v>0</v>
      </c>
      <c r="J180" s="63">
        <v>1</v>
      </c>
      <c r="K180" s="63">
        <v>1</v>
      </c>
      <c r="L180" s="63">
        <v>1</v>
      </c>
      <c r="M180" s="63">
        <v>1</v>
      </c>
    </row>
    <row r="181" spans="1:13" x14ac:dyDescent="0.2">
      <c r="A181" s="161"/>
      <c r="B181" s="36">
        <v>637</v>
      </c>
      <c r="C181" s="36"/>
      <c r="D181" s="36" t="s">
        <v>88</v>
      </c>
      <c r="E181" s="112">
        <f t="shared" ref="E181:M181" si="25">SUM(E182:E208)</f>
        <v>93.100000000000009</v>
      </c>
      <c r="F181" s="112">
        <f t="shared" si="25"/>
        <v>0</v>
      </c>
      <c r="G181" s="112">
        <f t="shared" si="25"/>
        <v>0</v>
      </c>
      <c r="H181" s="112">
        <f t="shared" si="25"/>
        <v>0</v>
      </c>
      <c r="I181" s="112">
        <f t="shared" si="25"/>
        <v>73.2</v>
      </c>
      <c r="J181" s="112">
        <f t="shared" si="25"/>
        <v>86.2</v>
      </c>
      <c r="K181" s="112">
        <f t="shared" si="25"/>
        <v>86.2</v>
      </c>
      <c r="L181" s="112">
        <f t="shared" si="25"/>
        <v>84.7</v>
      </c>
      <c r="M181" s="112">
        <f t="shared" si="25"/>
        <v>84.7</v>
      </c>
    </row>
    <row r="182" spans="1:13" x14ac:dyDescent="0.2">
      <c r="A182" s="161"/>
      <c r="B182" s="36"/>
      <c r="C182" s="37">
        <v>636002</v>
      </c>
      <c r="D182" s="37" t="s">
        <v>289</v>
      </c>
      <c r="E182" s="121">
        <v>0</v>
      </c>
      <c r="F182" s="70"/>
      <c r="G182" s="60"/>
      <c r="H182" s="77"/>
      <c r="I182" s="121">
        <v>0</v>
      </c>
      <c r="J182" s="63">
        <v>0</v>
      </c>
      <c r="K182" s="63">
        <v>0</v>
      </c>
      <c r="L182" s="63">
        <v>0</v>
      </c>
      <c r="M182" s="63">
        <v>0</v>
      </c>
    </row>
    <row r="183" spans="1:13" x14ac:dyDescent="0.2">
      <c r="A183" s="162"/>
      <c r="B183" s="36"/>
      <c r="C183" s="37">
        <v>637001</v>
      </c>
      <c r="D183" s="37" t="s">
        <v>89</v>
      </c>
      <c r="E183" s="121">
        <v>0.9</v>
      </c>
      <c r="F183" s="70"/>
      <c r="G183" s="60"/>
      <c r="H183" s="77"/>
      <c r="I183" s="121">
        <v>1.1000000000000001</v>
      </c>
      <c r="J183" s="63">
        <v>1.2</v>
      </c>
      <c r="K183" s="63">
        <v>1.2</v>
      </c>
      <c r="L183" s="63">
        <v>1.2</v>
      </c>
      <c r="M183" s="63">
        <v>1.2</v>
      </c>
    </row>
    <row r="184" spans="1:13" x14ac:dyDescent="0.2">
      <c r="A184" s="162"/>
      <c r="B184" s="36"/>
      <c r="C184" s="37">
        <v>637002</v>
      </c>
      <c r="D184" s="37" t="s">
        <v>368</v>
      </c>
      <c r="E184" s="121">
        <v>3.8</v>
      </c>
      <c r="F184" s="70"/>
      <c r="G184" s="60"/>
      <c r="H184" s="77"/>
      <c r="I184" s="121">
        <v>0</v>
      </c>
      <c r="J184" s="63">
        <v>0</v>
      </c>
      <c r="K184" s="63">
        <v>0</v>
      </c>
      <c r="L184" s="63">
        <v>0</v>
      </c>
      <c r="M184" s="63">
        <v>0</v>
      </c>
    </row>
    <row r="185" spans="1:13" x14ac:dyDescent="0.2">
      <c r="A185" s="162"/>
      <c r="B185" s="36"/>
      <c r="C185" s="37">
        <v>637003</v>
      </c>
      <c r="D185" s="37" t="s">
        <v>90</v>
      </c>
      <c r="E185" s="121">
        <v>1.7</v>
      </c>
      <c r="F185" s="70"/>
      <c r="G185" s="60"/>
      <c r="H185" s="77"/>
      <c r="I185" s="121">
        <v>3.7</v>
      </c>
      <c r="J185" s="152">
        <v>5</v>
      </c>
      <c r="K185" s="152">
        <v>5</v>
      </c>
      <c r="L185" s="63">
        <v>3.5</v>
      </c>
      <c r="M185" s="63">
        <v>3.5</v>
      </c>
    </row>
    <row r="186" spans="1:13" x14ac:dyDescent="0.2">
      <c r="A186" s="162"/>
      <c r="B186" s="36"/>
      <c r="C186" s="37">
        <v>6370041</v>
      </c>
      <c r="D186" s="37" t="s">
        <v>91</v>
      </c>
      <c r="E186" s="121">
        <v>5.0999999999999996</v>
      </c>
      <c r="F186" s="70"/>
      <c r="G186" s="60"/>
      <c r="H186" s="77"/>
      <c r="I186" s="121">
        <v>1.3</v>
      </c>
      <c r="J186" s="63">
        <v>1.3</v>
      </c>
      <c r="K186" s="63">
        <v>1.3</v>
      </c>
      <c r="L186" s="63">
        <v>1.3</v>
      </c>
      <c r="M186" s="63">
        <v>1.3</v>
      </c>
    </row>
    <row r="187" spans="1:13" x14ac:dyDescent="0.2">
      <c r="A187" s="162"/>
      <c r="B187" s="36"/>
      <c r="C187" s="37">
        <v>637004</v>
      </c>
      <c r="D187" s="37" t="s">
        <v>92</v>
      </c>
      <c r="E187" s="121">
        <v>3.9</v>
      </c>
      <c r="F187" s="70"/>
      <c r="G187" s="60"/>
      <c r="H187" s="77"/>
      <c r="I187" s="121">
        <v>3.4</v>
      </c>
      <c r="J187" s="63">
        <v>3.4</v>
      </c>
      <c r="K187" s="63">
        <v>3.4</v>
      </c>
      <c r="L187" s="63">
        <v>3.4</v>
      </c>
      <c r="M187" s="63">
        <v>3.4</v>
      </c>
    </row>
    <row r="188" spans="1:13" x14ac:dyDescent="0.2">
      <c r="A188" s="162"/>
      <c r="B188" s="36"/>
      <c r="C188" s="37">
        <v>637004</v>
      </c>
      <c r="D188" s="37" t="s">
        <v>270</v>
      </c>
      <c r="E188" s="121">
        <v>0.2</v>
      </c>
      <c r="F188" s="70"/>
      <c r="G188" s="60"/>
      <c r="H188" s="76"/>
      <c r="I188" s="121">
        <v>0</v>
      </c>
      <c r="J188" s="63">
        <v>0</v>
      </c>
      <c r="K188" s="63">
        <v>0</v>
      </c>
      <c r="L188" s="63">
        <v>0</v>
      </c>
      <c r="M188" s="63">
        <v>0</v>
      </c>
    </row>
    <row r="189" spans="1:13" x14ac:dyDescent="0.2">
      <c r="A189" s="162"/>
      <c r="B189" s="36"/>
      <c r="C189" s="37">
        <v>6370046</v>
      </c>
      <c r="D189" s="37" t="s">
        <v>93</v>
      </c>
      <c r="E189" s="121">
        <v>0</v>
      </c>
      <c r="F189" s="70"/>
      <c r="G189" s="60"/>
      <c r="H189" s="77"/>
      <c r="I189" s="121">
        <v>0</v>
      </c>
      <c r="J189" s="63">
        <v>0</v>
      </c>
      <c r="K189" s="63">
        <v>0</v>
      </c>
      <c r="L189" s="63">
        <v>0</v>
      </c>
      <c r="M189" s="63">
        <v>0</v>
      </c>
    </row>
    <row r="190" spans="1:13" x14ac:dyDescent="0.2">
      <c r="A190" s="162"/>
      <c r="B190" s="36"/>
      <c r="C190" s="37">
        <v>6370051</v>
      </c>
      <c r="D190" s="37" t="s">
        <v>94</v>
      </c>
      <c r="E190" s="121">
        <v>0.3</v>
      </c>
      <c r="F190" s="70"/>
      <c r="G190" s="60"/>
      <c r="H190" s="77"/>
      <c r="I190" s="121">
        <v>0</v>
      </c>
      <c r="J190" s="63">
        <v>0.5</v>
      </c>
      <c r="K190" s="63">
        <v>0.5</v>
      </c>
      <c r="L190" s="63">
        <v>0.5</v>
      </c>
      <c r="M190" s="63">
        <v>0.5</v>
      </c>
    </row>
    <row r="191" spans="1:13" x14ac:dyDescent="0.2">
      <c r="A191" s="162"/>
      <c r="B191" s="79"/>
      <c r="C191" s="37">
        <v>6370052</v>
      </c>
      <c r="D191" s="37" t="s">
        <v>95</v>
      </c>
      <c r="E191" s="121">
        <v>13.8</v>
      </c>
      <c r="F191" s="80"/>
      <c r="G191" s="81"/>
      <c r="H191" s="82"/>
      <c r="I191" s="121">
        <v>8.5</v>
      </c>
      <c r="J191" s="63">
        <v>8.5</v>
      </c>
      <c r="K191" s="63">
        <v>8.5</v>
      </c>
      <c r="L191" s="63">
        <v>8.5</v>
      </c>
      <c r="M191" s="63">
        <v>8.5</v>
      </c>
    </row>
    <row r="192" spans="1:13" x14ac:dyDescent="0.2">
      <c r="A192" s="162"/>
      <c r="B192" s="79"/>
      <c r="C192" s="37">
        <v>6370053</v>
      </c>
      <c r="D192" s="37" t="s">
        <v>96</v>
      </c>
      <c r="E192" s="121">
        <v>1.2</v>
      </c>
      <c r="F192" s="80"/>
      <c r="G192" s="81"/>
      <c r="H192" s="82"/>
      <c r="I192" s="121">
        <v>2.1</v>
      </c>
      <c r="J192" s="63">
        <v>2.2999999999999998</v>
      </c>
      <c r="K192" s="63">
        <v>2.2999999999999998</v>
      </c>
      <c r="L192" s="63">
        <v>2.2999999999999998</v>
      </c>
      <c r="M192" s="63">
        <v>2.2999999999999998</v>
      </c>
    </row>
    <row r="193" spans="1:13" hidden="1" x14ac:dyDescent="0.2">
      <c r="A193" s="162"/>
      <c r="B193" s="36"/>
      <c r="C193" s="37">
        <v>6370054</v>
      </c>
      <c r="D193" s="37" t="s">
        <v>97</v>
      </c>
      <c r="E193" s="121">
        <v>0</v>
      </c>
      <c r="F193" s="70"/>
      <c r="G193" s="60"/>
      <c r="H193" s="77"/>
      <c r="I193" s="121">
        <v>0</v>
      </c>
      <c r="J193" s="63"/>
      <c r="K193" s="63"/>
      <c r="L193" s="63"/>
      <c r="M193" s="63"/>
    </row>
    <row r="194" spans="1:13" x14ac:dyDescent="0.2">
      <c r="A194" s="162"/>
      <c r="B194" s="36"/>
      <c r="C194" s="37">
        <v>6370055</v>
      </c>
      <c r="D194" s="37" t="s">
        <v>98</v>
      </c>
      <c r="E194" s="121">
        <v>0.5</v>
      </c>
      <c r="F194" s="70"/>
      <c r="G194" s="60"/>
      <c r="H194" s="77"/>
      <c r="I194" s="121">
        <v>0.5</v>
      </c>
      <c r="J194" s="63">
        <v>0.6</v>
      </c>
      <c r="K194" s="63">
        <v>0.6</v>
      </c>
      <c r="L194" s="63">
        <v>0.6</v>
      </c>
      <c r="M194" s="63">
        <v>0.6</v>
      </c>
    </row>
    <row r="195" spans="1:13" hidden="1" x14ac:dyDescent="0.2">
      <c r="A195" s="162"/>
      <c r="B195" s="36"/>
      <c r="C195" s="37"/>
      <c r="D195" s="37" t="s">
        <v>454</v>
      </c>
      <c r="E195" s="121"/>
      <c r="F195" s="70"/>
      <c r="G195" s="60"/>
      <c r="H195" s="77"/>
      <c r="I195" s="121"/>
      <c r="J195" s="152"/>
      <c r="K195" s="152"/>
      <c r="L195" s="152"/>
      <c r="M195" s="152"/>
    </row>
    <row r="196" spans="1:13" x14ac:dyDescent="0.2">
      <c r="A196" s="162"/>
      <c r="B196" s="36"/>
      <c r="C196" s="37">
        <v>6370057</v>
      </c>
      <c r="D196" s="37" t="s">
        <v>99</v>
      </c>
      <c r="E196" s="121">
        <v>6.2</v>
      </c>
      <c r="F196" s="70"/>
      <c r="G196" s="60"/>
      <c r="H196" s="77"/>
      <c r="I196" s="121">
        <v>6.7</v>
      </c>
      <c r="J196" s="63">
        <v>7.5</v>
      </c>
      <c r="K196" s="63">
        <v>7.5</v>
      </c>
      <c r="L196" s="63">
        <v>7.5</v>
      </c>
      <c r="M196" s="63">
        <v>7.5</v>
      </c>
    </row>
    <row r="197" spans="1:13" x14ac:dyDescent="0.2">
      <c r="A197" s="162"/>
      <c r="B197" s="36"/>
      <c r="C197" s="37">
        <v>637011</v>
      </c>
      <c r="D197" s="37" t="s">
        <v>100</v>
      </c>
      <c r="E197" s="121">
        <v>3.2</v>
      </c>
      <c r="F197" s="70"/>
      <c r="G197" s="60"/>
      <c r="H197" s="77"/>
      <c r="I197" s="121">
        <v>0.1</v>
      </c>
      <c r="J197" s="63">
        <v>1.2</v>
      </c>
      <c r="K197" s="63">
        <v>1.2</v>
      </c>
      <c r="L197" s="63">
        <v>1.2</v>
      </c>
      <c r="M197" s="63">
        <v>1.2</v>
      </c>
    </row>
    <row r="198" spans="1:13" x14ac:dyDescent="0.2">
      <c r="A198" s="162"/>
      <c r="B198" s="36"/>
      <c r="C198" s="37">
        <v>637012</v>
      </c>
      <c r="D198" s="37" t="s">
        <v>296</v>
      </c>
      <c r="E198" s="121">
        <v>4.3</v>
      </c>
      <c r="F198" s="70"/>
      <c r="G198" s="60"/>
      <c r="H198" s="83"/>
      <c r="I198" s="121">
        <v>4.5</v>
      </c>
      <c r="J198" s="63">
        <v>4.5</v>
      </c>
      <c r="K198" s="63">
        <v>4.5</v>
      </c>
      <c r="L198" s="63">
        <v>4.5</v>
      </c>
      <c r="M198" s="63">
        <v>4.5</v>
      </c>
    </row>
    <row r="199" spans="1:13" x14ac:dyDescent="0.2">
      <c r="A199" s="162"/>
      <c r="B199" s="36"/>
      <c r="C199" s="37">
        <v>637014</v>
      </c>
      <c r="D199" s="37" t="s">
        <v>101</v>
      </c>
      <c r="E199" s="121">
        <v>9.5</v>
      </c>
      <c r="F199" s="70"/>
      <c r="G199" s="60"/>
      <c r="H199" s="77"/>
      <c r="I199" s="121">
        <v>7.8</v>
      </c>
      <c r="J199" s="63">
        <v>7.8</v>
      </c>
      <c r="K199" s="63">
        <v>7.8</v>
      </c>
      <c r="L199" s="63">
        <v>7.8</v>
      </c>
      <c r="M199" s="63">
        <v>7.8</v>
      </c>
    </row>
    <row r="200" spans="1:13" x14ac:dyDescent="0.2">
      <c r="A200" s="162"/>
      <c r="B200" s="36"/>
      <c r="C200" s="37">
        <v>637015</v>
      </c>
      <c r="D200" s="37" t="s">
        <v>102</v>
      </c>
      <c r="E200" s="121">
        <v>2.5</v>
      </c>
      <c r="F200" s="70"/>
      <c r="G200" s="60"/>
      <c r="H200" s="77"/>
      <c r="I200" s="121">
        <v>3.3</v>
      </c>
      <c r="J200" s="63">
        <v>3.6</v>
      </c>
      <c r="K200" s="63">
        <v>3.6</v>
      </c>
      <c r="L200" s="63">
        <v>3.6</v>
      </c>
      <c r="M200" s="63">
        <v>3.6</v>
      </c>
    </row>
    <row r="201" spans="1:13" x14ac:dyDescent="0.2">
      <c r="A201" s="162"/>
      <c r="B201" s="36"/>
      <c r="C201" s="37">
        <v>637016</v>
      </c>
      <c r="D201" s="37" t="s">
        <v>103</v>
      </c>
      <c r="E201" s="121">
        <v>2.1</v>
      </c>
      <c r="F201" s="70"/>
      <c r="G201" s="60"/>
      <c r="H201" s="77"/>
      <c r="I201" s="121">
        <v>1.9</v>
      </c>
      <c r="J201" s="63">
        <v>1.9</v>
      </c>
      <c r="K201" s="63">
        <v>1.9</v>
      </c>
      <c r="L201" s="63">
        <v>1.9</v>
      </c>
      <c r="M201" s="63">
        <v>1.9</v>
      </c>
    </row>
    <row r="202" spans="1:13" x14ac:dyDescent="0.2">
      <c r="A202" s="162"/>
      <c r="B202" s="36"/>
      <c r="C202" s="37">
        <v>637017</v>
      </c>
      <c r="D202" s="37" t="s">
        <v>300</v>
      </c>
      <c r="E202" s="121">
        <v>0.2</v>
      </c>
      <c r="F202" s="70"/>
      <c r="G202" s="60"/>
      <c r="H202" s="77"/>
      <c r="I202" s="121">
        <v>0</v>
      </c>
      <c r="J202" s="63">
        <v>0</v>
      </c>
      <c r="K202" s="63">
        <v>0</v>
      </c>
      <c r="L202" s="63">
        <v>0</v>
      </c>
      <c r="M202" s="63">
        <v>0</v>
      </c>
    </row>
    <row r="203" spans="1:13" x14ac:dyDescent="0.2">
      <c r="A203" s="163"/>
      <c r="B203" s="84"/>
      <c r="C203" s="84">
        <v>637018</v>
      </c>
      <c r="D203" s="84" t="s">
        <v>428</v>
      </c>
      <c r="E203" s="121">
        <v>10.1</v>
      </c>
      <c r="F203" s="65"/>
      <c r="G203" s="65"/>
      <c r="H203" s="85"/>
      <c r="I203" s="121">
        <v>9</v>
      </c>
      <c r="J203" s="65">
        <v>0</v>
      </c>
      <c r="K203" s="65">
        <v>0</v>
      </c>
      <c r="L203" s="65">
        <v>0</v>
      </c>
      <c r="M203" s="65">
        <v>0</v>
      </c>
    </row>
    <row r="204" spans="1:13" x14ac:dyDescent="0.2">
      <c r="A204" s="162"/>
      <c r="B204" s="36"/>
      <c r="C204" s="37">
        <v>637023</v>
      </c>
      <c r="D204" s="37" t="s">
        <v>291</v>
      </c>
      <c r="E204" s="121">
        <v>0.7</v>
      </c>
      <c r="F204" s="70"/>
      <c r="G204" s="60"/>
      <c r="H204" s="77"/>
      <c r="I204" s="121">
        <v>0.7</v>
      </c>
      <c r="J204" s="63">
        <v>0.7</v>
      </c>
      <c r="K204" s="63">
        <v>0.7</v>
      </c>
      <c r="L204" s="63">
        <v>0.7</v>
      </c>
      <c r="M204" s="63">
        <v>0.7</v>
      </c>
    </row>
    <row r="205" spans="1:13" x14ac:dyDescent="0.2">
      <c r="A205" s="162"/>
      <c r="B205" s="36"/>
      <c r="C205" s="37">
        <v>637026</v>
      </c>
      <c r="D205" s="37" t="s">
        <v>104</v>
      </c>
      <c r="E205" s="121">
        <v>20.2</v>
      </c>
      <c r="F205" s="70"/>
      <c r="G205" s="60"/>
      <c r="H205" s="77"/>
      <c r="I205" s="121">
        <v>15.7</v>
      </c>
      <c r="J205" s="63">
        <v>25</v>
      </c>
      <c r="K205" s="63">
        <v>25</v>
      </c>
      <c r="L205" s="63">
        <v>25</v>
      </c>
      <c r="M205" s="63">
        <v>25</v>
      </c>
    </row>
    <row r="206" spans="1:13" x14ac:dyDescent="0.2">
      <c r="A206" s="162"/>
      <c r="B206" s="36"/>
      <c r="C206" s="37"/>
      <c r="D206" s="37" t="s">
        <v>457</v>
      </c>
      <c r="E206" s="121">
        <v>0</v>
      </c>
      <c r="F206" s="70"/>
      <c r="G206" s="60"/>
      <c r="H206" s="77"/>
      <c r="I206" s="121">
        <v>0</v>
      </c>
      <c r="J206" s="63">
        <v>8.5</v>
      </c>
      <c r="K206" s="63">
        <v>8.5</v>
      </c>
      <c r="L206" s="63">
        <v>8.5</v>
      </c>
      <c r="M206" s="63">
        <v>8.5</v>
      </c>
    </row>
    <row r="207" spans="1:13" x14ac:dyDescent="0.2">
      <c r="A207" s="162"/>
      <c r="B207" s="36"/>
      <c r="C207" s="37">
        <v>637027</v>
      </c>
      <c r="D207" s="37" t="s">
        <v>105</v>
      </c>
      <c r="E207" s="121">
        <v>1.8</v>
      </c>
      <c r="F207" s="70"/>
      <c r="G207" s="60"/>
      <c r="H207" s="77"/>
      <c r="I207" s="121">
        <v>2.7</v>
      </c>
      <c r="J207" s="63">
        <v>2.7</v>
      </c>
      <c r="K207" s="63">
        <v>2.7</v>
      </c>
      <c r="L207" s="63">
        <v>2.7</v>
      </c>
      <c r="M207" s="63">
        <v>2.7</v>
      </c>
    </row>
    <row r="208" spans="1:13" x14ac:dyDescent="0.2">
      <c r="A208" s="162"/>
      <c r="B208" s="36"/>
      <c r="C208" s="37">
        <v>637035</v>
      </c>
      <c r="D208" s="37" t="s">
        <v>106</v>
      </c>
      <c r="E208" s="121">
        <v>0.9</v>
      </c>
      <c r="F208" s="70"/>
      <c r="G208" s="60"/>
      <c r="H208" s="83"/>
      <c r="I208" s="121">
        <v>0.2</v>
      </c>
      <c r="J208" s="63">
        <v>0</v>
      </c>
      <c r="K208" s="63">
        <v>0</v>
      </c>
      <c r="L208" s="63">
        <v>0</v>
      </c>
      <c r="M208" s="63">
        <v>0</v>
      </c>
    </row>
    <row r="209" spans="1:13" x14ac:dyDescent="0.2">
      <c r="A209" s="161"/>
      <c r="B209" s="36">
        <v>642</v>
      </c>
      <c r="C209" s="36"/>
      <c r="D209" s="36" t="s">
        <v>107</v>
      </c>
      <c r="E209" s="112">
        <f>SUM(E210:E217)</f>
        <v>9.7000000000000011</v>
      </c>
      <c r="F209" s="112">
        <f>SUM(F210:F216)</f>
        <v>0</v>
      </c>
      <c r="G209" s="112">
        <f>SUM(G210:G216)</f>
        <v>0</v>
      </c>
      <c r="H209" s="112">
        <f>SUM(H210:H216)</f>
        <v>0</v>
      </c>
      <c r="I209" s="112">
        <f>SUM(I210:I217)</f>
        <v>6.9</v>
      </c>
      <c r="J209" s="112">
        <f>SUM(J210:J217)</f>
        <v>111.9</v>
      </c>
      <c r="K209" s="112">
        <f>SUM(K210:K217)</f>
        <v>111.9</v>
      </c>
      <c r="L209" s="112">
        <f>SUM(L210:L217)</f>
        <v>106.10000000000001</v>
      </c>
      <c r="M209" s="112">
        <f>SUM(M210:M217)</f>
        <v>106.10000000000001</v>
      </c>
    </row>
    <row r="210" spans="1:13" hidden="1" x14ac:dyDescent="0.2">
      <c r="A210" s="162"/>
      <c r="B210" s="36"/>
      <c r="C210" s="37">
        <v>642002</v>
      </c>
      <c r="D210" s="37" t="s">
        <v>108</v>
      </c>
      <c r="E210" s="113">
        <v>6.9</v>
      </c>
      <c r="F210" s="63"/>
      <c r="G210" s="63"/>
      <c r="H210" s="78"/>
      <c r="I210" s="113">
        <v>1.5</v>
      </c>
      <c r="J210" s="63">
        <v>1.5</v>
      </c>
      <c r="K210" s="63">
        <v>1.5</v>
      </c>
      <c r="L210" s="63">
        <v>1.5</v>
      </c>
      <c r="M210" s="63">
        <v>1.5</v>
      </c>
    </row>
    <row r="211" spans="1:13" hidden="1" x14ac:dyDescent="0.2">
      <c r="A211" s="162"/>
      <c r="B211" s="36"/>
      <c r="C211" s="37">
        <v>642001</v>
      </c>
      <c r="D211" s="37" t="s">
        <v>282</v>
      </c>
      <c r="E211" s="113">
        <v>0</v>
      </c>
      <c r="F211" s="63"/>
      <c r="G211" s="63"/>
      <c r="H211" s="78"/>
      <c r="I211" s="113">
        <v>0</v>
      </c>
      <c r="J211" s="63">
        <v>0</v>
      </c>
      <c r="K211" s="63">
        <v>0</v>
      </c>
      <c r="L211" s="63">
        <v>0</v>
      </c>
      <c r="M211" s="63">
        <v>0</v>
      </c>
    </row>
    <row r="212" spans="1:13" x14ac:dyDescent="0.2">
      <c r="A212" s="162"/>
      <c r="B212" s="36"/>
      <c r="C212" s="37">
        <v>642006</v>
      </c>
      <c r="D212" s="37" t="s">
        <v>109</v>
      </c>
      <c r="E212" s="113">
        <v>1.2</v>
      </c>
      <c r="F212" s="63"/>
      <c r="G212" s="63"/>
      <c r="H212" s="78"/>
      <c r="I212" s="113">
        <v>1.2</v>
      </c>
      <c r="J212" s="63">
        <v>1.2</v>
      </c>
      <c r="K212" s="63">
        <v>1.2</v>
      </c>
      <c r="L212" s="63">
        <v>1.2</v>
      </c>
      <c r="M212" s="63">
        <v>1.2</v>
      </c>
    </row>
    <row r="213" spans="1:13" x14ac:dyDescent="0.2">
      <c r="A213" s="162"/>
      <c r="B213" s="36"/>
      <c r="C213" s="37">
        <v>642012</v>
      </c>
      <c r="D213" s="37" t="s">
        <v>110</v>
      </c>
      <c r="E213" s="113">
        <v>0</v>
      </c>
      <c r="F213" s="63"/>
      <c r="G213" s="63"/>
      <c r="H213" s="78"/>
      <c r="I213" s="113">
        <v>3.3</v>
      </c>
      <c r="J213" s="63">
        <v>4.3</v>
      </c>
      <c r="K213" s="63">
        <v>4.3</v>
      </c>
      <c r="L213" s="63">
        <v>0</v>
      </c>
      <c r="M213" s="63">
        <v>0</v>
      </c>
    </row>
    <row r="214" spans="1:13" x14ac:dyDescent="0.2">
      <c r="A214" s="162"/>
      <c r="B214" s="36"/>
      <c r="C214" s="37"/>
      <c r="D214" s="37" t="s">
        <v>456</v>
      </c>
      <c r="E214" s="113">
        <v>0</v>
      </c>
      <c r="F214" s="63"/>
      <c r="G214" s="63"/>
      <c r="H214" s="78"/>
      <c r="I214" s="113"/>
      <c r="J214" s="63">
        <v>1.5</v>
      </c>
      <c r="K214" s="63">
        <v>1.5</v>
      </c>
      <c r="L214" s="63">
        <v>0</v>
      </c>
      <c r="M214" s="63">
        <v>0</v>
      </c>
    </row>
    <row r="215" spans="1:13" x14ac:dyDescent="0.2">
      <c r="A215" s="162"/>
      <c r="B215" s="36"/>
      <c r="C215" s="37">
        <v>642015</v>
      </c>
      <c r="D215" s="37" t="s">
        <v>111</v>
      </c>
      <c r="E215" s="113">
        <v>1.3</v>
      </c>
      <c r="F215" s="63"/>
      <c r="G215" s="63"/>
      <c r="H215" s="78"/>
      <c r="I215" s="113">
        <v>0.9</v>
      </c>
      <c r="J215" s="63">
        <v>1</v>
      </c>
      <c r="K215" s="63">
        <v>1</v>
      </c>
      <c r="L215" s="63">
        <v>1</v>
      </c>
      <c r="M215" s="63">
        <v>1</v>
      </c>
    </row>
    <row r="216" spans="1:13" x14ac:dyDescent="0.2">
      <c r="A216" s="162"/>
      <c r="B216" s="36"/>
      <c r="C216" s="37">
        <v>651004</v>
      </c>
      <c r="D216" s="37" t="s">
        <v>112</v>
      </c>
      <c r="E216" s="113">
        <v>0.3</v>
      </c>
      <c r="F216" s="63"/>
      <c r="G216" s="63"/>
      <c r="H216" s="85"/>
      <c r="I216" s="113">
        <v>0</v>
      </c>
      <c r="J216" s="63">
        <v>0</v>
      </c>
      <c r="K216" s="63">
        <v>0</v>
      </c>
      <c r="L216" s="63">
        <v>0</v>
      </c>
      <c r="M216" s="63">
        <v>0</v>
      </c>
    </row>
    <row r="217" spans="1:13" x14ac:dyDescent="0.2">
      <c r="A217" s="162"/>
      <c r="B217" s="36"/>
      <c r="C217" s="37"/>
      <c r="D217" s="100" t="s">
        <v>455</v>
      </c>
      <c r="E217" s="112">
        <v>0</v>
      </c>
      <c r="F217" s="134"/>
      <c r="G217" s="112"/>
      <c r="H217" s="135"/>
      <c r="I217" s="112">
        <v>0</v>
      </c>
      <c r="J217" s="113">
        <v>102.4</v>
      </c>
      <c r="K217" s="113">
        <v>102.4</v>
      </c>
      <c r="L217" s="113">
        <v>102.4</v>
      </c>
      <c r="M217" s="113">
        <v>102.4</v>
      </c>
    </row>
    <row r="218" spans="1:13" x14ac:dyDescent="0.2">
      <c r="A218" s="161"/>
      <c r="B218" s="39" t="s">
        <v>113</v>
      </c>
      <c r="C218" s="39"/>
      <c r="D218" s="39" t="s">
        <v>114</v>
      </c>
      <c r="E218" s="120">
        <f t="shared" ref="E218:M218" si="26">SUM(E219:E222)</f>
        <v>28.900000000000002</v>
      </c>
      <c r="F218" s="120">
        <f t="shared" si="26"/>
        <v>0</v>
      </c>
      <c r="G218" s="120">
        <f t="shared" si="26"/>
        <v>0</v>
      </c>
      <c r="H218" s="120">
        <f t="shared" si="26"/>
        <v>0</v>
      </c>
      <c r="I218" s="120">
        <f t="shared" si="26"/>
        <v>27.1</v>
      </c>
      <c r="J218" s="120">
        <f t="shared" si="26"/>
        <v>28.9</v>
      </c>
      <c r="K218" s="120">
        <f t="shared" si="26"/>
        <v>28.9</v>
      </c>
      <c r="L218" s="120">
        <f t="shared" si="26"/>
        <v>29.5</v>
      </c>
      <c r="M218" s="120">
        <f t="shared" si="26"/>
        <v>30.3</v>
      </c>
    </row>
    <row r="219" spans="1:13" x14ac:dyDescent="0.2">
      <c r="A219" s="162"/>
      <c r="B219" s="36">
        <v>610</v>
      </c>
      <c r="C219" s="37"/>
      <c r="D219" s="37" t="s">
        <v>115</v>
      </c>
      <c r="E219" s="113">
        <v>18.100000000000001</v>
      </c>
      <c r="F219" s="65"/>
      <c r="G219" s="63"/>
      <c r="H219" s="85"/>
      <c r="I219" s="113">
        <v>16.3</v>
      </c>
      <c r="J219" s="63">
        <v>17.7</v>
      </c>
      <c r="K219" s="63">
        <v>17.7</v>
      </c>
      <c r="L219" s="65">
        <v>18</v>
      </c>
      <c r="M219" s="65">
        <v>18.5</v>
      </c>
    </row>
    <row r="220" spans="1:13" x14ac:dyDescent="0.2">
      <c r="A220" s="162"/>
      <c r="B220" s="36">
        <v>620</v>
      </c>
      <c r="C220" s="37"/>
      <c r="D220" s="37" t="s">
        <v>116</v>
      </c>
      <c r="E220" s="113">
        <v>6.3</v>
      </c>
      <c r="F220" s="65"/>
      <c r="G220" s="63"/>
      <c r="H220" s="85"/>
      <c r="I220" s="113">
        <v>5.7</v>
      </c>
      <c r="J220" s="63">
        <v>6.2</v>
      </c>
      <c r="K220" s="63">
        <v>6.2</v>
      </c>
      <c r="L220" s="65">
        <v>6.5</v>
      </c>
      <c r="M220" s="65">
        <v>6.8</v>
      </c>
    </row>
    <row r="221" spans="1:13" x14ac:dyDescent="0.2">
      <c r="A221" s="162"/>
      <c r="B221" s="36">
        <v>630</v>
      </c>
      <c r="C221" s="37"/>
      <c r="D221" s="37" t="s">
        <v>117</v>
      </c>
      <c r="E221" s="113">
        <v>4.5</v>
      </c>
      <c r="F221" s="65"/>
      <c r="G221" s="63"/>
      <c r="H221" s="85"/>
      <c r="I221" s="113">
        <v>5.0999999999999996</v>
      </c>
      <c r="J221" s="63">
        <v>5</v>
      </c>
      <c r="K221" s="63">
        <v>5</v>
      </c>
      <c r="L221" s="63">
        <v>5</v>
      </c>
      <c r="M221" s="63">
        <v>5</v>
      </c>
    </row>
    <row r="222" spans="1:13" x14ac:dyDescent="0.2">
      <c r="A222" s="162"/>
      <c r="B222" s="36">
        <v>642</v>
      </c>
      <c r="C222" s="37"/>
      <c r="D222" s="37" t="s">
        <v>111</v>
      </c>
      <c r="E222" s="113">
        <v>0</v>
      </c>
      <c r="F222" s="65"/>
      <c r="G222" s="63"/>
      <c r="H222" s="85"/>
      <c r="I222" s="113">
        <v>0</v>
      </c>
      <c r="J222" s="63">
        <v>0</v>
      </c>
      <c r="K222" s="63">
        <v>0</v>
      </c>
      <c r="L222" s="63">
        <v>0</v>
      </c>
      <c r="M222" s="63">
        <v>0</v>
      </c>
    </row>
    <row r="223" spans="1:13" x14ac:dyDescent="0.2">
      <c r="A223" s="161"/>
      <c r="B223" s="39" t="s">
        <v>118</v>
      </c>
      <c r="C223" s="39"/>
      <c r="D223" s="39" t="s">
        <v>119</v>
      </c>
      <c r="E223" s="120">
        <f>SUM(E224)</f>
        <v>17</v>
      </c>
      <c r="F223" s="120">
        <f t="shared" ref="F223:M223" si="27">SUM(F224)</f>
        <v>0</v>
      </c>
      <c r="G223" s="120">
        <f t="shared" si="27"/>
        <v>0</v>
      </c>
      <c r="H223" s="120">
        <f t="shared" si="27"/>
        <v>0</v>
      </c>
      <c r="I223" s="120">
        <f>SUM(I224)</f>
        <v>7.1</v>
      </c>
      <c r="J223" s="120">
        <f t="shared" si="27"/>
        <v>6.8</v>
      </c>
      <c r="K223" s="120">
        <f t="shared" si="27"/>
        <v>6.8</v>
      </c>
      <c r="L223" s="120">
        <f t="shared" si="27"/>
        <v>0</v>
      </c>
      <c r="M223" s="120">
        <f t="shared" si="27"/>
        <v>0</v>
      </c>
    </row>
    <row r="224" spans="1:13" x14ac:dyDescent="0.2">
      <c r="A224" s="162"/>
      <c r="B224" s="36">
        <v>630</v>
      </c>
      <c r="C224" s="37"/>
      <c r="D224" s="37" t="s">
        <v>120</v>
      </c>
      <c r="E224" s="118">
        <v>17</v>
      </c>
      <c r="F224" s="67"/>
      <c r="G224" s="67"/>
      <c r="H224" s="76"/>
      <c r="I224" s="118">
        <v>7.1</v>
      </c>
      <c r="J224" s="67">
        <v>6.8</v>
      </c>
      <c r="K224" s="67">
        <v>6.8</v>
      </c>
      <c r="L224" s="67">
        <v>0</v>
      </c>
      <c r="M224" s="67">
        <v>0</v>
      </c>
    </row>
    <row r="225" spans="1:13" x14ac:dyDescent="0.2">
      <c r="A225" s="161"/>
      <c r="B225" s="39" t="s">
        <v>121</v>
      </c>
      <c r="C225" s="39"/>
      <c r="D225" s="39" t="s">
        <v>122</v>
      </c>
      <c r="E225" s="120">
        <f t="shared" ref="E225:M225" si="28">SUM(E226:E227)</f>
        <v>16.099999999999998</v>
      </c>
      <c r="F225" s="120">
        <f t="shared" si="28"/>
        <v>0</v>
      </c>
      <c r="G225" s="120">
        <f t="shared" si="28"/>
        <v>0</v>
      </c>
      <c r="H225" s="120">
        <f t="shared" si="28"/>
        <v>0</v>
      </c>
      <c r="I225" s="120">
        <f t="shared" si="28"/>
        <v>25</v>
      </c>
      <c r="J225" s="120">
        <f t="shared" si="28"/>
        <v>19.5</v>
      </c>
      <c r="K225" s="120">
        <f t="shared" si="28"/>
        <v>19.5</v>
      </c>
      <c r="L225" s="120">
        <f t="shared" si="28"/>
        <v>26.7</v>
      </c>
      <c r="M225" s="120">
        <f t="shared" si="28"/>
        <v>27.7</v>
      </c>
    </row>
    <row r="226" spans="1:13" x14ac:dyDescent="0.2">
      <c r="A226" s="162"/>
      <c r="B226" s="36"/>
      <c r="C226" s="37">
        <v>651002</v>
      </c>
      <c r="D226" s="37" t="s">
        <v>123</v>
      </c>
      <c r="E226" s="118">
        <v>15.2</v>
      </c>
      <c r="F226" s="67"/>
      <c r="G226" s="67"/>
      <c r="H226" s="76"/>
      <c r="I226" s="118">
        <v>23.1</v>
      </c>
      <c r="J226" s="67">
        <v>17.8</v>
      </c>
      <c r="K226" s="67">
        <v>17.8</v>
      </c>
      <c r="L226" s="67">
        <v>25</v>
      </c>
      <c r="M226" s="67">
        <v>26</v>
      </c>
    </row>
    <row r="227" spans="1:13" x14ac:dyDescent="0.2">
      <c r="A227" s="162"/>
      <c r="B227" s="36"/>
      <c r="C227" s="37">
        <v>653001</v>
      </c>
      <c r="D227" s="37" t="s">
        <v>283</v>
      </c>
      <c r="E227" s="118">
        <v>0.9</v>
      </c>
      <c r="F227" s="67"/>
      <c r="G227" s="67"/>
      <c r="H227" s="76"/>
      <c r="I227" s="118">
        <v>1.9</v>
      </c>
      <c r="J227" s="67">
        <v>1.7</v>
      </c>
      <c r="K227" s="67">
        <v>1.7</v>
      </c>
      <c r="L227" s="67">
        <v>1.7</v>
      </c>
      <c r="M227" s="67">
        <v>1.7</v>
      </c>
    </row>
    <row r="228" spans="1:13" x14ac:dyDescent="0.2">
      <c r="A228" s="161"/>
      <c r="B228" s="39" t="s">
        <v>124</v>
      </c>
      <c r="C228" s="39"/>
      <c r="D228" s="39" t="s">
        <v>125</v>
      </c>
      <c r="E228" s="120">
        <f t="shared" ref="E228:M228" si="29">SUM(E229:E231)</f>
        <v>10</v>
      </c>
      <c r="F228" s="120">
        <f t="shared" si="29"/>
        <v>0</v>
      </c>
      <c r="G228" s="120">
        <f t="shared" si="29"/>
        <v>0</v>
      </c>
      <c r="H228" s="120">
        <f t="shared" si="29"/>
        <v>0</v>
      </c>
      <c r="I228" s="120">
        <f t="shared" si="29"/>
        <v>14.3</v>
      </c>
      <c r="J228" s="120">
        <f t="shared" si="29"/>
        <v>4.8</v>
      </c>
      <c r="K228" s="120">
        <f t="shared" si="29"/>
        <v>4.8</v>
      </c>
      <c r="L228" s="120">
        <f t="shared" si="29"/>
        <v>4.8</v>
      </c>
      <c r="M228" s="120">
        <f t="shared" si="29"/>
        <v>4.8</v>
      </c>
    </row>
    <row r="229" spans="1:13" x14ac:dyDescent="0.2">
      <c r="A229" s="162"/>
      <c r="B229" s="36"/>
      <c r="C229" s="37">
        <v>6410011</v>
      </c>
      <c r="D229" s="37" t="s">
        <v>126</v>
      </c>
      <c r="E229" s="118">
        <v>0</v>
      </c>
      <c r="F229" s="67"/>
      <c r="G229" s="67"/>
      <c r="H229" s="76"/>
      <c r="I229" s="118">
        <v>0</v>
      </c>
      <c r="J229" s="67">
        <v>0</v>
      </c>
      <c r="K229" s="67">
        <v>0</v>
      </c>
      <c r="L229" s="67">
        <v>0</v>
      </c>
      <c r="M229" s="67">
        <v>0</v>
      </c>
    </row>
    <row r="230" spans="1:13" x14ac:dyDescent="0.2">
      <c r="A230" s="162"/>
      <c r="B230" s="36"/>
      <c r="C230" s="37">
        <v>6410013</v>
      </c>
      <c r="D230" s="37" t="s">
        <v>271</v>
      </c>
      <c r="E230" s="118">
        <v>3.9</v>
      </c>
      <c r="F230" s="67"/>
      <c r="G230" s="67"/>
      <c r="H230" s="76"/>
      <c r="I230" s="118">
        <v>14.3</v>
      </c>
      <c r="J230" s="67">
        <v>4.8</v>
      </c>
      <c r="K230" s="67">
        <v>4.8</v>
      </c>
      <c r="L230" s="67">
        <v>4.8</v>
      </c>
      <c r="M230" s="67">
        <v>4.8</v>
      </c>
    </row>
    <row r="231" spans="1:13" x14ac:dyDescent="0.2">
      <c r="A231" s="162"/>
      <c r="B231" s="36"/>
      <c r="C231" s="37">
        <v>6410012</v>
      </c>
      <c r="D231" s="37" t="s">
        <v>292</v>
      </c>
      <c r="E231" s="118">
        <v>6.1</v>
      </c>
      <c r="F231" s="67"/>
      <c r="G231" s="67"/>
      <c r="H231" s="76"/>
      <c r="I231" s="118">
        <v>0</v>
      </c>
      <c r="J231" s="67">
        <v>0</v>
      </c>
      <c r="K231" s="67">
        <v>0</v>
      </c>
      <c r="L231" s="67">
        <v>0</v>
      </c>
      <c r="M231" s="67">
        <v>0</v>
      </c>
    </row>
    <row r="232" spans="1:13" x14ac:dyDescent="0.2">
      <c r="A232" s="161"/>
      <c r="B232" s="39" t="s">
        <v>127</v>
      </c>
      <c r="C232" s="39"/>
      <c r="D232" s="39" t="s">
        <v>128</v>
      </c>
      <c r="E232" s="120">
        <f t="shared" ref="E232:M232" si="30">SUM(E233+E234+E235)</f>
        <v>178.8</v>
      </c>
      <c r="F232" s="120">
        <f t="shared" si="30"/>
        <v>0</v>
      </c>
      <c r="G232" s="120">
        <f t="shared" si="30"/>
        <v>0</v>
      </c>
      <c r="H232" s="120">
        <f t="shared" si="30"/>
        <v>0</v>
      </c>
      <c r="I232" s="120">
        <f t="shared" si="30"/>
        <v>177.90000000000003</v>
      </c>
      <c r="J232" s="120">
        <f t="shared" si="30"/>
        <v>190.70000000000002</v>
      </c>
      <c r="K232" s="120">
        <f t="shared" si="30"/>
        <v>190.70000000000002</v>
      </c>
      <c r="L232" s="120">
        <f t="shared" si="30"/>
        <v>192.4</v>
      </c>
      <c r="M232" s="120">
        <f t="shared" si="30"/>
        <v>197.9</v>
      </c>
    </row>
    <row r="233" spans="1:13" x14ac:dyDescent="0.2">
      <c r="A233" s="162"/>
      <c r="B233" s="36">
        <v>610</v>
      </c>
      <c r="C233" s="37"/>
      <c r="D233" s="37" t="s">
        <v>115</v>
      </c>
      <c r="E233" s="118">
        <v>120.4</v>
      </c>
      <c r="F233" s="58"/>
      <c r="G233" s="67"/>
      <c r="H233" s="76"/>
      <c r="I233" s="118">
        <v>118.9</v>
      </c>
      <c r="J233" s="67">
        <v>128.9</v>
      </c>
      <c r="K233" s="67">
        <v>128.9</v>
      </c>
      <c r="L233" s="65">
        <v>130</v>
      </c>
      <c r="M233" s="65">
        <v>135</v>
      </c>
    </row>
    <row r="234" spans="1:13" x14ac:dyDescent="0.2">
      <c r="A234" s="162"/>
      <c r="B234" s="36">
        <v>620</v>
      </c>
      <c r="C234" s="37"/>
      <c r="D234" s="37" t="s">
        <v>116</v>
      </c>
      <c r="E234" s="118">
        <v>43.2</v>
      </c>
      <c r="F234" s="58"/>
      <c r="G234" s="67"/>
      <c r="H234" s="76"/>
      <c r="I234" s="118">
        <v>43.2</v>
      </c>
      <c r="J234" s="67">
        <v>44.9</v>
      </c>
      <c r="K234" s="67">
        <v>44.9</v>
      </c>
      <c r="L234" s="65">
        <v>45.5</v>
      </c>
      <c r="M234" s="65">
        <v>46</v>
      </c>
    </row>
    <row r="235" spans="1:13" x14ac:dyDescent="0.2">
      <c r="A235" s="162"/>
      <c r="B235" s="36">
        <v>630</v>
      </c>
      <c r="C235" s="37"/>
      <c r="D235" s="100" t="s">
        <v>117</v>
      </c>
      <c r="E235" s="122">
        <f>SUM(E236:E255)</f>
        <v>15.2</v>
      </c>
      <c r="F235" s="149"/>
      <c r="G235" s="93"/>
      <c r="H235" s="150"/>
      <c r="I235" s="122">
        <f>SUM(I236:I255)</f>
        <v>15.8</v>
      </c>
      <c r="J235" s="122">
        <f>SUM(J236:J255)</f>
        <v>16.899999999999999</v>
      </c>
      <c r="K235" s="122">
        <f>SUM(K236:K255)</f>
        <v>16.899999999999999</v>
      </c>
      <c r="L235" s="122">
        <f>SUM(L236:L255)</f>
        <v>16.899999999999999</v>
      </c>
      <c r="M235" s="122">
        <f>SUM(M236:M255)</f>
        <v>16.899999999999999</v>
      </c>
    </row>
    <row r="236" spans="1:13" x14ac:dyDescent="0.2">
      <c r="A236" s="162"/>
      <c r="B236" s="36"/>
      <c r="C236" s="37">
        <v>631001</v>
      </c>
      <c r="D236" s="37" t="s">
        <v>129</v>
      </c>
      <c r="E236" s="118">
        <v>0</v>
      </c>
      <c r="F236" s="58"/>
      <c r="G236" s="67"/>
      <c r="H236" s="86"/>
      <c r="I236" s="118">
        <v>0.1</v>
      </c>
      <c r="J236" s="67">
        <v>0.1</v>
      </c>
      <c r="K236" s="67">
        <v>0.1</v>
      </c>
      <c r="L236" s="67">
        <v>0.1</v>
      </c>
      <c r="M236" s="67">
        <v>0.1</v>
      </c>
    </row>
    <row r="237" spans="1:13" x14ac:dyDescent="0.2">
      <c r="A237" s="162"/>
      <c r="B237" s="36"/>
      <c r="C237" s="37">
        <v>6320031</v>
      </c>
      <c r="D237" s="37" t="s">
        <v>130</v>
      </c>
      <c r="E237" s="118">
        <v>1.6</v>
      </c>
      <c r="F237" s="58"/>
      <c r="G237" s="67"/>
      <c r="H237" s="86"/>
      <c r="I237" s="118">
        <v>1.7</v>
      </c>
      <c r="J237" s="67">
        <v>1.5</v>
      </c>
      <c r="K237" s="67">
        <v>1.5</v>
      </c>
      <c r="L237" s="67">
        <v>1.5</v>
      </c>
      <c r="M237" s="67">
        <v>1.5</v>
      </c>
    </row>
    <row r="238" spans="1:13" x14ac:dyDescent="0.2">
      <c r="A238" s="162"/>
      <c r="B238" s="36"/>
      <c r="C238" s="37">
        <v>6320032</v>
      </c>
      <c r="D238" s="37" t="s">
        <v>131</v>
      </c>
      <c r="E238" s="118">
        <v>0</v>
      </c>
      <c r="F238" s="58"/>
      <c r="G238" s="67"/>
      <c r="H238" s="86"/>
      <c r="I238" s="118">
        <v>0</v>
      </c>
      <c r="J238" s="67">
        <v>0</v>
      </c>
      <c r="K238" s="67">
        <v>0</v>
      </c>
      <c r="L238" s="67">
        <v>0</v>
      </c>
      <c r="M238" s="67">
        <v>0</v>
      </c>
    </row>
    <row r="239" spans="1:13" x14ac:dyDescent="0.2">
      <c r="A239" s="162"/>
      <c r="B239" s="36"/>
      <c r="C239" s="37">
        <v>633001</v>
      </c>
      <c r="D239" s="37" t="s">
        <v>64</v>
      </c>
      <c r="E239" s="118">
        <v>0</v>
      </c>
      <c r="F239" s="58"/>
      <c r="G239" s="67"/>
      <c r="H239" s="86"/>
      <c r="I239" s="118">
        <v>0.2</v>
      </c>
      <c r="J239" s="67">
        <v>0.8</v>
      </c>
      <c r="K239" s="67">
        <v>0.8</v>
      </c>
      <c r="L239" s="67">
        <v>0.8</v>
      </c>
      <c r="M239" s="67">
        <v>0.8</v>
      </c>
    </row>
    <row r="240" spans="1:13" x14ac:dyDescent="0.2">
      <c r="A240" s="162"/>
      <c r="B240" s="36"/>
      <c r="C240" s="37">
        <v>633001</v>
      </c>
      <c r="D240" s="37" t="s">
        <v>132</v>
      </c>
      <c r="E240" s="118">
        <v>0.2</v>
      </c>
      <c r="F240" s="58"/>
      <c r="G240" s="67"/>
      <c r="H240" s="86"/>
      <c r="I240" s="118">
        <v>0.3</v>
      </c>
      <c r="J240" s="67">
        <v>0.4</v>
      </c>
      <c r="K240" s="67">
        <v>0.4</v>
      </c>
      <c r="L240" s="67">
        <v>0.4</v>
      </c>
      <c r="M240" s="67">
        <v>0.4</v>
      </c>
    </row>
    <row r="241" spans="1:13" x14ac:dyDescent="0.2">
      <c r="A241" s="162"/>
      <c r="B241" s="36"/>
      <c r="C241" s="37">
        <v>6330062</v>
      </c>
      <c r="D241" s="37" t="s">
        <v>431</v>
      </c>
      <c r="E241" s="118">
        <v>0.3</v>
      </c>
      <c r="F241" s="58"/>
      <c r="G241" s="67"/>
      <c r="H241" s="86"/>
      <c r="I241" s="118">
        <v>0.5</v>
      </c>
      <c r="J241" s="67">
        <v>0.5</v>
      </c>
      <c r="K241" s="67">
        <v>0.5</v>
      </c>
      <c r="L241" s="67">
        <v>0.5</v>
      </c>
      <c r="M241" s="67">
        <v>0.5</v>
      </c>
    </row>
    <row r="242" spans="1:13" x14ac:dyDescent="0.2">
      <c r="A242" s="162"/>
      <c r="B242" s="36"/>
      <c r="C242" s="37">
        <v>6330063</v>
      </c>
      <c r="D242" s="37" t="s">
        <v>133</v>
      </c>
      <c r="E242" s="118">
        <v>0.2</v>
      </c>
      <c r="F242" s="58"/>
      <c r="G242" s="67"/>
      <c r="H242" s="86"/>
      <c r="I242" s="118">
        <v>0.1</v>
      </c>
      <c r="J242" s="67">
        <v>0.2</v>
      </c>
      <c r="K242" s="67">
        <v>0.2</v>
      </c>
      <c r="L242" s="67">
        <v>0.2</v>
      </c>
      <c r="M242" s="67">
        <v>0.2</v>
      </c>
    </row>
    <row r="243" spans="1:13" x14ac:dyDescent="0.2">
      <c r="A243" s="162"/>
      <c r="B243" s="36"/>
      <c r="C243" s="37">
        <v>6330065</v>
      </c>
      <c r="D243" s="37" t="s">
        <v>134</v>
      </c>
      <c r="E243" s="118">
        <v>0.2</v>
      </c>
      <c r="F243" s="58"/>
      <c r="G243" s="67"/>
      <c r="H243" s="86"/>
      <c r="I243" s="118">
        <v>0.3</v>
      </c>
      <c r="J243" s="67">
        <v>0.3</v>
      </c>
      <c r="K243" s="67">
        <v>0.3</v>
      </c>
      <c r="L243" s="67">
        <v>0.3</v>
      </c>
      <c r="M243" s="67">
        <v>0.3</v>
      </c>
    </row>
    <row r="244" spans="1:13" x14ac:dyDescent="0.2">
      <c r="A244" s="162"/>
      <c r="B244" s="36"/>
      <c r="C244" s="37">
        <v>6330066</v>
      </c>
      <c r="D244" s="37" t="s">
        <v>135</v>
      </c>
      <c r="E244" s="118">
        <v>0.2</v>
      </c>
      <c r="F244" s="58"/>
      <c r="G244" s="67"/>
      <c r="H244" s="86"/>
      <c r="I244" s="118">
        <v>0</v>
      </c>
      <c r="J244" s="67">
        <v>0</v>
      </c>
      <c r="K244" s="67">
        <v>0</v>
      </c>
      <c r="L244" s="67">
        <v>0</v>
      </c>
      <c r="M244" s="67">
        <v>0</v>
      </c>
    </row>
    <row r="245" spans="1:13" x14ac:dyDescent="0.2">
      <c r="A245" s="162"/>
      <c r="B245" s="36"/>
      <c r="C245" s="37">
        <v>633010</v>
      </c>
      <c r="D245" s="37" t="s">
        <v>136</v>
      </c>
      <c r="E245" s="118">
        <v>0.2</v>
      </c>
      <c r="F245" s="58"/>
      <c r="G245" s="67"/>
      <c r="H245" s="86"/>
      <c r="I245" s="118">
        <v>0.8</v>
      </c>
      <c r="J245" s="67">
        <v>1</v>
      </c>
      <c r="K245" s="67">
        <v>1</v>
      </c>
      <c r="L245" s="67">
        <v>1</v>
      </c>
      <c r="M245" s="67">
        <v>1</v>
      </c>
    </row>
    <row r="246" spans="1:13" x14ac:dyDescent="0.2">
      <c r="A246" s="162"/>
      <c r="B246" s="36"/>
      <c r="C246" s="37">
        <v>634001</v>
      </c>
      <c r="D246" s="37" t="s">
        <v>137</v>
      </c>
      <c r="E246" s="118">
        <v>2.2999999999999998</v>
      </c>
      <c r="F246" s="58"/>
      <c r="G246" s="67"/>
      <c r="H246" s="86"/>
      <c r="I246" s="118">
        <v>2.4</v>
      </c>
      <c r="J246" s="67">
        <v>2.5</v>
      </c>
      <c r="K246" s="67">
        <v>2.5</v>
      </c>
      <c r="L246" s="67">
        <v>2.5</v>
      </c>
      <c r="M246" s="67">
        <v>2.5</v>
      </c>
    </row>
    <row r="247" spans="1:13" x14ac:dyDescent="0.2">
      <c r="A247" s="162"/>
      <c r="B247" s="36"/>
      <c r="C247" s="37">
        <v>6340021</v>
      </c>
      <c r="D247" s="37" t="s">
        <v>78</v>
      </c>
      <c r="E247" s="118">
        <v>0.8</v>
      </c>
      <c r="F247" s="58"/>
      <c r="G247" s="67"/>
      <c r="H247" s="86"/>
      <c r="I247" s="118">
        <v>0.9</v>
      </c>
      <c r="J247" s="67">
        <v>0.9</v>
      </c>
      <c r="K247" s="67">
        <v>0.9</v>
      </c>
      <c r="L247" s="67">
        <v>0.9</v>
      </c>
      <c r="M247" s="67">
        <v>0.9</v>
      </c>
    </row>
    <row r="248" spans="1:13" x14ac:dyDescent="0.2">
      <c r="A248" s="162"/>
      <c r="B248" s="36"/>
      <c r="C248" s="37">
        <v>6340022</v>
      </c>
      <c r="D248" s="37" t="s">
        <v>79</v>
      </c>
      <c r="E248" s="118">
        <v>0.1</v>
      </c>
      <c r="F248" s="58"/>
      <c r="G248" s="67"/>
      <c r="H248" s="86"/>
      <c r="I248" s="118">
        <v>0.1</v>
      </c>
      <c r="J248" s="67">
        <v>0.1</v>
      </c>
      <c r="K248" s="67">
        <v>0.1</v>
      </c>
      <c r="L248" s="67">
        <v>0.1</v>
      </c>
      <c r="M248" s="67">
        <v>0.1</v>
      </c>
    </row>
    <row r="249" spans="1:13" x14ac:dyDescent="0.2">
      <c r="A249" s="162"/>
      <c r="B249" s="36"/>
      <c r="C249" s="37">
        <v>634003</v>
      </c>
      <c r="D249" s="37" t="s">
        <v>264</v>
      </c>
      <c r="E249" s="118">
        <v>0.3</v>
      </c>
      <c r="F249" s="67"/>
      <c r="G249" s="67"/>
      <c r="H249" s="76"/>
      <c r="I249" s="118">
        <v>0.2</v>
      </c>
      <c r="J249" s="67">
        <v>0.2</v>
      </c>
      <c r="K249" s="67">
        <v>0.2</v>
      </c>
      <c r="L249" s="67">
        <v>0.2</v>
      </c>
      <c r="M249" s="67">
        <v>0.2</v>
      </c>
    </row>
    <row r="250" spans="1:13" x14ac:dyDescent="0.2">
      <c r="A250" s="162"/>
      <c r="B250" s="36"/>
      <c r="C250" s="37">
        <v>635002</v>
      </c>
      <c r="D250" s="37" t="s">
        <v>138</v>
      </c>
      <c r="E250" s="118">
        <v>0.2</v>
      </c>
      <c r="F250" s="67"/>
      <c r="G250" s="67"/>
      <c r="H250" s="76"/>
      <c r="I250" s="118">
        <v>0</v>
      </c>
      <c r="J250" s="67">
        <v>0</v>
      </c>
      <c r="K250" s="67">
        <v>0</v>
      </c>
      <c r="L250" s="67">
        <v>0</v>
      </c>
      <c r="M250" s="67">
        <v>0</v>
      </c>
    </row>
    <row r="251" spans="1:13" x14ac:dyDescent="0.2">
      <c r="A251" s="162"/>
      <c r="B251" s="36"/>
      <c r="C251" s="37">
        <v>637001</v>
      </c>
      <c r="D251" s="37" t="s">
        <v>89</v>
      </c>
      <c r="E251" s="118">
        <v>0</v>
      </c>
      <c r="F251" s="67"/>
      <c r="G251" s="67"/>
      <c r="H251" s="76"/>
      <c r="I251" s="118">
        <v>0</v>
      </c>
      <c r="J251" s="67">
        <v>0.2</v>
      </c>
      <c r="K251" s="67">
        <v>0.2</v>
      </c>
      <c r="L251" s="67">
        <v>0.2</v>
      </c>
      <c r="M251" s="67">
        <v>0.2</v>
      </c>
    </row>
    <row r="252" spans="1:13" x14ac:dyDescent="0.2">
      <c r="A252" s="162"/>
      <c r="B252" s="36"/>
      <c r="C252" s="37">
        <v>637004</v>
      </c>
      <c r="D252" s="37" t="s">
        <v>432</v>
      </c>
      <c r="E252" s="118">
        <v>0</v>
      </c>
      <c r="F252" s="67"/>
      <c r="G252" s="67"/>
      <c r="H252" s="76"/>
      <c r="I252" s="118">
        <v>0.1</v>
      </c>
      <c r="J252" s="67">
        <v>0.1</v>
      </c>
      <c r="K252" s="67">
        <v>0.1</v>
      </c>
      <c r="L252" s="67">
        <v>0.1</v>
      </c>
      <c r="M252" s="67">
        <v>0.1</v>
      </c>
    </row>
    <row r="253" spans="1:13" x14ac:dyDescent="0.2">
      <c r="A253" s="162"/>
      <c r="B253" s="36"/>
      <c r="C253" s="37">
        <v>637014</v>
      </c>
      <c r="D253" s="37" t="s">
        <v>101</v>
      </c>
      <c r="E253" s="118">
        <v>6.1</v>
      </c>
      <c r="F253" s="67"/>
      <c r="G253" s="67"/>
      <c r="H253" s="76"/>
      <c r="I253" s="118">
        <v>6.5</v>
      </c>
      <c r="J253" s="67">
        <v>6.5</v>
      </c>
      <c r="K253" s="67">
        <v>6.5</v>
      </c>
      <c r="L253" s="67">
        <v>6.5</v>
      </c>
      <c r="M253" s="67">
        <v>6.5</v>
      </c>
    </row>
    <row r="254" spans="1:13" x14ac:dyDescent="0.2">
      <c r="A254" s="162"/>
      <c r="B254" s="36"/>
      <c r="C254" s="37">
        <v>637016</v>
      </c>
      <c r="D254" s="37" t="s">
        <v>103</v>
      </c>
      <c r="E254" s="118">
        <v>1.3</v>
      </c>
      <c r="F254" s="67"/>
      <c r="G254" s="67"/>
      <c r="H254" s="76"/>
      <c r="I254" s="118">
        <v>1.3</v>
      </c>
      <c r="J254" s="67">
        <v>1.3</v>
      </c>
      <c r="K254" s="67">
        <v>1.3</v>
      </c>
      <c r="L254" s="67">
        <v>1.3</v>
      </c>
      <c r="M254" s="67">
        <v>1.3</v>
      </c>
    </row>
    <row r="255" spans="1:13" x14ac:dyDescent="0.2">
      <c r="A255" s="162"/>
      <c r="B255" s="36"/>
      <c r="C255" s="37">
        <v>642015</v>
      </c>
      <c r="D255" s="37" t="s">
        <v>515</v>
      </c>
      <c r="E255" s="118">
        <v>1.2</v>
      </c>
      <c r="F255" s="67"/>
      <c r="G255" s="67"/>
      <c r="H255" s="76"/>
      <c r="I255" s="118">
        <v>0.3</v>
      </c>
      <c r="J255" s="67">
        <v>0.3</v>
      </c>
      <c r="K255" s="67">
        <v>0.3</v>
      </c>
      <c r="L255" s="67">
        <v>0.3</v>
      </c>
      <c r="M255" s="67">
        <v>0.3</v>
      </c>
    </row>
    <row r="256" spans="1:13" x14ac:dyDescent="0.2">
      <c r="A256" s="161"/>
      <c r="B256" s="39" t="s">
        <v>139</v>
      </c>
      <c r="C256" s="39"/>
      <c r="D256" s="39" t="s">
        <v>140</v>
      </c>
      <c r="E256" s="120">
        <f>SUM(E257)</f>
        <v>1</v>
      </c>
      <c r="F256" s="120">
        <f t="shared" ref="F256:M256" si="31">SUM(F257)</f>
        <v>0</v>
      </c>
      <c r="G256" s="120">
        <f t="shared" si="31"/>
        <v>0</v>
      </c>
      <c r="H256" s="120">
        <f t="shared" si="31"/>
        <v>0</v>
      </c>
      <c r="I256" s="120">
        <f>SUM(I257)</f>
        <v>1</v>
      </c>
      <c r="J256" s="120">
        <f t="shared" si="31"/>
        <v>1</v>
      </c>
      <c r="K256" s="120">
        <f t="shared" si="31"/>
        <v>1</v>
      </c>
      <c r="L256" s="120">
        <f t="shared" si="31"/>
        <v>1</v>
      </c>
      <c r="M256" s="120">
        <f t="shared" si="31"/>
        <v>1</v>
      </c>
    </row>
    <row r="257" spans="1:13" x14ac:dyDescent="0.2">
      <c r="A257" s="162"/>
      <c r="B257" s="36"/>
      <c r="C257" s="37">
        <v>637005</v>
      </c>
      <c r="D257" s="37" t="s">
        <v>141</v>
      </c>
      <c r="E257" s="118">
        <v>1</v>
      </c>
      <c r="F257" s="67"/>
      <c r="G257" s="67"/>
      <c r="H257" s="76"/>
      <c r="I257" s="118">
        <v>1</v>
      </c>
      <c r="J257" s="67">
        <v>1</v>
      </c>
      <c r="K257" s="67">
        <v>1</v>
      </c>
      <c r="L257" s="67">
        <v>1</v>
      </c>
      <c r="M257" s="67">
        <v>1</v>
      </c>
    </row>
    <row r="258" spans="1:13" x14ac:dyDescent="0.2">
      <c r="A258" s="161"/>
      <c r="B258" s="39" t="s">
        <v>142</v>
      </c>
      <c r="C258" s="39"/>
      <c r="D258" s="39" t="s">
        <v>143</v>
      </c>
      <c r="E258" s="120">
        <f t="shared" ref="E258:J258" si="32">SUM(E259+ E264)</f>
        <v>73.899999999999991</v>
      </c>
      <c r="F258" s="120">
        <f t="shared" si="32"/>
        <v>0</v>
      </c>
      <c r="G258" s="120">
        <f t="shared" si="32"/>
        <v>0</v>
      </c>
      <c r="H258" s="120">
        <f t="shared" si="32"/>
        <v>0</v>
      </c>
      <c r="I258" s="120">
        <f t="shared" si="32"/>
        <v>98.800000000000011</v>
      </c>
      <c r="J258" s="120">
        <f t="shared" si="32"/>
        <v>93.699999999999989</v>
      </c>
      <c r="K258" s="120">
        <f>SUM(K259+ K264)</f>
        <v>93.699999999999989</v>
      </c>
      <c r="L258" s="120">
        <f>SUM(L259+ L264)</f>
        <v>93.699999999999989</v>
      </c>
      <c r="M258" s="120">
        <f>SUM(M259+ M264)</f>
        <v>93.699999999999989</v>
      </c>
    </row>
    <row r="259" spans="1:13" x14ac:dyDescent="0.2">
      <c r="A259" s="161"/>
      <c r="B259" s="36"/>
      <c r="C259" s="36"/>
      <c r="D259" s="36" t="s">
        <v>144</v>
      </c>
      <c r="E259" s="122">
        <f t="shared" ref="E259:J259" si="33">SUM(E260:E263)</f>
        <v>67.099999999999994</v>
      </c>
      <c r="F259" s="122">
        <f t="shared" si="33"/>
        <v>0</v>
      </c>
      <c r="G259" s="122">
        <f t="shared" si="33"/>
        <v>0</v>
      </c>
      <c r="H259" s="122">
        <f t="shared" si="33"/>
        <v>0</v>
      </c>
      <c r="I259" s="122">
        <f t="shared" si="33"/>
        <v>91.500000000000014</v>
      </c>
      <c r="J259" s="122">
        <f t="shared" si="33"/>
        <v>86.1</v>
      </c>
      <c r="K259" s="122">
        <f>SUM(K260:K263)</f>
        <v>86.1</v>
      </c>
      <c r="L259" s="122">
        <f>SUM(L260:L263)</f>
        <v>86.1</v>
      </c>
      <c r="M259" s="122">
        <f>SUM(M260:M263)</f>
        <v>86.1</v>
      </c>
    </row>
    <row r="260" spans="1:13" x14ac:dyDescent="0.2">
      <c r="A260" s="162"/>
      <c r="B260" s="36">
        <v>610</v>
      </c>
      <c r="C260" s="37"/>
      <c r="D260" s="37" t="s">
        <v>115</v>
      </c>
      <c r="E260" s="121">
        <v>36.9</v>
      </c>
      <c r="F260" s="65"/>
      <c r="G260" s="65"/>
      <c r="H260" s="85"/>
      <c r="I260" s="121">
        <v>48.7</v>
      </c>
      <c r="J260" s="65">
        <v>44.8</v>
      </c>
      <c r="K260" s="65">
        <v>44.8</v>
      </c>
      <c r="L260" s="65">
        <v>44.8</v>
      </c>
      <c r="M260" s="65">
        <v>44.8</v>
      </c>
    </row>
    <row r="261" spans="1:13" x14ac:dyDescent="0.2">
      <c r="A261" s="162"/>
      <c r="B261" s="36">
        <v>620</v>
      </c>
      <c r="C261" s="37"/>
      <c r="D261" s="37" t="s">
        <v>116</v>
      </c>
      <c r="E261" s="118">
        <v>13.1</v>
      </c>
      <c r="F261" s="67"/>
      <c r="G261" s="67"/>
      <c r="H261" s="76"/>
      <c r="I261" s="118">
        <v>17.100000000000001</v>
      </c>
      <c r="J261" s="67">
        <v>15.8</v>
      </c>
      <c r="K261" s="67">
        <v>15.8</v>
      </c>
      <c r="L261" s="67">
        <v>15.8</v>
      </c>
      <c r="M261" s="67">
        <v>15.8</v>
      </c>
    </row>
    <row r="262" spans="1:13" x14ac:dyDescent="0.2">
      <c r="A262" s="162"/>
      <c r="B262" s="36">
        <v>630</v>
      </c>
      <c r="C262" s="37"/>
      <c r="D262" s="37" t="s">
        <v>117</v>
      </c>
      <c r="E262" s="118">
        <v>12.8</v>
      </c>
      <c r="F262" s="67"/>
      <c r="G262" s="67"/>
      <c r="H262" s="76"/>
      <c r="I262" s="118">
        <v>20.5</v>
      </c>
      <c r="J262" s="67">
        <v>20.5</v>
      </c>
      <c r="K262" s="67">
        <v>20.5</v>
      </c>
      <c r="L262" s="67">
        <v>20.5</v>
      </c>
      <c r="M262" s="67">
        <v>20.5</v>
      </c>
    </row>
    <row r="263" spans="1:13" x14ac:dyDescent="0.2">
      <c r="A263" s="162"/>
      <c r="B263" s="36"/>
      <c r="C263" s="37"/>
      <c r="D263" s="37" t="s">
        <v>101</v>
      </c>
      <c r="E263" s="118">
        <v>4.3</v>
      </c>
      <c r="F263" s="67"/>
      <c r="G263" s="67"/>
      <c r="H263" s="76"/>
      <c r="I263" s="118">
        <v>5.2</v>
      </c>
      <c r="J263" s="67">
        <v>5</v>
      </c>
      <c r="K263" s="67">
        <v>5</v>
      </c>
      <c r="L263" s="67">
        <v>5</v>
      </c>
      <c r="M263" s="67">
        <v>5</v>
      </c>
    </row>
    <row r="264" spans="1:13" x14ac:dyDescent="0.2">
      <c r="A264" s="162"/>
      <c r="B264" s="36"/>
      <c r="C264" s="37"/>
      <c r="D264" s="36" t="s">
        <v>145</v>
      </c>
      <c r="E264" s="122">
        <f t="shared" ref="E264:M264" si="34">SUM(E265:E266)</f>
        <v>6.8</v>
      </c>
      <c r="F264" s="122">
        <f t="shared" si="34"/>
        <v>0</v>
      </c>
      <c r="G264" s="122">
        <f t="shared" si="34"/>
        <v>0</v>
      </c>
      <c r="H264" s="122">
        <f t="shared" si="34"/>
        <v>0</v>
      </c>
      <c r="I264" s="122">
        <f t="shared" si="34"/>
        <v>7.3000000000000007</v>
      </c>
      <c r="J264" s="122">
        <f t="shared" si="34"/>
        <v>7.6</v>
      </c>
      <c r="K264" s="122">
        <f t="shared" si="34"/>
        <v>7.6</v>
      </c>
      <c r="L264" s="122">
        <f t="shared" si="34"/>
        <v>7.6</v>
      </c>
      <c r="M264" s="122">
        <f t="shared" si="34"/>
        <v>7.6</v>
      </c>
    </row>
    <row r="265" spans="1:13" x14ac:dyDescent="0.2">
      <c r="A265" s="162"/>
      <c r="B265" s="36">
        <v>610</v>
      </c>
      <c r="C265" s="37"/>
      <c r="D265" s="37" t="s">
        <v>115</v>
      </c>
      <c r="E265" s="118">
        <v>5</v>
      </c>
      <c r="F265" s="67"/>
      <c r="G265" s="67"/>
      <c r="H265" s="76"/>
      <c r="I265" s="118">
        <v>5.4</v>
      </c>
      <c r="J265" s="67">
        <v>5.6</v>
      </c>
      <c r="K265" s="67">
        <v>5.6</v>
      </c>
      <c r="L265" s="67">
        <v>5.6</v>
      </c>
      <c r="M265" s="67">
        <v>5.6</v>
      </c>
    </row>
    <row r="266" spans="1:13" x14ac:dyDescent="0.2">
      <c r="A266" s="162"/>
      <c r="B266" s="36">
        <v>620</v>
      </c>
      <c r="C266" s="37"/>
      <c r="D266" s="37" t="s">
        <v>116</v>
      </c>
      <c r="E266" s="118">
        <v>1.8</v>
      </c>
      <c r="F266" s="67"/>
      <c r="G266" s="67"/>
      <c r="H266" s="76"/>
      <c r="I266" s="118">
        <v>1.9</v>
      </c>
      <c r="J266" s="67">
        <v>2</v>
      </c>
      <c r="K266" s="67">
        <v>2</v>
      </c>
      <c r="L266" s="67">
        <v>2</v>
      </c>
      <c r="M266" s="67">
        <v>2</v>
      </c>
    </row>
    <row r="267" spans="1:13" x14ac:dyDescent="0.2">
      <c r="A267" s="161"/>
      <c r="B267" s="39" t="s">
        <v>146</v>
      </c>
      <c r="C267" s="39"/>
      <c r="D267" s="39" t="s">
        <v>147</v>
      </c>
      <c r="E267" s="120">
        <f t="shared" ref="E267:M267" si="35">SUM(E268:E270)</f>
        <v>30.2</v>
      </c>
      <c r="F267" s="120">
        <f t="shared" si="35"/>
        <v>0</v>
      </c>
      <c r="G267" s="120">
        <f t="shared" si="35"/>
        <v>0</v>
      </c>
      <c r="H267" s="120">
        <f t="shared" si="35"/>
        <v>0</v>
      </c>
      <c r="I267" s="120">
        <f t="shared" si="35"/>
        <v>30.4</v>
      </c>
      <c r="J267" s="120">
        <f t="shared" si="35"/>
        <v>29.2</v>
      </c>
      <c r="K267" s="120">
        <f t="shared" si="35"/>
        <v>29.2</v>
      </c>
      <c r="L267" s="120">
        <f t="shared" si="35"/>
        <v>30.1</v>
      </c>
      <c r="M267" s="120">
        <f t="shared" si="35"/>
        <v>30.8</v>
      </c>
    </row>
    <row r="268" spans="1:13" x14ac:dyDescent="0.2">
      <c r="A268" s="162"/>
      <c r="B268" s="36">
        <v>610</v>
      </c>
      <c r="C268" s="37"/>
      <c r="D268" s="37" t="s">
        <v>115</v>
      </c>
      <c r="E268" s="118">
        <v>20.399999999999999</v>
      </c>
      <c r="F268" s="67"/>
      <c r="G268" s="67"/>
      <c r="H268" s="76"/>
      <c r="I268" s="118">
        <v>13.6</v>
      </c>
      <c r="J268" s="67">
        <v>18.899999999999999</v>
      </c>
      <c r="K268" s="67">
        <v>18.899999999999999</v>
      </c>
      <c r="L268" s="65">
        <v>19.5</v>
      </c>
      <c r="M268" s="65">
        <v>20</v>
      </c>
    </row>
    <row r="269" spans="1:13" x14ac:dyDescent="0.2">
      <c r="A269" s="162"/>
      <c r="B269" s="36">
        <v>620</v>
      </c>
      <c r="C269" s="37"/>
      <c r="D269" s="37" t="s">
        <v>116</v>
      </c>
      <c r="E269" s="118">
        <v>6.7</v>
      </c>
      <c r="F269" s="67"/>
      <c r="G269" s="67"/>
      <c r="H269" s="76"/>
      <c r="I269" s="118">
        <v>4.7</v>
      </c>
      <c r="J269" s="67">
        <v>6.5</v>
      </c>
      <c r="K269" s="67">
        <v>6.5</v>
      </c>
      <c r="L269" s="65">
        <v>6.8</v>
      </c>
      <c r="M269" s="65">
        <v>7</v>
      </c>
    </row>
    <row r="270" spans="1:13" x14ac:dyDescent="0.2">
      <c r="A270" s="162"/>
      <c r="B270" s="36">
        <v>630</v>
      </c>
      <c r="C270" s="37"/>
      <c r="D270" s="37" t="s">
        <v>117</v>
      </c>
      <c r="E270" s="118">
        <v>3.1</v>
      </c>
      <c r="F270" s="67"/>
      <c r="G270" s="67"/>
      <c r="H270" s="76"/>
      <c r="I270" s="118">
        <v>12.1</v>
      </c>
      <c r="J270" s="67">
        <v>3.8</v>
      </c>
      <c r="K270" s="67">
        <v>3.8</v>
      </c>
      <c r="L270" s="67">
        <v>3.8</v>
      </c>
      <c r="M270" s="67">
        <v>3.8</v>
      </c>
    </row>
    <row r="271" spans="1:13" x14ac:dyDescent="0.2">
      <c r="A271" s="161"/>
      <c r="B271" s="39" t="s">
        <v>346</v>
      </c>
      <c r="C271" s="39"/>
      <c r="D271" s="39" t="s">
        <v>347</v>
      </c>
      <c r="E271" s="120">
        <f t="shared" ref="E271:M271" si="36">SUM(E272:E274)</f>
        <v>0.4</v>
      </c>
      <c r="F271" s="120">
        <f t="shared" si="36"/>
        <v>0</v>
      </c>
      <c r="G271" s="120">
        <f t="shared" si="36"/>
        <v>0</v>
      </c>
      <c r="H271" s="120">
        <f t="shared" si="36"/>
        <v>0</v>
      </c>
      <c r="I271" s="120">
        <f t="shared" si="36"/>
        <v>0.4</v>
      </c>
      <c r="J271" s="120">
        <f t="shared" si="36"/>
        <v>0.4</v>
      </c>
      <c r="K271" s="120">
        <f t="shared" si="36"/>
        <v>0.4</v>
      </c>
      <c r="L271" s="120">
        <f t="shared" si="36"/>
        <v>0.4</v>
      </c>
      <c r="M271" s="120">
        <f t="shared" si="36"/>
        <v>0.4</v>
      </c>
    </row>
    <row r="272" spans="1:13" x14ac:dyDescent="0.2">
      <c r="A272" s="162"/>
      <c r="B272" s="36">
        <v>610</v>
      </c>
      <c r="C272" s="37"/>
      <c r="D272" s="37" t="s">
        <v>115</v>
      </c>
      <c r="E272" s="118">
        <v>0.3</v>
      </c>
      <c r="F272" s="67"/>
      <c r="G272" s="67"/>
      <c r="H272" s="76"/>
      <c r="I272" s="118">
        <v>0.3</v>
      </c>
      <c r="J272" s="118">
        <v>0.3</v>
      </c>
      <c r="K272" s="118">
        <v>0.3</v>
      </c>
      <c r="L272" s="118">
        <v>0.3</v>
      </c>
      <c r="M272" s="118">
        <v>0.3</v>
      </c>
    </row>
    <row r="273" spans="1:13" x14ac:dyDescent="0.2">
      <c r="A273" s="162"/>
      <c r="B273" s="36">
        <v>620</v>
      </c>
      <c r="C273" s="37"/>
      <c r="D273" s="37" t="s">
        <v>116</v>
      </c>
      <c r="E273" s="118">
        <v>0.1</v>
      </c>
      <c r="F273" s="67"/>
      <c r="G273" s="67"/>
      <c r="H273" s="76"/>
      <c r="I273" s="118">
        <v>0.1</v>
      </c>
      <c r="J273" s="118">
        <v>0.1</v>
      </c>
      <c r="K273" s="118">
        <v>0.1</v>
      </c>
      <c r="L273" s="118">
        <v>0.1</v>
      </c>
      <c r="M273" s="118">
        <v>0.1</v>
      </c>
    </row>
    <row r="274" spans="1:13" x14ac:dyDescent="0.2">
      <c r="A274" s="162"/>
      <c r="B274" s="36">
        <v>630</v>
      </c>
      <c r="C274" s="37"/>
      <c r="D274" s="37" t="s">
        <v>117</v>
      </c>
      <c r="E274" s="118">
        <v>0</v>
      </c>
      <c r="F274" s="67"/>
      <c r="G274" s="67"/>
      <c r="H274" s="76"/>
      <c r="I274" s="118">
        <v>0</v>
      </c>
      <c r="J274" s="118">
        <v>0</v>
      </c>
      <c r="K274" s="118">
        <v>0</v>
      </c>
      <c r="L274" s="118">
        <v>0</v>
      </c>
      <c r="M274" s="118">
        <v>0</v>
      </c>
    </row>
    <row r="275" spans="1:13" x14ac:dyDescent="0.2">
      <c r="A275" s="161"/>
      <c r="B275" s="39" t="s">
        <v>148</v>
      </c>
      <c r="C275" s="39"/>
      <c r="D275" s="39" t="s">
        <v>149</v>
      </c>
      <c r="E275" s="120">
        <f t="shared" ref="E275:M275" si="37">SUM(E276:E283)</f>
        <v>12.499999999999998</v>
      </c>
      <c r="F275" s="120">
        <f t="shared" si="37"/>
        <v>0</v>
      </c>
      <c r="G275" s="120">
        <f t="shared" si="37"/>
        <v>0</v>
      </c>
      <c r="H275" s="120">
        <f t="shared" si="37"/>
        <v>0</v>
      </c>
      <c r="I275" s="120">
        <f t="shared" si="37"/>
        <v>12.299999999999997</v>
      </c>
      <c r="J275" s="120">
        <f t="shared" si="37"/>
        <v>44.5</v>
      </c>
      <c r="K275" s="120">
        <f t="shared" si="37"/>
        <v>44.5</v>
      </c>
      <c r="L275" s="120">
        <f t="shared" si="37"/>
        <v>33.5</v>
      </c>
      <c r="M275" s="120">
        <f t="shared" si="37"/>
        <v>33.5</v>
      </c>
    </row>
    <row r="276" spans="1:13" x14ac:dyDescent="0.2">
      <c r="A276" s="162"/>
      <c r="B276" s="37"/>
      <c r="C276" s="37">
        <v>610620</v>
      </c>
      <c r="D276" s="37" t="s">
        <v>309</v>
      </c>
      <c r="E276" s="118">
        <v>0</v>
      </c>
      <c r="F276" s="58"/>
      <c r="G276" s="67"/>
      <c r="H276" s="86"/>
      <c r="I276" s="118">
        <v>0</v>
      </c>
      <c r="J276" s="67">
        <v>0</v>
      </c>
      <c r="K276" s="67">
        <v>0</v>
      </c>
      <c r="L276" s="67">
        <v>0</v>
      </c>
      <c r="M276" s="67">
        <v>0</v>
      </c>
    </row>
    <row r="277" spans="1:13" x14ac:dyDescent="0.2">
      <c r="A277" s="162"/>
      <c r="B277" s="36"/>
      <c r="C277" s="37">
        <v>633006</v>
      </c>
      <c r="D277" s="37" t="s">
        <v>134</v>
      </c>
      <c r="E277" s="118">
        <v>11.1</v>
      </c>
      <c r="F277" s="58"/>
      <c r="G277" s="67"/>
      <c r="H277" s="86"/>
      <c r="I277" s="118">
        <v>11.7</v>
      </c>
      <c r="J277" s="67">
        <v>13</v>
      </c>
      <c r="K277" s="67">
        <v>13</v>
      </c>
      <c r="L277" s="67">
        <v>13</v>
      </c>
      <c r="M277" s="67">
        <v>13</v>
      </c>
    </row>
    <row r="278" spans="1:13" x14ac:dyDescent="0.2">
      <c r="A278" s="162"/>
      <c r="B278" s="36"/>
      <c r="C278" s="37">
        <v>634004</v>
      </c>
      <c r="D278" s="37" t="s">
        <v>80</v>
      </c>
      <c r="E278" s="118">
        <v>0</v>
      </c>
      <c r="F278" s="58"/>
      <c r="G278" s="67"/>
      <c r="H278" s="86"/>
      <c r="I278" s="118">
        <v>0.2</v>
      </c>
      <c r="J278" s="67">
        <v>0.5</v>
      </c>
      <c r="K278" s="67">
        <v>0.5</v>
      </c>
      <c r="L278" s="67">
        <v>0.5</v>
      </c>
      <c r="M278" s="67">
        <v>0.5</v>
      </c>
    </row>
    <row r="279" spans="1:13" x14ac:dyDescent="0.2">
      <c r="A279" s="162"/>
      <c r="B279" s="36"/>
      <c r="C279" s="37">
        <v>635006</v>
      </c>
      <c r="D279" s="37" t="s">
        <v>150</v>
      </c>
      <c r="E279" s="118">
        <v>1.2</v>
      </c>
      <c r="F279" s="58"/>
      <c r="G279" s="67"/>
      <c r="H279" s="86"/>
      <c r="I279" s="118">
        <v>0</v>
      </c>
      <c r="J279" s="67">
        <v>20</v>
      </c>
      <c r="K279" s="67">
        <v>20</v>
      </c>
      <c r="L279" s="67">
        <v>20</v>
      </c>
      <c r="M279" s="67">
        <v>20</v>
      </c>
    </row>
    <row r="280" spans="1:13" x14ac:dyDescent="0.2">
      <c r="A280" s="162"/>
      <c r="B280" s="36"/>
      <c r="C280" s="37">
        <v>6350063</v>
      </c>
      <c r="D280" s="37" t="s">
        <v>338</v>
      </c>
      <c r="E280" s="118">
        <v>0</v>
      </c>
      <c r="F280" s="67"/>
      <c r="G280" s="67"/>
      <c r="H280" s="76"/>
      <c r="I280" s="118">
        <v>0</v>
      </c>
      <c r="J280" s="67">
        <v>3</v>
      </c>
      <c r="K280" s="67">
        <v>3</v>
      </c>
      <c r="L280" s="67">
        <v>0</v>
      </c>
      <c r="M280" s="67">
        <v>0</v>
      </c>
    </row>
    <row r="281" spans="1:13" x14ac:dyDescent="0.2">
      <c r="A281" s="162"/>
      <c r="B281" s="36"/>
      <c r="C281" s="37">
        <v>6350066</v>
      </c>
      <c r="D281" s="37" t="s">
        <v>501</v>
      </c>
      <c r="E281" s="118">
        <v>0</v>
      </c>
      <c r="F281" s="67"/>
      <c r="G281" s="67"/>
      <c r="H281" s="76"/>
      <c r="I281" s="118">
        <v>0</v>
      </c>
      <c r="J281" s="67">
        <v>8</v>
      </c>
      <c r="K281" s="67">
        <v>8</v>
      </c>
      <c r="L281" s="67">
        <v>0</v>
      </c>
      <c r="M281" s="67">
        <v>0</v>
      </c>
    </row>
    <row r="282" spans="1:13" x14ac:dyDescent="0.2">
      <c r="A282" s="162"/>
      <c r="B282" s="36"/>
      <c r="C282" s="37">
        <v>637011</v>
      </c>
      <c r="D282" s="37" t="s">
        <v>433</v>
      </c>
      <c r="E282" s="118">
        <v>0</v>
      </c>
      <c r="F282" s="67"/>
      <c r="G282" s="67"/>
      <c r="H282" s="76"/>
      <c r="I282" s="118">
        <v>0.2</v>
      </c>
      <c r="J282" s="67">
        <v>0</v>
      </c>
      <c r="K282" s="67">
        <v>0</v>
      </c>
      <c r="L282" s="67">
        <v>0</v>
      </c>
      <c r="M282" s="67">
        <v>0</v>
      </c>
    </row>
    <row r="283" spans="1:13" x14ac:dyDescent="0.2">
      <c r="A283" s="162"/>
      <c r="B283" s="36"/>
      <c r="C283" s="37">
        <v>644001</v>
      </c>
      <c r="D283" s="37" t="s">
        <v>151</v>
      </c>
      <c r="E283" s="118">
        <v>0.2</v>
      </c>
      <c r="F283" s="67"/>
      <c r="G283" s="67"/>
      <c r="H283" s="76"/>
      <c r="I283" s="118">
        <v>0.2</v>
      </c>
      <c r="J283" s="67">
        <v>0</v>
      </c>
      <c r="K283" s="67">
        <v>0</v>
      </c>
      <c r="L283" s="67">
        <v>0</v>
      </c>
      <c r="M283" s="67">
        <v>0</v>
      </c>
    </row>
    <row r="284" spans="1:13" x14ac:dyDescent="0.2">
      <c r="A284" s="161"/>
      <c r="B284" s="39" t="s">
        <v>152</v>
      </c>
      <c r="C284" s="39"/>
      <c r="D284" s="39" t="s">
        <v>153</v>
      </c>
      <c r="E284" s="120">
        <f t="shared" ref="E284:M284" si="38">SUM(E285:E292)</f>
        <v>199.20000000000002</v>
      </c>
      <c r="F284" s="120">
        <f t="shared" si="38"/>
        <v>0</v>
      </c>
      <c r="G284" s="120">
        <f t="shared" si="38"/>
        <v>0</v>
      </c>
      <c r="H284" s="120">
        <f t="shared" si="38"/>
        <v>0</v>
      </c>
      <c r="I284" s="120">
        <f t="shared" si="38"/>
        <v>203.2</v>
      </c>
      <c r="J284" s="120">
        <f t="shared" si="38"/>
        <v>249.1</v>
      </c>
      <c r="K284" s="120">
        <f t="shared" si="38"/>
        <v>249.1</v>
      </c>
      <c r="L284" s="120">
        <f t="shared" si="38"/>
        <v>250.29999999999998</v>
      </c>
      <c r="M284" s="120">
        <f t="shared" si="38"/>
        <v>251.6</v>
      </c>
    </row>
    <row r="285" spans="1:13" x14ac:dyDescent="0.2">
      <c r="A285" s="162"/>
      <c r="B285" s="37"/>
      <c r="C285" s="37">
        <v>610620</v>
      </c>
      <c r="D285" s="37" t="s">
        <v>309</v>
      </c>
      <c r="E285" s="118">
        <v>0.8</v>
      </c>
      <c r="F285" s="67"/>
      <c r="G285" s="67"/>
      <c r="H285" s="76"/>
      <c r="I285" s="118">
        <v>0.8</v>
      </c>
      <c r="J285" s="67">
        <v>17</v>
      </c>
      <c r="K285" s="67">
        <v>17</v>
      </c>
      <c r="L285" s="65">
        <v>18</v>
      </c>
      <c r="M285" s="65">
        <v>19</v>
      </c>
    </row>
    <row r="286" spans="1:13" x14ac:dyDescent="0.2">
      <c r="A286" s="162"/>
      <c r="B286" s="37"/>
      <c r="C286" s="37"/>
      <c r="D286" s="37" t="s">
        <v>456</v>
      </c>
      <c r="E286" s="118">
        <v>0</v>
      </c>
      <c r="F286" s="67"/>
      <c r="G286" s="67"/>
      <c r="H286" s="76"/>
      <c r="I286" s="118"/>
      <c r="J286" s="67">
        <v>6</v>
      </c>
      <c r="K286" s="67">
        <v>6</v>
      </c>
      <c r="L286" s="65">
        <v>6.2</v>
      </c>
      <c r="M286" s="65">
        <v>6.5</v>
      </c>
    </row>
    <row r="287" spans="1:13" x14ac:dyDescent="0.2">
      <c r="A287" s="162"/>
      <c r="B287" s="36"/>
      <c r="C287" s="37">
        <v>632003</v>
      </c>
      <c r="D287" s="37" t="s">
        <v>434</v>
      </c>
      <c r="E287" s="118">
        <v>8</v>
      </c>
      <c r="F287" s="67"/>
      <c r="G287" s="67"/>
      <c r="H287" s="76"/>
      <c r="I287" s="118">
        <v>7.9</v>
      </c>
      <c r="J287" s="67">
        <v>8.4</v>
      </c>
      <c r="K287" s="67">
        <v>8.4</v>
      </c>
      <c r="L287" s="67">
        <v>8.4</v>
      </c>
      <c r="M287" s="67">
        <v>8.4</v>
      </c>
    </row>
    <row r="288" spans="1:13" x14ac:dyDescent="0.2">
      <c r="A288" s="162"/>
      <c r="B288" s="36"/>
      <c r="C288" s="37">
        <v>633006</v>
      </c>
      <c r="D288" s="37" t="s">
        <v>154</v>
      </c>
      <c r="E288" s="118">
        <v>0.5</v>
      </c>
      <c r="F288" s="67"/>
      <c r="G288" s="67"/>
      <c r="H288" s="86"/>
      <c r="I288" s="118">
        <v>2.7</v>
      </c>
      <c r="J288" s="67">
        <v>5</v>
      </c>
      <c r="K288" s="67">
        <v>5</v>
      </c>
      <c r="L288" s="67">
        <v>5</v>
      </c>
      <c r="M288" s="67">
        <v>5</v>
      </c>
    </row>
    <row r="289" spans="1:13" x14ac:dyDescent="0.2">
      <c r="A289" s="162"/>
      <c r="B289" s="36"/>
      <c r="C289" s="37">
        <v>637004</v>
      </c>
      <c r="D289" s="37" t="s">
        <v>535</v>
      </c>
      <c r="E289" s="118">
        <v>185.9</v>
      </c>
      <c r="F289" s="67"/>
      <c r="G289" s="67"/>
      <c r="H289" s="76"/>
      <c r="I289" s="118">
        <v>185.6</v>
      </c>
      <c r="J289" s="67">
        <v>198.2</v>
      </c>
      <c r="K289" s="67">
        <v>198.2</v>
      </c>
      <c r="L289" s="67">
        <v>198.2</v>
      </c>
      <c r="M289" s="67">
        <v>198.2</v>
      </c>
    </row>
    <row r="290" spans="1:13" x14ac:dyDescent="0.2">
      <c r="A290" s="162"/>
      <c r="B290" s="36"/>
      <c r="C290" s="37">
        <v>637004</v>
      </c>
      <c r="D290" s="37" t="s">
        <v>529</v>
      </c>
      <c r="E290" s="118">
        <v>4</v>
      </c>
      <c r="F290" s="67"/>
      <c r="G290" s="67"/>
      <c r="H290" s="76"/>
      <c r="I290" s="118">
        <v>6.2</v>
      </c>
      <c r="J290" s="67">
        <v>10</v>
      </c>
      <c r="K290" s="67">
        <v>10</v>
      </c>
      <c r="L290" s="67">
        <v>10</v>
      </c>
      <c r="M290" s="67">
        <v>10</v>
      </c>
    </row>
    <row r="291" spans="1:13" x14ac:dyDescent="0.2">
      <c r="A291" s="162"/>
      <c r="B291" s="36"/>
      <c r="C291" s="37">
        <v>637005</v>
      </c>
      <c r="D291" s="37" t="s">
        <v>263</v>
      </c>
      <c r="E291" s="118">
        <v>0</v>
      </c>
      <c r="F291" s="67"/>
      <c r="G291" s="67"/>
      <c r="H291" s="76"/>
      <c r="I291" s="118">
        <v>0</v>
      </c>
      <c r="J291" s="67">
        <v>0</v>
      </c>
      <c r="K291" s="67">
        <v>0</v>
      </c>
      <c r="L291" s="67">
        <v>0</v>
      </c>
      <c r="M291" s="67">
        <v>0</v>
      </c>
    </row>
    <row r="292" spans="1:13" x14ac:dyDescent="0.2">
      <c r="A292" s="162"/>
      <c r="B292" s="36"/>
      <c r="C292" s="37"/>
      <c r="D292" s="37" t="s">
        <v>458</v>
      </c>
      <c r="E292" s="118">
        <v>0</v>
      </c>
      <c r="F292" s="118"/>
      <c r="G292" s="118"/>
      <c r="H292" s="136">
        <v>0</v>
      </c>
      <c r="I292" s="118">
        <v>0</v>
      </c>
      <c r="J292" s="118">
        <v>4.5</v>
      </c>
      <c r="K292" s="118">
        <v>4.5</v>
      </c>
      <c r="L292" s="118">
        <v>4.5</v>
      </c>
      <c r="M292" s="118">
        <v>4.5</v>
      </c>
    </row>
    <row r="293" spans="1:13" x14ac:dyDescent="0.2">
      <c r="A293" s="161"/>
      <c r="B293" s="39" t="s">
        <v>155</v>
      </c>
      <c r="C293" s="39"/>
      <c r="D293" s="39" t="s">
        <v>156</v>
      </c>
      <c r="E293" s="120">
        <f t="shared" ref="E293:M293" si="39">SUM(E294:E301)</f>
        <v>36.400000000000006</v>
      </c>
      <c r="F293" s="120">
        <f t="shared" si="39"/>
        <v>0</v>
      </c>
      <c r="G293" s="120">
        <f t="shared" si="39"/>
        <v>0</v>
      </c>
      <c r="H293" s="120">
        <f t="shared" si="39"/>
        <v>0</v>
      </c>
      <c r="I293" s="120">
        <f t="shared" si="39"/>
        <v>39.6</v>
      </c>
      <c r="J293" s="120">
        <f t="shared" si="39"/>
        <v>57.5</v>
      </c>
      <c r="K293" s="120">
        <f t="shared" si="39"/>
        <v>57.5</v>
      </c>
      <c r="L293" s="120">
        <f t="shared" si="39"/>
        <v>57.5</v>
      </c>
      <c r="M293" s="120">
        <f t="shared" si="39"/>
        <v>57.5</v>
      </c>
    </row>
    <row r="294" spans="1:13" x14ac:dyDescent="0.2">
      <c r="A294" s="162"/>
      <c r="B294" s="36"/>
      <c r="C294" s="37">
        <v>6350066</v>
      </c>
      <c r="D294" s="37" t="s">
        <v>157</v>
      </c>
      <c r="E294" s="118">
        <v>10.8</v>
      </c>
      <c r="F294" s="67"/>
      <c r="G294" s="67"/>
      <c r="H294" s="76"/>
      <c r="I294" s="118">
        <v>0.1</v>
      </c>
      <c r="J294" s="67">
        <v>15</v>
      </c>
      <c r="K294" s="67">
        <v>15</v>
      </c>
      <c r="L294" s="67">
        <v>15</v>
      </c>
      <c r="M294" s="67">
        <v>15</v>
      </c>
    </row>
    <row r="295" spans="1:13" x14ac:dyDescent="0.2">
      <c r="A295" s="162"/>
      <c r="B295" s="36"/>
      <c r="C295" s="37">
        <v>632001</v>
      </c>
      <c r="D295" s="37" t="s">
        <v>412</v>
      </c>
      <c r="E295" s="118">
        <v>0</v>
      </c>
      <c r="F295" s="67"/>
      <c r="G295" s="67"/>
      <c r="H295" s="76"/>
      <c r="I295" s="118">
        <v>1.3</v>
      </c>
      <c r="J295" s="67">
        <v>1.5</v>
      </c>
      <c r="K295" s="67">
        <v>1.5</v>
      </c>
      <c r="L295" s="67">
        <v>1.5</v>
      </c>
      <c r="M295" s="67">
        <v>1.5</v>
      </c>
    </row>
    <row r="296" spans="1:13" ht="12.75" hidden="1" customHeight="1" x14ac:dyDescent="0.2">
      <c r="A296" s="162"/>
      <c r="B296" s="36"/>
      <c r="C296" s="37">
        <v>632002</v>
      </c>
      <c r="D296" s="37" t="s">
        <v>348</v>
      </c>
      <c r="E296" s="118">
        <v>0</v>
      </c>
      <c r="F296" s="67"/>
      <c r="G296" s="67"/>
      <c r="H296" s="76"/>
      <c r="I296" s="118">
        <v>0</v>
      </c>
      <c r="J296" s="118">
        <v>0</v>
      </c>
      <c r="K296" s="118">
        <v>0</v>
      </c>
      <c r="L296" s="118">
        <v>0</v>
      </c>
      <c r="M296" s="118">
        <v>0</v>
      </c>
    </row>
    <row r="297" spans="1:13" x14ac:dyDescent="0.2">
      <c r="A297" s="162"/>
      <c r="B297" s="36"/>
      <c r="C297" s="37">
        <v>633006</v>
      </c>
      <c r="D297" s="37" t="s">
        <v>134</v>
      </c>
      <c r="E297" s="118">
        <v>0</v>
      </c>
      <c r="F297" s="67"/>
      <c r="G297" s="67"/>
      <c r="H297" s="76"/>
      <c r="I297" s="118">
        <v>0.5</v>
      </c>
      <c r="J297" s="67">
        <v>3</v>
      </c>
      <c r="K297" s="67">
        <v>3</v>
      </c>
      <c r="L297" s="67">
        <v>3</v>
      </c>
      <c r="M297" s="67">
        <v>3</v>
      </c>
    </row>
    <row r="298" spans="1:13" x14ac:dyDescent="0.2">
      <c r="A298" s="162"/>
      <c r="B298" s="36"/>
      <c r="C298" s="37">
        <v>634001</v>
      </c>
      <c r="D298" s="37" t="s">
        <v>530</v>
      </c>
      <c r="E298" s="118">
        <v>0</v>
      </c>
      <c r="F298" s="67"/>
      <c r="G298" s="67"/>
      <c r="H298" s="76"/>
      <c r="I298" s="118">
        <v>0.2</v>
      </c>
      <c r="J298" s="67">
        <v>0.2</v>
      </c>
      <c r="K298" s="67">
        <v>0.2</v>
      </c>
      <c r="L298" s="67">
        <v>0.2</v>
      </c>
      <c r="M298" s="67">
        <v>0.2</v>
      </c>
    </row>
    <row r="299" spans="1:13" x14ac:dyDescent="0.2">
      <c r="A299" s="162"/>
      <c r="B299" s="36"/>
      <c r="C299" s="37">
        <v>637004</v>
      </c>
      <c r="D299" s="37" t="s">
        <v>91</v>
      </c>
      <c r="E299" s="118">
        <v>0</v>
      </c>
      <c r="F299" s="67"/>
      <c r="G299" s="67"/>
      <c r="H299" s="76"/>
      <c r="I299" s="118">
        <v>7.3</v>
      </c>
      <c r="J299" s="67">
        <v>7</v>
      </c>
      <c r="K299" s="67">
        <v>7</v>
      </c>
      <c r="L299" s="67">
        <v>7</v>
      </c>
      <c r="M299" s="67">
        <v>7</v>
      </c>
    </row>
    <row r="300" spans="1:13" x14ac:dyDescent="0.2">
      <c r="A300" s="162"/>
      <c r="B300" s="36"/>
      <c r="C300" s="37">
        <v>637011</v>
      </c>
      <c r="D300" s="37" t="s">
        <v>413</v>
      </c>
      <c r="E300" s="118">
        <v>0</v>
      </c>
      <c r="F300" s="67"/>
      <c r="G300" s="67"/>
      <c r="H300" s="76"/>
      <c r="I300" s="118">
        <v>1.8</v>
      </c>
      <c r="J300" s="67">
        <v>2</v>
      </c>
      <c r="K300" s="67">
        <v>2</v>
      </c>
      <c r="L300" s="67">
        <v>2</v>
      </c>
      <c r="M300" s="67">
        <v>2</v>
      </c>
    </row>
    <row r="301" spans="1:13" x14ac:dyDescent="0.2">
      <c r="A301" s="162"/>
      <c r="B301" s="36"/>
      <c r="C301" s="37">
        <v>637012</v>
      </c>
      <c r="D301" s="37" t="s">
        <v>531</v>
      </c>
      <c r="E301" s="118">
        <v>25.6</v>
      </c>
      <c r="F301" s="67"/>
      <c r="G301" s="67"/>
      <c r="H301" s="76"/>
      <c r="I301" s="118">
        <v>28.4</v>
      </c>
      <c r="J301" s="67">
        <v>28.8</v>
      </c>
      <c r="K301" s="67">
        <v>28.8</v>
      </c>
      <c r="L301" s="67">
        <v>28.8</v>
      </c>
      <c r="M301" s="67">
        <v>28.8</v>
      </c>
    </row>
    <row r="302" spans="1:13" x14ac:dyDescent="0.2">
      <c r="A302" s="161"/>
      <c r="B302" s="39" t="s">
        <v>158</v>
      </c>
      <c r="C302" s="39"/>
      <c r="D302" s="39" t="s">
        <v>159</v>
      </c>
      <c r="E302" s="120">
        <f t="shared" ref="E302:M302" si="40">SUM(E303:E309)</f>
        <v>5.4</v>
      </c>
      <c r="F302" s="120">
        <f t="shared" si="40"/>
        <v>0</v>
      </c>
      <c r="G302" s="120">
        <f t="shared" si="40"/>
        <v>0</v>
      </c>
      <c r="H302" s="120">
        <f t="shared" si="40"/>
        <v>0</v>
      </c>
      <c r="I302" s="120">
        <f t="shared" si="40"/>
        <v>5.2</v>
      </c>
      <c r="J302" s="120">
        <f t="shared" si="40"/>
        <v>4</v>
      </c>
      <c r="K302" s="120">
        <f t="shared" si="40"/>
        <v>4</v>
      </c>
      <c r="L302" s="120">
        <f t="shared" si="40"/>
        <v>4</v>
      </c>
      <c r="M302" s="120">
        <f t="shared" si="40"/>
        <v>4</v>
      </c>
    </row>
    <row r="303" spans="1:13" x14ac:dyDescent="0.2">
      <c r="A303" s="163"/>
      <c r="B303" s="87"/>
      <c r="C303" s="88">
        <v>632001</v>
      </c>
      <c r="D303" s="88" t="s">
        <v>360</v>
      </c>
      <c r="E303" s="118">
        <v>0.1</v>
      </c>
      <c r="F303" s="118"/>
      <c r="G303" s="118"/>
      <c r="H303" s="118"/>
      <c r="I303" s="118">
        <v>0.1</v>
      </c>
      <c r="J303" s="118">
        <v>0.2</v>
      </c>
      <c r="K303" s="118">
        <v>0.2</v>
      </c>
      <c r="L303" s="118">
        <v>0.2</v>
      </c>
      <c r="M303" s="118">
        <v>0.2</v>
      </c>
    </row>
    <row r="304" spans="1:13" x14ac:dyDescent="0.2">
      <c r="A304" s="162"/>
      <c r="B304" s="36"/>
      <c r="C304" s="37">
        <v>633006</v>
      </c>
      <c r="D304" s="37" t="s">
        <v>284</v>
      </c>
      <c r="E304" s="118">
        <v>0.5</v>
      </c>
      <c r="F304" s="89"/>
      <c r="G304" s="67"/>
      <c r="H304" s="76"/>
      <c r="I304" s="118">
        <v>1.8</v>
      </c>
      <c r="J304" s="67">
        <v>0</v>
      </c>
      <c r="K304" s="67">
        <v>0</v>
      </c>
      <c r="L304" s="67">
        <v>0</v>
      </c>
      <c r="M304" s="67">
        <v>0</v>
      </c>
    </row>
    <row r="305" spans="1:13" x14ac:dyDescent="0.2">
      <c r="A305" s="162"/>
      <c r="B305" s="36"/>
      <c r="C305" s="37">
        <v>63500610</v>
      </c>
      <c r="D305" s="37" t="s">
        <v>337</v>
      </c>
      <c r="E305" s="118">
        <v>3.3</v>
      </c>
      <c r="F305" s="89"/>
      <c r="G305" s="67"/>
      <c r="H305" s="76"/>
      <c r="I305" s="118">
        <v>0</v>
      </c>
      <c r="J305" s="67">
        <v>0</v>
      </c>
      <c r="K305" s="67">
        <v>0</v>
      </c>
      <c r="L305" s="67">
        <v>0</v>
      </c>
      <c r="M305" s="67">
        <v>0</v>
      </c>
    </row>
    <row r="306" spans="1:13" x14ac:dyDescent="0.2">
      <c r="A306" s="165"/>
      <c r="B306" s="41"/>
      <c r="C306" s="41">
        <v>653001</v>
      </c>
      <c r="D306" s="41" t="s">
        <v>266</v>
      </c>
      <c r="E306" s="118">
        <v>1.3</v>
      </c>
      <c r="F306" s="89"/>
      <c r="G306" s="67"/>
      <c r="H306" s="90"/>
      <c r="I306" s="118">
        <v>0.3</v>
      </c>
      <c r="J306" s="67">
        <v>0.3</v>
      </c>
      <c r="K306" s="67">
        <v>0.3</v>
      </c>
      <c r="L306" s="67">
        <v>0.3</v>
      </c>
      <c r="M306" s="67">
        <v>0.3</v>
      </c>
    </row>
    <row r="307" spans="1:13" x14ac:dyDescent="0.2">
      <c r="A307" s="165"/>
      <c r="B307" s="41"/>
      <c r="C307" s="41">
        <v>653001</v>
      </c>
      <c r="D307" s="41" t="s">
        <v>265</v>
      </c>
      <c r="E307" s="118">
        <v>0.2</v>
      </c>
      <c r="F307" s="89"/>
      <c r="G307" s="67"/>
      <c r="H307" s="90"/>
      <c r="I307" s="118">
        <v>0.9</v>
      </c>
      <c r="J307" s="67">
        <v>0.9</v>
      </c>
      <c r="K307" s="67">
        <v>0.9</v>
      </c>
      <c r="L307" s="67">
        <v>0.9</v>
      </c>
      <c r="M307" s="67">
        <v>0.9</v>
      </c>
    </row>
    <row r="308" spans="1:13" x14ac:dyDescent="0.2">
      <c r="A308" s="165"/>
      <c r="B308" s="41"/>
      <c r="C308" s="41">
        <v>637027</v>
      </c>
      <c r="D308" s="41" t="s">
        <v>171</v>
      </c>
      <c r="E308" s="118">
        <v>0</v>
      </c>
      <c r="F308" s="89"/>
      <c r="G308" s="67"/>
      <c r="H308" s="90"/>
      <c r="I308" s="118">
        <v>1.1000000000000001</v>
      </c>
      <c r="J308" s="67">
        <v>1.1000000000000001</v>
      </c>
      <c r="K308" s="67">
        <v>1.1000000000000001</v>
      </c>
      <c r="L308" s="67">
        <v>1.1000000000000001</v>
      </c>
      <c r="M308" s="67">
        <v>1.1000000000000001</v>
      </c>
    </row>
    <row r="309" spans="1:13" x14ac:dyDescent="0.2">
      <c r="A309" s="165"/>
      <c r="B309" s="41"/>
      <c r="C309" s="41">
        <v>637015</v>
      </c>
      <c r="D309" s="41" t="s">
        <v>418</v>
      </c>
      <c r="E309" s="118">
        <v>0</v>
      </c>
      <c r="F309" s="89"/>
      <c r="G309" s="67"/>
      <c r="H309" s="90"/>
      <c r="I309" s="118">
        <v>1</v>
      </c>
      <c r="J309" s="67">
        <v>1.5</v>
      </c>
      <c r="K309" s="67">
        <v>1.5</v>
      </c>
      <c r="L309" s="67">
        <v>1.5</v>
      </c>
      <c r="M309" s="67">
        <v>1.5</v>
      </c>
    </row>
    <row r="310" spans="1:13" x14ac:dyDescent="0.2">
      <c r="A310" s="161"/>
      <c r="B310" s="39" t="s">
        <v>160</v>
      </c>
      <c r="C310" s="39"/>
      <c r="D310" s="39" t="s">
        <v>161</v>
      </c>
      <c r="E310" s="120">
        <f t="shared" ref="E310:M310" si="41">SUM(E311:E313)</f>
        <v>835.69999999999982</v>
      </c>
      <c r="F310" s="120">
        <f t="shared" si="41"/>
        <v>0</v>
      </c>
      <c r="G310" s="120">
        <f t="shared" si="41"/>
        <v>0</v>
      </c>
      <c r="H310" s="120">
        <f t="shared" si="41"/>
        <v>0</v>
      </c>
      <c r="I310" s="120">
        <f t="shared" si="41"/>
        <v>171</v>
      </c>
      <c r="J310" s="120">
        <f t="shared" si="41"/>
        <v>226.6</v>
      </c>
      <c r="K310" s="120">
        <f t="shared" si="41"/>
        <v>226.6</v>
      </c>
      <c r="L310" s="120">
        <f t="shared" si="41"/>
        <v>227.89999999999998</v>
      </c>
      <c r="M310" s="120">
        <f t="shared" si="41"/>
        <v>229.2</v>
      </c>
    </row>
    <row r="311" spans="1:13" x14ac:dyDescent="0.2">
      <c r="A311" s="162"/>
      <c r="B311" s="36">
        <v>610</v>
      </c>
      <c r="C311" s="37"/>
      <c r="D311" s="37" t="s">
        <v>115</v>
      </c>
      <c r="E311" s="118">
        <v>89.3</v>
      </c>
      <c r="F311" s="67"/>
      <c r="G311" s="67"/>
      <c r="H311" s="76"/>
      <c r="I311" s="118">
        <v>81.8</v>
      </c>
      <c r="J311" s="67">
        <v>93</v>
      </c>
      <c r="K311" s="67">
        <v>93</v>
      </c>
      <c r="L311" s="65">
        <v>94</v>
      </c>
      <c r="M311" s="65">
        <v>95</v>
      </c>
    </row>
    <row r="312" spans="1:13" x14ac:dyDescent="0.2">
      <c r="A312" s="162"/>
      <c r="B312" s="36">
        <v>620</v>
      </c>
      <c r="C312" s="37"/>
      <c r="D312" s="37" t="s">
        <v>116</v>
      </c>
      <c r="E312" s="118">
        <v>31</v>
      </c>
      <c r="F312" s="58"/>
      <c r="G312" s="67"/>
      <c r="H312" s="86"/>
      <c r="I312" s="118">
        <v>29.4</v>
      </c>
      <c r="J312" s="67">
        <v>32</v>
      </c>
      <c r="K312" s="67">
        <v>32</v>
      </c>
      <c r="L312" s="65">
        <v>32.299999999999997</v>
      </c>
      <c r="M312" s="65">
        <v>32.6</v>
      </c>
    </row>
    <row r="313" spans="1:13" x14ac:dyDescent="0.2">
      <c r="A313" s="161"/>
      <c r="B313" s="36">
        <v>630</v>
      </c>
      <c r="C313" s="36"/>
      <c r="D313" s="36" t="s">
        <v>162</v>
      </c>
      <c r="E313" s="118">
        <f>SUM(E314:E349)</f>
        <v>715.39999999999986</v>
      </c>
      <c r="F313" s="58"/>
      <c r="G313" s="67"/>
      <c r="H313" s="86"/>
      <c r="I313" s="118">
        <f>SUM(I314:I349)</f>
        <v>59.800000000000004</v>
      </c>
      <c r="J313" s="118">
        <f>SUM(J314:J349)</f>
        <v>101.6</v>
      </c>
      <c r="K313" s="118">
        <f>SUM(K314:K349)</f>
        <v>101.6</v>
      </c>
      <c r="L313" s="65">
        <f>SUM(L314:L349)</f>
        <v>101.6</v>
      </c>
      <c r="M313" s="65">
        <f>SUM(M314:M349)</f>
        <v>101.6</v>
      </c>
    </row>
    <row r="314" spans="1:13" x14ac:dyDescent="0.2">
      <c r="A314" s="162"/>
      <c r="B314" s="36"/>
      <c r="C314" s="37">
        <v>6320011</v>
      </c>
      <c r="D314" s="37" t="s">
        <v>56</v>
      </c>
      <c r="E314" s="118">
        <v>3.3</v>
      </c>
      <c r="F314" s="118">
        <v>3.3</v>
      </c>
      <c r="G314" s="118">
        <v>3.3</v>
      </c>
      <c r="H314" s="118">
        <v>3.3</v>
      </c>
      <c r="I314" s="118">
        <v>3.3</v>
      </c>
      <c r="J314" s="67">
        <v>3.6</v>
      </c>
      <c r="K314" s="67">
        <v>3.6</v>
      </c>
      <c r="L314" s="67">
        <v>3.6</v>
      </c>
      <c r="M314" s="67">
        <v>3.6</v>
      </c>
    </row>
    <row r="315" spans="1:13" x14ac:dyDescent="0.2">
      <c r="A315" s="162"/>
      <c r="B315" s="36"/>
      <c r="C315" s="37">
        <v>6320012</v>
      </c>
      <c r="D315" s="37" t="s">
        <v>163</v>
      </c>
      <c r="E315" s="118">
        <v>1.8</v>
      </c>
      <c r="F315" s="58"/>
      <c r="G315" s="67"/>
      <c r="H315" s="86"/>
      <c r="I315" s="118">
        <v>1.6</v>
      </c>
      <c r="J315" s="67">
        <v>2</v>
      </c>
      <c r="K315" s="67">
        <v>2</v>
      </c>
      <c r="L315" s="67">
        <v>2</v>
      </c>
      <c r="M315" s="67">
        <v>2</v>
      </c>
    </row>
    <row r="316" spans="1:13" x14ac:dyDescent="0.2">
      <c r="A316" s="162"/>
      <c r="B316" s="36"/>
      <c r="C316" s="37">
        <v>632002</v>
      </c>
      <c r="D316" s="37" t="s">
        <v>164</v>
      </c>
      <c r="E316" s="118">
        <v>0.3</v>
      </c>
      <c r="F316" s="58"/>
      <c r="G316" s="67"/>
      <c r="H316" s="86"/>
      <c r="I316" s="118">
        <v>0.7</v>
      </c>
      <c r="J316" s="67">
        <v>0.8</v>
      </c>
      <c r="K316" s="67">
        <v>0.8</v>
      </c>
      <c r="L316" s="67">
        <v>0.8</v>
      </c>
      <c r="M316" s="67">
        <v>0.8</v>
      </c>
    </row>
    <row r="317" spans="1:13" x14ac:dyDescent="0.2">
      <c r="A317" s="162"/>
      <c r="B317" s="36"/>
      <c r="C317" s="37">
        <v>632003</v>
      </c>
      <c r="D317" s="37" t="s">
        <v>130</v>
      </c>
      <c r="E317" s="118">
        <v>1</v>
      </c>
      <c r="F317" s="58"/>
      <c r="G317" s="67"/>
      <c r="H317" s="86"/>
      <c r="I317" s="118">
        <v>1.4</v>
      </c>
      <c r="J317" s="67">
        <v>1.5</v>
      </c>
      <c r="K317" s="67">
        <v>1.5</v>
      </c>
      <c r="L317" s="67">
        <v>1.5</v>
      </c>
      <c r="M317" s="67">
        <v>1.5</v>
      </c>
    </row>
    <row r="318" spans="1:13" x14ac:dyDescent="0.2">
      <c r="A318" s="162"/>
      <c r="B318" s="36"/>
      <c r="C318" s="37">
        <v>633006</v>
      </c>
      <c r="D318" s="37" t="s">
        <v>134</v>
      </c>
      <c r="E318" s="118">
        <v>7.1</v>
      </c>
      <c r="F318" s="58"/>
      <c r="G318" s="67"/>
      <c r="H318" s="86"/>
      <c r="I318" s="118">
        <v>1.8</v>
      </c>
      <c r="J318" s="67">
        <v>7</v>
      </c>
      <c r="K318" s="67">
        <v>7</v>
      </c>
      <c r="L318" s="67">
        <v>7</v>
      </c>
      <c r="M318" s="67">
        <v>7</v>
      </c>
    </row>
    <row r="319" spans="1:13" x14ac:dyDescent="0.2">
      <c r="A319" s="162"/>
      <c r="B319" s="36"/>
      <c r="C319" s="37">
        <v>6330064</v>
      </c>
      <c r="D319" s="37" t="s">
        <v>339</v>
      </c>
      <c r="E319" s="118">
        <v>0</v>
      </c>
      <c r="F319" s="67"/>
      <c r="G319" s="67"/>
      <c r="H319" s="76"/>
      <c r="I319" s="118">
        <v>0</v>
      </c>
      <c r="J319" s="67">
        <v>3</v>
      </c>
      <c r="K319" s="67">
        <v>3</v>
      </c>
      <c r="L319" s="67">
        <v>3</v>
      </c>
      <c r="M319" s="67">
        <v>3</v>
      </c>
    </row>
    <row r="320" spans="1:13" x14ac:dyDescent="0.2">
      <c r="A320" s="162"/>
      <c r="B320" s="36"/>
      <c r="C320" s="37">
        <v>63300611</v>
      </c>
      <c r="D320" s="37" t="s">
        <v>165</v>
      </c>
      <c r="E320" s="118">
        <v>7.3</v>
      </c>
      <c r="F320" s="58"/>
      <c r="G320" s="67"/>
      <c r="H320" s="86"/>
      <c r="I320" s="118">
        <v>4.8</v>
      </c>
      <c r="J320" s="67">
        <v>15</v>
      </c>
      <c r="K320" s="67">
        <v>15</v>
      </c>
      <c r="L320" s="67">
        <v>15</v>
      </c>
      <c r="M320" s="67">
        <v>15</v>
      </c>
    </row>
    <row r="321" spans="1:13" x14ac:dyDescent="0.2">
      <c r="A321" s="162"/>
      <c r="B321" s="36"/>
      <c r="C321" s="37">
        <v>63300612</v>
      </c>
      <c r="D321" s="37" t="s">
        <v>293</v>
      </c>
      <c r="E321" s="118">
        <v>0</v>
      </c>
      <c r="F321" s="58"/>
      <c r="G321" s="67"/>
      <c r="H321" s="86"/>
      <c r="I321" s="118">
        <v>0</v>
      </c>
      <c r="J321" s="67">
        <v>3</v>
      </c>
      <c r="K321" s="67">
        <v>3</v>
      </c>
      <c r="L321" s="67">
        <v>3</v>
      </c>
      <c r="M321" s="67">
        <v>3</v>
      </c>
    </row>
    <row r="322" spans="1:13" x14ac:dyDescent="0.2">
      <c r="A322" s="162"/>
      <c r="B322" s="36"/>
      <c r="C322" s="37">
        <v>633004</v>
      </c>
      <c r="D322" s="37" t="s">
        <v>166</v>
      </c>
      <c r="E322" s="118">
        <v>0.2</v>
      </c>
      <c r="F322" s="58"/>
      <c r="G322" s="67"/>
      <c r="H322" s="86"/>
      <c r="I322" s="118">
        <v>0.3</v>
      </c>
      <c r="J322" s="67">
        <v>3</v>
      </c>
      <c r="K322" s="67">
        <v>3</v>
      </c>
      <c r="L322" s="67">
        <v>3</v>
      </c>
      <c r="M322" s="67">
        <v>3</v>
      </c>
    </row>
    <row r="323" spans="1:13" x14ac:dyDescent="0.2">
      <c r="A323" s="162"/>
      <c r="B323" s="36"/>
      <c r="C323" s="37">
        <v>633010</v>
      </c>
      <c r="D323" s="37" t="s">
        <v>299</v>
      </c>
      <c r="E323" s="118">
        <v>0</v>
      </c>
      <c r="F323" s="58"/>
      <c r="G323" s="67"/>
      <c r="H323" s="86"/>
      <c r="I323" s="118">
        <v>0.7</v>
      </c>
      <c r="J323" s="67">
        <v>2</v>
      </c>
      <c r="K323" s="67">
        <v>2</v>
      </c>
      <c r="L323" s="67">
        <v>2</v>
      </c>
      <c r="M323" s="67">
        <v>2</v>
      </c>
    </row>
    <row r="324" spans="1:13" x14ac:dyDescent="0.2">
      <c r="A324" s="162"/>
      <c r="B324" s="36"/>
      <c r="C324" s="37">
        <v>634001</v>
      </c>
      <c r="D324" s="37" t="s">
        <v>137</v>
      </c>
      <c r="E324" s="118">
        <v>15.3</v>
      </c>
      <c r="F324" s="58"/>
      <c r="G324" s="67"/>
      <c r="H324" s="86"/>
      <c r="I324" s="118">
        <v>15.8</v>
      </c>
      <c r="J324" s="67">
        <v>16</v>
      </c>
      <c r="K324" s="67">
        <v>16</v>
      </c>
      <c r="L324" s="67">
        <v>16</v>
      </c>
      <c r="M324" s="67">
        <v>16</v>
      </c>
    </row>
    <row r="325" spans="1:13" x14ac:dyDescent="0.2">
      <c r="A325" s="162"/>
      <c r="B325" s="36"/>
      <c r="C325" s="37">
        <v>634002</v>
      </c>
      <c r="D325" s="37" t="s">
        <v>290</v>
      </c>
      <c r="E325" s="118">
        <v>4.5999999999999996</v>
      </c>
      <c r="F325" s="58"/>
      <c r="G325" s="67"/>
      <c r="H325" s="86"/>
      <c r="I325" s="118">
        <v>4.5</v>
      </c>
      <c r="J325" s="67">
        <v>5</v>
      </c>
      <c r="K325" s="67">
        <v>5</v>
      </c>
      <c r="L325" s="67">
        <v>5</v>
      </c>
      <c r="M325" s="67">
        <v>5</v>
      </c>
    </row>
    <row r="326" spans="1:13" x14ac:dyDescent="0.2">
      <c r="A326" s="162"/>
      <c r="B326" s="36"/>
      <c r="C326" s="37">
        <v>634003</v>
      </c>
      <c r="D326" s="37" t="s">
        <v>264</v>
      </c>
      <c r="E326" s="118">
        <v>2.4</v>
      </c>
      <c r="F326" s="58"/>
      <c r="G326" s="67"/>
      <c r="H326" s="86"/>
      <c r="I326" s="118">
        <v>1.1000000000000001</v>
      </c>
      <c r="J326" s="67">
        <v>2.4</v>
      </c>
      <c r="K326" s="67">
        <v>2.4</v>
      </c>
      <c r="L326" s="67">
        <v>2.4</v>
      </c>
      <c r="M326" s="67">
        <v>2.4</v>
      </c>
    </row>
    <row r="327" spans="1:13" x14ac:dyDescent="0.2">
      <c r="A327" s="162"/>
      <c r="B327" s="36"/>
      <c r="C327" s="37">
        <v>634004</v>
      </c>
      <c r="D327" s="37" t="s">
        <v>80</v>
      </c>
      <c r="E327" s="118">
        <v>8</v>
      </c>
      <c r="F327" s="58"/>
      <c r="G327" s="67"/>
      <c r="H327" s="86"/>
      <c r="I327" s="118">
        <v>0.3</v>
      </c>
      <c r="J327" s="67">
        <v>1</v>
      </c>
      <c r="K327" s="67">
        <v>1</v>
      </c>
      <c r="L327" s="67">
        <v>1</v>
      </c>
      <c r="M327" s="67">
        <v>1</v>
      </c>
    </row>
    <row r="328" spans="1:13" x14ac:dyDescent="0.2">
      <c r="A328" s="162"/>
      <c r="B328" s="36"/>
      <c r="C328" s="37">
        <v>635004</v>
      </c>
      <c r="D328" s="37" t="s">
        <v>362</v>
      </c>
      <c r="E328" s="118">
        <v>0.6</v>
      </c>
      <c r="F328" s="58"/>
      <c r="G328" s="67"/>
      <c r="H328" s="86"/>
      <c r="I328" s="118">
        <v>0.3</v>
      </c>
      <c r="J328" s="67">
        <v>1</v>
      </c>
      <c r="K328" s="67">
        <v>1</v>
      </c>
      <c r="L328" s="67">
        <v>1</v>
      </c>
      <c r="M328" s="67">
        <v>1</v>
      </c>
    </row>
    <row r="329" spans="1:13" x14ac:dyDescent="0.2">
      <c r="A329" s="162"/>
      <c r="B329" s="36"/>
      <c r="C329" s="37">
        <v>6350061</v>
      </c>
      <c r="D329" s="37" t="s">
        <v>167</v>
      </c>
      <c r="E329" s="118">
        <v>0.3</v>
      </c>
      <c r="F329" s="58"/>
      <c r="G329" s="67"/>
      <c r="H329" s="86"/>
      <c r="I329" s="118">
        <v>1.5</v>
      </c>
      <c r="J329" s="67">
        <v>1.8</v>
      </c>
      <c r="K329" s="67">
        <v>1.8</v>
      </c>
      <c r="L329" s="67">
        <v>1.8</v>
      </c>
      <c r="M329" s="67">
        <v>1.8</v>
      </c>
    </row>
    <row r="330" spans="1:13" x14ac:dyDescent="0.2">
      <c r="A330" s="162"/>
      <c r="B330" s="36"/>
      <c r="C330" s="37">
        <v>6350062</v>
      </c>
      <c r="D330" s="37" t="s">
        <v>168</v>
      </c>
      <c r="E330" s="118">
        <v>0.1</v>
      </c>
      <c r="F330" s="58"/>
      <c r="G330" s="67"/>
      <c r="H330" s="86"/>
      <c r="I330" s="118">
        <v>0</v>
      </c>
      <c r="J330" s="67">
        <v>0.5</v>
      </c>
      <c r="K330" s="67">
        <v>0.5</v>
      </c>
      <c r="L330" s="67">
        <v>0.5</v>
      </c>
      <c r="M330" s="67">
        <v>0.5</v>
      </c>
    </row>
    <row r="331" spans="1:13" x14ac:dyDescent="0.2">
      <c r="A331" s="162"/>
      <c r="B331" s="36"/>
      <c r="C331" s="37">
        <v>6350064</v>
      </c>
      <c r="D331" s="37" t="s">
        <v>169</v>
      </c>
      <c r="E331" s="118">
        <v>0</v>
      </c>
      <c r="F331" s="58"/>
      <c r="G331" s="67"/>
      <c r="H331" s="86"/>
      <c r="I331" s="118">
        <v>0.1</v>
      </c>
      <c r="J331" s="67">
        <v>5</v>
      </c>
      <c r="K331" s="67">
        <v>5</v>
      </c>
      <c r="L331" s="67">
        <v>5</v>
      </c>
      <c r="M331" s="67">
        <v>5</v>
      </c>
    </row>
    <row r="332" spans="1:13" x14ac:dyDescent="0.2">
      <c r="A332" s="162"/>
      <c r="B332" s="36"/>
      <c r="C332" s="37">
        <v>6350068</v>
      </c>
      <c r="D332" s="37" t="s">
        <v>170</v>
      </c>
      <c r="E332" s="118">
        <v>0</v>
      </c>
      <c r="F332" s="58"/>
      <c r="G332" s="67"/>
      <c r="H332" s="76"/>
      <c r="I332" s="118">
        <v>0</v>
      </c>
      <c r="J332" s="67">
        <v>3</v>
      </c>
      <c r="K332" s="67">
        <v>3</v>
      </c>
      <c r="L332" s="67">
        <v>3</v>
      </c>
      <c r="M332" s="67">
        <v>3</v>
      </c>
    </row>
    <row r="333" spans="1:13" x14ac:dyDescent="0.2">
      <c r="A333" s="162"/>
      <c r="B333" s="36"/>
      <c r="C333" s="37">
        <v>636001</v>
      </c>
      <c r="D333" s="37" t="s">
        <v>365</v>
      </c>
      <c r="E333" s="118">
        <v>10.6</v>
      </c>
      <c r="F333" s="58"/>
      <c r="G333" s="67"/>
      <c r="H333" s="86"/>
      <c r="I333" s="118">
        <v>0.8</v>
      </c>
      <c r="J333" s="67">
        <v>2</v>
      </c>
      <c r="K333" s="67">
        <v>2</v>
      </c>
      <c r="L333" s="67">
        <v>2</v>
      </c>
      <c r="M333" s="67">
        <v>2</v>
      </c>
    </row>
    <row r="334" spans="1:13" x14ac:dyDescent="0.2">
      <c r="A334" s="162"/>
      <c r="B334" s="36"/>
      <c r="C334" s="37">
        <v>6360011</v>
      </c>
      <c r="D334" s="37" t="s">
        <v>414</v>
      </c>
      <c r="E334" s="118">
        <v>0</v>
      </c>
      <c r="F334" s="58"/>
      <c r="G334" s="67"/>
      <c r="H334" s="86"/>
      <c r="I334" s="118">
        <v>7.2</v>
      </c>
      <c r="J334" s="67">
        <v>7.2</v>
      </c>
      <c r="K334" s="67">
        <v>7.2</v>
      </c>
      <c r="L334" s="67">
        <v>7.2</v>
      </c>
      <c r="M334" s="67">
        <v>7.2</v>
      </c>
    </row>
    <row r="335" spans="1:13" x14ac:dyDescent="0.2">
      <c r="A335" s="162"/>
      <c r="B335" s="36"/>
      <c r="C335" s="37">
        <v>637004</v>
      </c>
      <c r="D335" s="37" t="s">
        <v>542</v>
      </c>
      <c r="E335" s="118">
        <v>633</v>
      </c>
      <c r="F335" s="58"/>
      <c r="G335" s="67"/>
      <c r="H335" s="86"/>
      <c r="I335" s="118">
        <v>0</v>
      </c>
      <c r="J335" s="67">
        <v>1.4</v>
      </c>
      <c r="K335" s="67">
        <v>1.4</v>
      </c>
      <c r="L335" s="67">
        <v>1.4</v>
      </c>
      <c r="M335" s="67">
        <v>1.4</v>
      </c>
    </row>
    <row r="336" spans="1:13" x14ac:dyDescent="0.2">
      <c r="A336" s="162"/>
      <c r="B336" s="36"/>
      <c r="C336" s="37">
        <v>637004</v>
      </c>
      <c r="D336" s="37" t="s">
        <v>91</v>
      </c>
      <c r="E336" s="118">
        <v>0</v>
      </c>
      <c r="F336" s="58"/>
      <c r="G336" s="67"/>
      <c r="H336" s="86"/>
      <c r="I336" s="118">
        <v>2.2000000000000002</v>
      </c>
      <c r="J336" s="67">
        <v>1.5</v>
      </c>
      <c r="K336" s="67">
        <v>1.5</v>
      </c>
      <c r="L336" s="67">
        <v>1.5</v>
      </c>
      <c r="M336" s="67">
        <v>1.5</v>
      </c>
    </row>
    <row r="337" spans="1:13" x14ac:dyDescent="0.2">
      <c r="A337" s="162"/>
      <c r="B337" s="36"/>
      <c r="C337" s="37">
        <v>637004</v>
      </c>
      <c r="D337" s="37" t="s">
        <v>298</v>
      </c>
      <c r="E337" s="118">
        <v>1.5</v>
      </c>
      <c r="F337" s="67"/>
      <c r="G337" s="67"/>
      <c r="H337" s="76"/>
      <c r="I337" s="118">
        <v>0.6</v>
      </c>
      <c r="J337" s="67">
        <v>1.3</v>
      </c>
      <c r="K337" s="67">
        <v>1.3</v>
      </c>
      <c r="L337" s="67">
        <v>1.3</v>
      </c>
      <c r="M337" s="67">
        <v>1.3</v>
      </c>
    </row>
    <row r="338" spans="1:13" x14ac:dyDescent="0.2">
      <c r="A338" s="162"/>
      <c r="B338" s="36"/>
      <c r="C338" s="37">
        <v>637005</v>
      </c>
      <c r="D338" s="37" t="s">
        <v>141</v>
      </c>
      <c r="E338" s="118">
        <v>0</v>
      </c>
      <c r="F338" s="67"/>
      <c r="G338" s="67"/>
      <c r="H338" s="76"/>
      <c r="I338" s="118">
        <v>0.1</v>
      </c>
      <c r="J338" s="67">
        <v>0.2</v>
      </c>
      <c r="K338" s="67">
        <v>0.2</v>
      </c>
      <c r="L338" s="67">
        <v>0.2</v>
      </c>
      <c r="M338" s="67">
        <v>0.2</v>
      </c>
    </row>
    <row r="339" spans="1:13" x14ac:dyDescent="0.2">
      <c r="A339" s="162"/>
      <c r="B339" s="36"/>
      <c r="C339" s="37">
        <v>637011</v>
      </c>
      <c r="D339" s="37" t="s">
        <v>357</v>
      </c>
      <c r="E339" s="118">
        <v>8</v>
      </c>
      <c r="F339" s="67"/>
      <c r="G339" s="67"/>
      <c r="H339" s="76"/>
      <c r="I339" s="118">
        <v>0</v>
      </c>
      <c r="J339" s="67">
        <v>2</v>
      </c>
      <c r="K339" s="67">
        <v>2</v>
      </c>
      <c r="L339" s="67">
        <v>2</v>
      </c>
      <c r="M339" s="67">
        <v>2</v>
      </c>
    </row>
    <row r="340" spans="1:13" x14ac:dyDescent="0.2">
      <c r="A340" s="162"/>
      <c r="B340" s="36"/>
      <c r="C340" s="37">
        <v>637014</v>
      </c>
      <c r="D340" s="37" t="s">
        <v>101</v>
      </c>
      <c r="E340" s="118">
        <v>5.0999999999999996</v>
      </c>
      <c r="F340" s="67"/>
      <c r="G340" s="67"/>
      <c r="H340" s="76"/>
      <c r="I340" s="118">
        <v>5.3</v>
      </c>
      <c r="J340" s="67">
        <v>5.5</v>
      </c>
      <c r="K340" s="67">
        <v>5.5</v>
      </c>
      <c r="L340" s="67">
        <v>5.5</v>
      </c>
      <c r="M340" s="67">
        <v>5.5</v>
      </c>
    </row>
    <row r="341" spans="1:13" x14ac:dyDescent="0.2">
      <c r="A341" s="162"/>
      <c r="B341" s="36"/>
      <c r="C341" s="37">
        <v>637016</v>
      </c>
      <c r="D341" s="37" t="s">
        <v>103</v>
      </c>
      <c r="E341" s="118">
        <v>1</v>
      </c>
      <c r="F341" s="67"/>
      <c r="G341" s="67"/>
      <c r="H341" s="76"/>
      <c r="I341" s="118">
        <v>0.9</v>
      </c>
      <c r="J341" s="67">
        <v>1.3</v>
      </c>
      <c r="K341" s="67">
        <v>1.3</v>
      </c>
      <c r="L341" s="67">
        <v>1.3</v>
      </c>
      <c r="M341" s="67">
        <v>1.3</v>
      </c>
    </row>
    <row r="342" spans="1:13" x14ac:dyDescent="0.2">
      <c r="A342" s="162"/>
      <c r="B342" s="36"/>
      <c r="C342" s="37">
        <v>637023</v>
      </c>
      <c r="D342" s="37" t="s">
        <v>490</v>
      </c>
      <c r="E342" s="118">
        <v>0</v>
      </c>
      <c r="F342" s="67"/>
      <c r="G342" s="67"/>
      <c r="H342" s="76"/>
      <c r="I342" s="118">
        <v>0</v>
      </c>
      <c r="J342" s="65">
        <v>0</v>
      </c>
      <c r="K342" s="65">
        <v>0</v>
      </c>
      <c r="L342" s="65">
        <v>0</v>
      </c>
      <c r="M342" s="65">
        <v>0</v>
      </c>
    </row>
    <row r="343" spans="1:13" x14ac:dyDescent="0.2">
      <c r="A343" s="162"/>
      <c r="B343" s="36"/>
      <c r="C343" s="37">
        <v>637027</v>
      </c>
      <c r="D343" s="37" t="s">
        <v>171</v>
      </c>
      <c r="E343" s="118">
        <v>0.8</v>
      </c>
      <c r="F343" s="67"/>
      <c r="G343" s="67"/>
      <c r="H343" s="76"/>
      <c r="I343" s="118">
        <v>0.3</v>
      </c>
      <c r="J343" s="67">
        <v>1</v>
      </c>
      <c r="K343" s="67">
        <v>1</v>
      </c>
      <c r="L343" s="67">
        <v>1</v>
      </c>
      <c r="M343" s="67">
        <v>1</v>
      </c>
    </row>
    <row r="344" spans="1:13" x14ac:dyDescent="0.2">
      <c r="A344" s="162"/>
      <c r="B344" s="36"/>
      <c r="C344" s="37">
        <v>637031</v>
      </c>
      <c r="D344" s="37" t="s">
        <v>94</v>
      </c>
      <c r="E344" s="118">
        <v>0</v>
      </c>
      <c r="F344" s="67"/>
      <c r="G344" s="67"/>
      <c r="H344" s="76"/>
      <c r="I344" s="118">
        <v>0</v>
      </c>
      <c r="J344" s="67">
        <v>0.6</v>
      </c>
      <c r="K344" s="67">
        <v>0.6</v>
      </c>
      <c r="L344" s="67">
        <v>0.6</v>
      </c>
      <c r="M344" s="67">
        <v>0.6</v>
      </c>
    </row>
    <row r="345" spans="1:13" x14ac:dyDescent="0.2">
      <c r="A345" s="162"/>
      <c r="B345" s="36"/>
      <c r="C345" s="37">
        <v>637035</v>
      </c>
      <c r="D345" s="37" t="s">
        <v>106</v>
      </c>
      <c r="E345" s="118">
        <v>1.5</v>
      </c>
      <c r="F345" s="67"/>
      <c r="G345" s="67"/>
      <c r="H345" s="76"/>
      <c r="I345" s="118">
        <v>0.8</v>
      </c>
      <c r="J345" s="67">
        <v>0</v>
      </c>
      <c r="K345" s="67">
        <v>0</v>
      </c>
      <c r="L345" s="67">
        <v>0</v>
      </c>
      <c r="M345" s="67">
        <v>0</v>
      </c>
    </row>
    <row r="346" spans="1:13" x14ac:dyDescent="0.2">
      <c r="A346" s="162"/>
      <c r="B346" s="36"/>
      <c r="C346" s="37">
        <v>642012</v>
      </c>
      <c r="D346" s="37" t="s">
        <v>445</v>
      </c>
      <c r="E346" s="118">
        <v>0</v>
      </c>
      <c r="F346" s="67"/>
      <c r="G346" s="67"/>
      <c r="H346" s="76"/>
      <c r="I346" s="118">
        <v>2.2000000000000002</v>
      </c>
      <c r="J346" s="67">
        <v>0</v>
      </c>
      <c r="K346" s="67">
        <v>0</v>
      </c>
      <c r="L346" s="67">
        <v>0</v>
      </c>
      <c r="M346" s="67">
        <v>0</v>
      </c>
    </row>
    <row r="347" spans="1:13" x14ac:dyDescent="0.2">
      <c r="A347" s="162"/>
      <c r="B347" s="36"/>
      <c r="C347" s="37">
        <v>642015</v>
      </c>
      <c r="D347" s="37" t="s">
        <v>111</v>
      </c>
      <c r="E347" s="118">
        <v>0.8</v>
      </c>
      <c r="F347" s="67"/>
      <c r="G347" s="67"/>
      <c r="H347" s="76"/>
      <c r="I347" s="118">
        <v>1</v>
      </c>
      <c r="J347" s="67">
        <v>1</v>
      </c>
      <c r="K347" s="67">
        <v>1</v>
      </c>
      <c r="L347" s="67">
        <v>1</v>
      </c>
      <c r="M347" s="67">
        <v>1</v>
      </c>
    </row>
    <row r="348" spans="1:13" x14ac:dyDescent="0.2">
      <c r="A348" s="162"/>
      <c r="B348" s="36"/>
      <c r="C348" s="37">
        <v>651004</v>
      </c>
      <c r="D348" s="37" t="s">
        <v>112</v>
      </c>
      <c r="E348" s="118">
        <v>0.8</v>
      </c>
      <c r="F348" s="67"/>
      <c r="G348" s="67"/>
      <c r="H348" s="76"/>
      <c r="I348" s="118">
        <v>0.1</v>
      </c>
      <c r="J348" s="67">
        <v>0</v>
      </c>
      <c r="K348" s="67">
        <v>0</v>
      </c>
      <c r="L348" s="67">
        <v>0</v>
      </c>
      <c r="M348" s="67">
        <v>0</v>
      </c>
    </row>
    <row r="349" spans="1:13" x14ac:dyDescent="0.2">
      <c r="A349" s="161"/>
      <c r="B349" s="36"/>
      <c r="C349" s="37">
        <v>653001</v>
      </c>
      <c r="D349" s="37" t="s">
        <v>172</v>
      </c>
      <c r="E349" s="118">
        <v>0</v>
      </c>
      <c r="F349" s="74"/>
      <c r="G349" s="74"/>
      <c r="H349" s="75"/>
      <c r="I349" s="118">
        <v>0.1</v>
      </c>
      <c r="J349" s="67">
        <v>0</v>
      </c>
      <c r="K349" s="67">
        <v>0</v>
      </c>
      <c r="L349" s="67">
        <v>0</v>
      </c>
      <c r="M349" s="67">
        <v>0</v>
      </c>
    </row>
    <row r="350" spans="1:13" x14ac:dyDescent="0.2">
      <c r="A350" s="162"/>
      <c r="B350" s="39" t="s">
        <v>173</v>
      </c>
      <c r="C350" s="39"/>
      <c r="D350" s="39" t="s">
        <v>174</v>
      </c>
      <c r="E350" s="120">
        <f t="shared" ref="E350:M350" si="42">SUM(E351:E355)</f>
        <v>43.5</v>
      </c>
      <c r="F350" s="120">
        <f t="shared" si="42"/>
        <v>0</v>
      </c>
      <c r="G350" s="120">
        <f t="shared" si="42"/>
        <v>0</v>
      </c>
      <c r="H350" s="120">
        <f t="shared" si="42"/>
        <v>0</v>
      </c>
      <c r="I350" s="120">
        <f t="shared" si="42"/>
        <v>40.1</v>
      </c>
      <c r="J350" s="120">
        <f t="shared" si="42"/>
        <v>45.8</v>
      </c>
      <c r="K350" s="120">
        <f t="shared" si="42"/>
        <v>45.8</v>
      </c>
      <c r="L350" s="120">
        <f t="shared" si="42"/>
        <v>45.8</v>
      </c>
      <c r="M350" s="120">
        <f t="shared" si="42"/>
        <v>45.8</v>
      </c>
    </row>
    <row r="351" spans="1:13" x14ac:dyDescent="0.2">
      <c r="A351" s="162"/>
      <c r="B351" s="36"/>
      <c r="C351" s="37">
        <v>632001</v>
      </c>
      <c r="D351" s="37" t="s">
        <v>175</v>
      </c>
      <c r="E351" s="118">
        <v>36.6</v>
      </c>
      <c r="F351" s="67"/>
      <c r="G351" s="67"/>
      <c r="H351" s="76"/>
      <c r="I351" s="118">
        <v>37.5</v>
      </c>
      <c r="J351" s="67">
        <v>39</v>
      </c>
      <c r="K351" s="67">
        <v>39</v>
      </c>
      <c r="L351" s="67">
        <v>39</v>
      </c>
      <c r="M351" s="67">
        <v>39</v>
      </c>
    </row>
    <row r="352" spans="1:13" x14ac:dyDescent="0.2">
      <c r="A352" s="162"/>
      <c r="B352" s="36"/>
      <c r="C352" s="37">
        <v>63300614</v>
      </c>
      <c r="D352" s="37" t="s">
        <v>435</v>
      </c>
      <c r="E352" s="118">
        <v>2.4</v>
      </c>
      <c r="F352" s="67"/>
      <c r="G352" s="67"/>
      <c r="H352" s="76"/>
      <c r="I352" s="118">
        <v>0.2</v>
      </c>
      <c r="J352" s="67">
        <v>2</v>
      </c>
      <c r="K352" s="67">
        <v>2</v>
      </c>
      <c r="L352" s="67">
        <v>2</v>
      </c>
      <c r="M352" s="67">
        <v>2</v>
      </c>
    </row>
    <row r="353" spans="1:13" x14ac:dyDescent="0.2">
      <c r="A353" s="162"/>
      <c r="B353" s="36"/>
      <c r="C353" s="37">
        <v>6330065</v>
      </c>
      <c r="D353" s="37" t="s">
        <v>134</v>
      </c>
      <c r="E353" s="118">
        <v>2.4</v>
      </c>
      <c r="F353" s="67"/>
      <c r="G353" s="67"/>
      <c r="H353" s="76"/>
      <c r="I353" s="118">
        <v>1.9</v>
      </c>
      <c r="J353" s="67">
        <v>3</v>
      </c>
      <c r="K353" s="67">
        <v>3</v>
      </c>
      <c r="L353" s="67">
        <v>3</v>
      </c>
      <c r="M353" s="67">
        <v>3</v>
      </c>
    </row>
    <row r="354" spans="1:13" x14ac:dyDescent="0.2">
      <c r="A354" s="162"/>
      <c r="B354" s="36"/>
      <c r="C354" s="37">
        <v>635006</v>
      </c>
      <c r="D354" s="37" t="s">
        <v>176</v>
      </c>
      <c r="E354" s="118">
        <v>2.1</v>
      </c>
      <c r="F354" s="67"/>
      <c r="G354" s="67"/>
      <c r="H354" s="76"/>
      <c r="I354" s="118">
        <v>0.3</v>
      </c>
      <c r="J354" s="67">
        <v>1.5</v>
      </c>
      <c r="K354" s="67">
        <v>1.5</v>
      </c>
      <c r="L354" s="67">
        <v>1.5</v>
      </c>
      <c r="M354" s="67">
        <v>1.5</v>
      </c>
    </row>
    <row r="355" spans="1:13" x14ac:dyDescent="0.2">
      <c r="A355" s="161"/>
      <c r="B355" s="36"/>
      <c r="C355" s="37">
        <v>637004</v>
      </c>
      <c r="D355" s="37" t="s">
        <v>419</v>
      </c>
      <c r="E355" s="118">
        <v>0</v>
      </c>
      <c r="F355" s="74"/>
      <c r="G355" s="74"/>
      <c r="H355" s="75"/>
      <c r="I355" s="118">
        <v>0.2</v>
      </c>
      <c r="J355" s="67">
        <v>0.3</v>
      </c>
      <c r="K355" s="67">
        <v>0.3</v>
      </c>
      <c r="L355" s="67">
        <v>0.3</v>
      </c>
      <c r="M355" s="67">
        <v>0.3</v>
      </c>
    </row>
    <row r="356" spans="1:13" x14ac:dyDescent="0.2">
      <c r="A356" s="161"/>
      <c r="B356" s="605" t="s">
        <v>232</v>
      </c>
      <c r="C356" s="606"/>
      <c r="D356" s="154" t="s">
        <v>503</v>
      </c>
      <c r="E356" s="120">
        <f>SUM(E357:E374)</f>
        <v>0</v>
      </c>
      <c r="F356" s="120"/>
      <c r="G356" s="120"/>
      <c r="H356" s="120"/>
      <c r="I356" s="120">
        <f>SUM(I357:I374)</f>
        <v>0</v>
      </c>
      <c r="J356" s="120">
        <f>SUM(J357:J359)</f>
        <v>315.60000000000008</v>
      </c>
      <c r="K356" s="120">
        <f>SUM(K357:K359)</f>
        <v>315.60000000000008</v>
      </c>
      <c r="L356" s="120">
        <f>SUM(L357:L359)</f>
        <v>324.40000000000009</v>
      </c>
      <c r="M356" s="120">
        <f>SUM(M357:M359)</f>
        <v>336.90000000000009</v>
      </c>
    </row>
    <row r="357" spans="1:13" x14ac:dyDescent="0.2">
      <c r="A357" s="161"/>
      <c r="B357" s="36">
        <v>610</v>
      </c>
      <c r="C357" s="37"/>
      <c r="D357" s="37" t="s">
        <v>459</v>
      </c>
      <c r="E357" s="118"/>
      <c r="F357" s="118"/>
      <c r="G357" s="118"/>
      <c r="H357" s="136"/>
      <c r="I357" s="118"/>
      <c r="J357" s="118">
        <v>58.7</v>
      </c>
      <c r="K357" s="118">
        <v>58.7</v>
      </c>
      <c r="L357" s="65">
        <v>59</v>
      </c>
      <c r="M357" s="65">
        <v>60</v>
      </c>
    </row>
    <row r="358" spans="1:13" x14ac:dyDescent="0.2">
      <c r="A358" s="161"/>
      <c r="B358" s="36">
        <v>620</v>
      </c>
      <c r="C358" s="37"/>
      <c r="D358" s="37" t="s">
        <v>457</v>
      </c>
      <c r="E358" s="118"/>
      <c r="F358" s="118"/>
      <c r="G358" s="118"/>
      <c r="H358" s="136"/>
      <c r="I358" s="118"/>
      <c r="J358" s="118">
        <v>21.5</v>
      </c>
      <c r="K358" s="118">
        <v>21.5</v>
      </c>
      <c r="L358" s="65">
        <v>22</v>
      </c>
      <c r="M358" s="65">
        <v>22.5</v>
      </c>
    </row>
    <row r="359" spans="1:13" x14ac:dyDescent="0.2">
      <c r="A359" s="161"/>
      <c r="B359" s="36">
        <v>630</v>
      </c>
      <c r="C359" s="88"/>
      <c r="D359" s="155" t="s">
        <v>505</v>
      </c>
      <c r="E359" s="67"/>
      <c r="F359" s="67"/>
      <c r="G359" s="67"/>
      <c r="H359" s="67"/>
      <c r="I359" s="67"/>
      <c r="J359" s="93">
        <f>SUM(J360:J374)</f>
        <v>235.40000000000006</v>
      </c>
      <c r="K359" s="93">
        <f>SUM(K360:K374)</f>
        <v>235.40000000000006</v>
      </c>
      <c r="L359" s="65">
        <f>SUM(L360:L374)</f>
        <v>243.40000000000006</v>
      </c>
      <c r="M359" s="65">
        <f>SUM(M360:M374)</f>
        <v>254.40000000000006</v>
      </c>
    </row>
    <row r="360" spans="1:13" x14ac:dyDescent="0.2">
      <c r="A360" s="161"/>
      <c r="B360" s="36"/>
      <c r="C360" s="88">
        <v>632001</v>
      </c>
      <c r="D360" s="88" t="s">
        <v>506</v>
      </c>
      <c r="E360" s="67"/>
      <c r="F360" s="67"/>
      <c r="G360" s="67"/>
      <c r="H360" s="67"/>
      <c r="I360" s="67"/>
      <c r="J360" s="67">
        <v>11.9</v>
      </c>
      <c r="K360" s="67">
        <v>11.9</v>
      </c>
      <c r="L360" s="65">
        <v>11.9</v>
      </c>
      <c r="M360" s="65">
        <v>11.9</v>
      </c>
    </row>
    <row r="361" spans="1:13" x14ac:dyDescent="0.2">
      <c r="A361" s="161"/>
      <c r="B361" s="36"/>
      <c r="C361" s="88">
        <v>632002</v>
      </c>
      <c r="D361" s="88" t="s">
        <v>507</v>
      </c>
      <c r="E361" s="67"/>
      <c r="F361" s="67"/>
      <c r="G361" s="67"/>
      <c r="H361" s="67"/>
      <c r="I361" s="67"/>
      <c r="J361" s="67">
        <v>46.5</v>
      </c>
      <c r="K361" s="67">
        <v>46.5</v>
      </c>
      <c r="L361" s="65">
        <v>46.5</v>
      </c>
      <c r="M361" s="65">
        <v>46.5</v>
      </c>
    </row>
    <row r="362" spans="1:13" x14ac:dyDescent="0.2">
      <c r="A362" s="161"/>
      <c r="B362" s="36"/>
      <c r="C362" s="37">
        <v>632000</v>
      </c>
      <c r="D362" s="37" t="s">
        <v>511</v>
      </c>
      <c r="E362" s="118"/>
      <c r="F362" s="120"/>
      <c r="G362" s="120"/>
      <c r="H362" s="153"/>
      <c r="I362" s="118"/>
      <c r="J362" s="118">
        <v>120</v>
      </c>
      <c r="K362" s="118">
        <v>120</v>
      </c>
      <c r="L362" s="65">
        <v>130</v>
      </c>
      <c r="M362" s="65">
        <v>140</v>
      </c>
    </row>
    <row r="363" spans="1:13" x14ac:dyDescent="0.2">
      <c r="A363" s="161"/>
      <c r="B363" s="36"/>
      <c r="C363" s="37">
        <v>633006</v>
      </c>
      <c r="D363" s="37" t="s">
        <v>284</v>
      </c>
      <c r="E363" s="118"/>
      <c r="F363" s="89"/>
      <c r="G363" s="67"/>
      <c r="H363" s="76"/>
      <c r="I363" s="118"/>
      <c r="J363" s="67">
        <v>10.8</v>
      </c>
      <c r="K363" s="67">
        <v>10.8</v>
      </c>
      <c r="L363" s="65">
        <v>10.8</v>
      </c>
      <c r="M363" s="65">
        <v>10.8</v>
      </c>
    </row>
    <row r="364" spans="1:13" x14ac:dyDescent="0.2">
      <c r="A364" s="161"/>
      <c r="B364" s="36"/>
      <c r="C364" s="37">
        <v>634001</v>
      </c>
      <c r="D364" s="37" t="s">
        <v>508</v>
      </c>
      <c r="E364" s="118"/>
      <c r="F364" s="89"/>
      <c r="G364" s="67"/>
      <c r="H364" s="76"/>
      <c r="I364" s="118"/>
      <c r="J364" s="67">
        <v>3</v>
      </c>
      <c r="K364" s="67">
        <v>3</v>
      </c>
      <c r="L364" s="65">
        <v>3</v>
      </c>
      <c r="M364" s="65">
        <v>3</v>
      </c>
    </row>
    <row r="365" spans="1:13" x14ac:dyDescent="0.2">
      <c r="A365" s="161"/>
      <c r="B365" s="36"/>
      <c r="C365" s="37">
        <v>6340021</v>
      </c>
      <c r="D365" s="37" t="s">
        <v>78</v>
      </c>
      <c r="E365" s="118"/>
      <c r="F365" s="89"/>
      <c r="G365" s="67"/>
      <c r="H365" s="76"/>
      <c r="I365" s="118"/>
      <c r="J365" s="67">
        <v>0.7</v>
      </c>
      <c r="K365" s="67">
        <v>0.7</v>
      </c>
      <c r="L365" s="65">
        <v>0.7</v>
      </c>
      <c r="M365" s="65">
        <v>0.7</v>
      </c>
    </row>
    <row r="366" spans="1:13" x14ac:dyDescent="0.2">
      <c r="A366" s="161"/>
      <c r="B366" s="36"/>
      <c r="C366" s="37">
        <v>6340022</v>
      </c>
      <c r="D366" s="37" t="s">
        <v>79</v>
      </c>
      <c r="E366" s="118"/>
      <c r="F366" s="89"/>
      <c r="G366" s="67"/>
      <c r="H366" s="76"/>
      <c r="I366" s="118"/>
      <c r="J366" s="67">
        <v>1.3</v>
      </c>
      <c r="K366" s="67">
        <v>1.3</v>
      </c>
      <c r="L366" s="65">
        <v>1.3</v>
      </c>
      <c r="M366" s="65">
        <v>1.3</v>
      </c>
    </row>
    <row r="367" spans="1:13" x14ac:dyDescent="0.2">
      <c r="A367" s="161"/>
      <c r="B367" s="36"/>
      <c r="C367" s="37">
        <v>634003</v>
      </c>
      <c r="D367" s="37" t="s">
        <v>509</v>
      </c>
      <c r="E367" s="118"/>
      <c r="F367" s="89"/>
      <c r="G367" s="67"/>
      <c r="H367" s="76"/>
      <c r="I367" s="118"/>
      <c r="J367" s="67">
        <v>1.3</v>
      </c>
      <c r="K367" s="67">
        <v>1.3</v>
      </c>
      <c r="L367" s="65">
        <v>1.3</v>
      </c>
      <c r="M367" s="65">
        <v>1.3</v>
      </c>
    </row>
    <row r="368" spans="1:13" x14ac:dyDescent="0.2">
      <c r="A368" s="161"/>
      <c r="B368" s="36"/>
      <c r="C368" s="37">
        <v>635002</v>
      </c>
      <c r="D368" s="37" t="s">
        <v>83</v>
      </c>
      <c r="E368" s="118"/>
      <c r="F368" s="89"/>
      <c r="G368" s="67"/>
      <c r="H368" s="76"/>
      <c r="I368" s="118"/>
      <c r="J368" s="67">
        <v>3</v>
      </c>
      <c r="K368" s="67">
        <v>3</v>
      </c>
      <c r="L368" s="65">
        <v>3</v>
      </c>
      <c r="M368" s="65">
        <v>3</v>
      </c>
    </row>
    <row r="369" spans="1:13" x14ac:dyDescent="0.2">
      <c r="A369" s="161"/>
      <c r="B369" s="36"/>
      <c r="C369" s="37">
        <v>63500610</v>
      </c>
      <c r="D369" s="37" t="s">
        <v>337</v>
      </c>
      <c r="E369" s="118"/>
      <c r="F369" s="89"/>
      <c r="G369" s="67"/>
      <c r="H369" s="76"/>
      <c r="I369" s="118"/>
      <c r="J369" s="67">
        <v>11</v>
      </c>
      <c r="K369" s="67">
        <v>11</v>
      </c>
      <c r="L369" s="65">
        <v>12</v>
      </c>
      <c r="M369" s="65">
        <v>13</v>
      </c>
    </row>
    <row r="370" spans="1:13" x14ac:dyDescent="0.2">
      <c r="A370" s="161"/>
      <c r="B370" s="36"/>
      <c r="C370" s="37">
        <v>637015</v>
      </c>
      <c r="D370" s="37" t="s">
        <v>102</v>
      </c>
      <c r="E370" s="118"/>
      <c r="F370" s="89"/>
      <c r="G370" s="67"/>
      <c r="H370" s="76"/>
      <c r="I370" s="118"/>
      <c r="J370" s="67">
        <v>4.8</v>
      </c>
      <c r="K370" s="67">
        <v>4.8</v>
      </c>
      <c r="L370" s="65">
        <v>4.8</v>
      </c>
      <c r="M370" s="65">
        <v>4.8</v>
      </c>
    </row>
    <row r="371" spans="1:13" x14ac:dyDescent="0.2">
      <c r="A371" s="161"/>
      <c r="B371" s="36"/>
      <c r="C371" s="41">
        <v>637055</v>
      </c>
      <c r="D371" s="41" t="s">
        <v>98</v>
      </c>
      <c r="E371" s="118"/>
      <c r="F371" s="89"/>
      <c r="G371" s="67"/>
      <c r="H371" s="90"/>
      <c r="I371" s="118"/>
      <c r="J371" s="67">
        <v>1.3</v>
      </c>
      <c r="K371" s="67">
        <v>1.3</v>
      </c>
      <c r="L371" s="65">
        <v>1.3</v>
      </c>
      <c r="M371" s="65">
        <v>1.3</v>
      </c>
    </row>
    <row r="372" spans="1:13" x14ac:dyDescent="0.2">
      <c r="A372" s="161"/>
      <c r="B372" s="36"/>
      <c r="C372" s="41">
        <v>637004</v>
      </c>
      <c r="D372" s="41" t="s">
        <v>454</v>
      </c>
      <c r="E372" s="118"/>
      <c r="F372" s="89"/>
      <c r="G372" s="67"/>
      <c r="H372" s="90"/>
      <c r="I372" s="118"/>
      <c r="J372" s="67">
        <v>1.5</v>
      </c>
      <c r="K372" s="67">
        <v>1.5</v>
      </c>
      <c r="L372" s="67">
        <v>1.5</v>
      </c>
      <c r="M372" s="67">
        <v>1.5</v>
      </c>
    </row>
    <row r="373" spans="1:13" x14ac:dyDescent="0.2">
      <c r="A373" s="161"/>
      <c r="B373" s="36"/>
      <c r="C373" s="41">
        <v>6370052</v>
      </c>
      <c r="D373" s="41" t="s">
        <v>95</v>
      </c>
      <c r="E373" s="118"/>
      <c r="F373" s="89"/>
      <c r="G373" s="67"/>
      <c r="H373" s="90"/>
      <c r="I373" s="118"/>
      <c r="J373" s="184">
        <v>8</v>
      </c>
      <c r="K373" s="184">
        <v>8</v>
      </c>
      <c r="L373" s="184">
        <v>5</v>
      </c>
      <c r="M373" s="184">
        <v>5</v>
      </c>
    </row>
    <row r="374" spans="1:13" x14ac:dyDescent="0.2">
      <c r="A374" s="161"/>
      <c r="B374" s="36"/>
      <c r="C374" s="41">
        <v>637041</v>
      </c>
      <c r="D374" s="41" t="s">
        <v>91</v>
      </c>
      <c r="E374" s="118"/>
      <c r="F374" s="89"/>
      <c r="G374" s="67"/>
      <c r="H374" s="90"/>
      <c r="I374" s="118"/>
      <c r="J374" s="67">
        <v>10.3</v>
      </c>
      <c r="K374" s="67">
        <v>10.3</v>
      </c>
      <c r="L374" s="67">
        <v>10.3</v>
      </c>
      <c r="M374" s="67">
        <v>10.3</v>
      </c>
    </row>
    <row r="375" spans="1:13" x14ac:dyDescent="0.2">
      <c r="A375" s="161"/>
      <c r="B375" s="39" t="s">
        <v>178</v>
      </c>
      <c r="C375" s="39"/>
      <c r="D375" s="39" t="s">
        <v>179</v>
      </c>
      <c r="E375" s="120">
        <f t="shared" ref="E375:M375" si="43">SUM(E376+E388+E404)</f>
        <v>139.19999999999999</v>
      </c>
      <c r="F375" s="120">
        <f t="shared" si="43"/>
        <v>0</v>
      </c>
      <c r="G375" s="120">
        <f t="shared" si="43"/>
        <v>0</v>
      </c>
      <c r="H375" s="120">
        <f t="shared" si="43"/>
        <v>0</v>
      </c>
      <c r="I375" s="120">
        <f t="shared" si="43"/>
        <v>162</v>
      </c>
      <c r="J375" s="120">
        <f t="shared" si="43"/>
        <v>228.4</v>
      </c>
      <c r="K375" s="120">
        <f t="shared" si="43"/>
        <v>228.4</v>
      </c>
      <c r="L375" s="120">
        <f t="shared" si="43"/>
        <v>237.60000000000002</v>
      </c>
      <c r="M375" s="120">
        <f t="shared" si="43"/>
        <v>248.90000000000003</v>
      </c>
    </row>
    <row r="376" spans="1:13" x14ac:dyDescent="0.2">
      <c r="A376" s="162"/>
      <c r="B376" s="36">
        <v>630</v>
      </c>
      <c r="C376" s="36"/>
      <c r="D376" s="36" t="s">
        <v>162</v>
      </c>
      <c r="E376" s="122">
        <f t="shared" ref="E376:M376" si="44">SUM(E377:E387)</f>
        <v>44.3</v>
      </c>
      <c r="F376" s="122">
        <f t="shared" si="44"/>
        <v>0</v>
      </c>
      <c r="G376" s="122">
        <f t="shared" si="44"/>
        <v>0</v>
      </c>
      <c r="H376" s="122">
        <f t="shared" si="44"/>
        <v>0</v>
      </c>
      <c r="I376" s="122">
        <f t="shared" si="44"/>
        <v>59.8</v>
      </c>
      <c r="J376" s="122">
        <f t="shared" si="44"/>
        <v>71.8</v>
      </c>
      <c r="K376" s="122">
        <f t="shared" si="44"/>
        <v>71.8</v>
      </c>
      <c r="L376" s="122">
        <f t="shared" si="44"/>
        <v>72.8</v>
      </c>
      <c r="M376" s="122">
        <f t="shared" si="44"/>
        <v>73</v>
      </c>
    </row>
    <row r="377" spans="1:13" x14ac:dyDescent="0.2">
      <c r="A377" s="162"/>
      <c r="B377" s="36"/>
      <c r="C377" s="37">
        <v>6320011</v>
      </c>
      <c r="D377" s="37" t="s">
        <v>310</v>
      </c>
      <c r="E377" s="118">
        <v>2</v>
      </c>
      <c r="F377" s="67"/>
      <c r="G377" s="67"/>
      <c r="H377" s="76"/>
      <c r="I377" s="118">
        <v>1.7</v>
      </c>
      <c r="J377" s="67">
        <v>1.8</v>
      </c>
      <c r="K377" s="67">
        <v>1.8</v>
      </c>
      <c r="L377" s="67">
        <v>1.8</v>
      </c>
      <c r="M377" s="67">
        <v>1.8</v>
      </c>
    </row>
    <row r="378" spans="1:13" x14ac:dyDescent="0.2">
      <c r="A378" s="162"/>
      <c r="B378" s="36"/>
      <c r="C378" s="37">
        <v>6320012</v>
      </c>
      <c r="D378" s="37" t="s">
        <v>312</v>
      </c>
      <c r="E378" s="118">
        <v>2.8</v>
      </c>
      <c r="F378" s="67"/>
      <c r="G378" s="67"/>
      <c r="H378" s="76"/>
      <c r="I378" s="118">
        <v>4.2</v>
      </c>
      <c r="J378" s="67">
        <v>4.2</v>
      </c>
      <c r="K378" s="67">
        <v>4.2</v>
      </c>
      <c r="L378" s="67">
        <v>4.2</v>
      </c>
      <c r="M378" s="67">
        <v>4.2</v>
      </c>
    </row>
    <row r="379" spans="1:13" x14ac:dyDescent="0.2">
      <c r="A379" s="162"/>
      <c r="B379" s="36"/>
      <c r="C379" s="37">
        <v>632002</v>
      </c>
      <c r="D379" s="37" t="s">
        <v>311</v>
      </c>
      <c r="E379" s="118">
        <v>0.3</v>
      </c>
      <c r="F379" s="67"/>
      <c r="G379" s="67"/>
      <c r="H379" s="76"/>
      <c r="I379" s="118">
        <v>0.5</v>
      </c>
      <c r="J379" s="67">
        <v>0.5</v>
      </c>
      <c r="K379" s="67">
        <v>0.5</v>
      </c>
      <c r="L379" s="67">
        <v>0.5</v>
      </c>
      <c r="M379" s="67">
        <v>0.5</v>
      </c>
    </row>
    <row r="380" spans="1:13" x14ac:dyDescent="0.2">
      <c r="A380" s="162"/>
      <c r="B380" s="36"/>
      <c r="C380" s="37">
        <v>6330061</v>
      </c>
      <c r="D380" s="37" t="s">
        <v>180</v>
      </c>
      <c r="E380" s="118">
        <v>1.5</v>
      </c>
      <c r="F380" s="67"/>
      <c r="G380" s="67"/>
      <c r="H380" s="76"/>
      <c r="I380" s="118">
        <v>0.3</v>
      </c>
      <c r="J380" s="67">
        <v>0.3</v>
      </c>
      <c r="K380" s="67">
        <v>0.3</v>
      </c>
      <c r="L380" s="67">
        <v>0.3</v>
      </c>
      <c r="M380" s="67">
        <v>0.3</v>
      </c>
    </row>
    <row r="381" spans="1:13" x14ac:dyDescent="0.2">
      <c r="A381" s="162"/>
      <c r="B381" s="36"/>
      <c r="C381" s="37">
        <v>6330062</v>
      </c>
      <c r="D381" s="37" t="s">
        <v>181</v>
      </c>
      <c r="E381" s="118">
        <v>14.4</v>
      </c>
      <c r="F381" s="67"/>
      <c r="G381" s="67"/>
      <c r="H381" s="76"/>
      <c r="I381" s="118">
        <v>22</v>
      </c>
      <c r="J381" s="67">
        <v>22</v>
      </c>
      <c r="K381" s="67">
        <v>22</v>
      </c>
      <c r="L381" s="67">
        <v>22</v>
      </c>
      <c r="M381" s="67">
        <v>22</v>
      </c>
    </row>
    <row r="382" spans="1:13" x14ac:dyDescent="0.2">
      <c r="A382" s="162"/>
      <c r="B382" s="36"/>
      <c r="C382" s="37">
        <v>634001</v>
      </c>
      <c r="D382" s="37" t="s">
        <v>532</v>
      </c>
      <c r="E382" s="118">
        <v>0</v>
      </c>
      <c r="F382" s="67"/>
      <c r="G382" s="67"/>
      <c r="H382" s="76"/>
      <c r="I382" s="118">
        <v>0.5</v>
      </c>
      <c r="J382" s="67">
        <v>0.5</v>
      </c>
      <c r="K382" s="67">
        <v>0.5</v>
      </c>
      <c r="L382" s="65">
        <v>0.7</v>
      </c>
      <c r="M382" s="65">
        <v>0.9</v>
      </c>
    </row>
    <row r="383" spans="1:13" x14ac:dyDescent="0.2">
      <c r="A383" s="162"/>
      <c r="B383" s="36"/>
      <c r="C383" s="37">
        <v>63500617</v>
      </c>
      <c r="D383" s="37" t="s">
        <v>358</v>
      </c>
      <c r="E383" s="118">
        <v>0</v>
      </c>
      <c r="F383" s="58"/>
      <c r="G383" s="67"/>
      <c r="H383" s="86"/>
      <c r="I383" s="118">
        <v>0.9</v>
      </c>
      <c r="J383" s="67">
        <v>0.9</v>
      </c>
      <c r="K383" s="67">
        <v>0.9</v>
      </c>
      <c r="L383" s="65">
        <v>0.9</v>
      </c>
      <c r="M383" s="65">
        <v>0.9</v>
      </c>
    </row>
    <row r="384" spans="1:13" x14ac:dyDescent="0.2">
      <c r="A384" s="162"/>
      <c r="B384" s="36"/>
      <c r="C384" s="37">
        <v>637004</v>
      </c>
      <c r="D384" s="37" t="s">
        <v>94</v>
      </c>
      <c r="E384" s="118">
        <v>0.1</v>
      </c>
      <c r="F384" s="58"/>
      <c r="G384" s="67"/>
      <c r="H384" s="86"/>
      <c r="I384" s="118">
        <v>0</v>
      </c>
      <c r="J384" s="67">
        <v>0.4</v>
      </c>
      <c r="K384" s="67">
        <v>0.4</v>
      </c>
      <c r="L384" s="65">
        <v>0.4</v>
      </c>
      <c r="M384" s="65">
        <v>0.4</v>
      </c>
    </row>
    <row r="385" spans="1:13" x14ac:dyDescent="0.2">
      <c r="A385" s="162"/>
      <c r="B385" s="36"/>
      <c r="C385" s="37">
        <v>642001</v>
      </c>
      <c r="D385" s="37" t="s">
        <v>313</v>
      </c>
      <c r="E385" s="118">
        <v>19.899999999999999</v>
      </c>
      <c r="F385" s="67"/>
      <c r="G385" s="67"/>
      <c r="H385" s="76"/>
      <c r="I385" s="118">
        <v>27.2</v>
      </c>
      <c r="J385" s="67">
        <v>36</v>
      </c>
      <c r="K385" s="67">
        <v>36</v>
      </c>
      <c r="L385" s="65">
        <v>36</v>
      </c>
      <c r="M385" s="65">
        <v>36</v>
      </c>
    </row>
    <row r="386" spans="1:13" hidden="1" x14ac:dyDescent="0.2">
      <c r="A386" s="162"/>
      <c r="B386" s="36"/>
      <c r="C386" s="37"/>
      <c r="D386" s="37"/>
      <c r="E386" s="118"/>
      <c r="F386" s="67"/>
      <c r="G386" s="67"/>
      <c r="H386" s="76"/>
      <c r="I386" s="118"/>
      <c r="J386" s="67"/>
      <c r="K386" s="67"/>
      <c r="L386" s="65"/>
      <c r="M386" s="65"/>
    </row>
    <row r="387" spans="1:13" x14ac:dyDescent="0.2">
      <c r="A387" s="161"/>
      <c r="B387" s="36"/>
      <c r="C387" s="37">
        <v>6420012</v>
      </c>
      <c r="D387" s="37" t="s">
        <v>182</v>
      </c>
      <c r="E387" s="118">
        <v>3.3</v>
      </c>
      <c r="F387" s="91"/>
      <c r="G387" s="67"/>
      <c r="H387" s="92"/>
      <c r="I387" s="118">
        <v>2.5</v>
      </c>
      <c r="J387" s="184">
        <v>5.2</v>
      </c>
      <c r="K387" s="184">
        <v>5.2</v>
      </c>
      <c r="L387" s="182">
        <v>6</v>
      </c>
      <c r="M387" s="182">
        <v>6</v>
      </c>
    </row>
    <row r="388" spans="1:13" x14ac:dyDescent="0.2">
      <c r="A388" s="166"/>
      <c r="B388" s="36" t="s">
        <v>183</v>
      </c>
      <c r="C388" s="36"/>
      <c r="D388" s="36" t="s">
        <v>482</v>
      </c>
      <c r="E388" s="122">
        <f t="shared" ref="E388:M388" si="45">SUM(E389:E392)</f>
        <v>11.3</v>
      </c>
      <c r="F388" s="122">
        <f t="shared" si="45"/>
        <v>0</v>
      </c>
      <c r="G388" s="122">
        <f t="shared" si="45"/>
        <v>0</v>
      </c>
      <c r="H388" s="122">
        <f t="shared" si="45"/>
        <v>0</v>
      </c>
      <c r="I388" s="122">
        <f t="shared" si="45"/>
        <v>13.3</v>
      </c>
      <c r="J388" s="122">
        <f t="shared" si="45"/>
        <v>19.100000000000001</v>
      </c>
      <c r="K388" s="122">
        <f t="shared" si="45"/>
        <v>19.100000000000001</v>
      </c>
      <c r="L388" s="122">
        <f t="shared" si="45"/>
        <v>17.7</v>
      </c>
      <c r="M388" s="122">
        <f t="shared" si="45"/>
        <v>17.7</v>
      </c>
    </row>
    <row r="389" spans="1:13" x14ac:dyDescent="0.2">
      <c r="A389" s="162"/>
      <c r="B389" s="36">
        <v>610</v>
      </c>
      <c r="C389" s="37"/>
      <c r="D389" s="37" t="s">
        <v>184</v>
      </c>
      <c r="E389" s="118">
        <v>7.9</v>
      </c>
      <c r="F389" s="67"/>
      <c r="G389" s="67"/>
      <c r="H389" s="76"/>
      <c r="I389" s="118">
        <v>6.9</v>
      </c>
      <c r="J389" s="67">
        <v>8</v>
      </c>
      <c r="K389" s="67">
        <v>8</v>
      </c>
      <c r="L389" s="67">
        <v>8</v>
      </c>
      <c r="M389" s="67">
        <v>8</v>
      </c>
    </row>
    <row r="390" spans="1:13" x14ac:dyDescent="0.2">
      <c r="A390" s="161"/>
      <c r="B390" s="36">
        <v>620</v>
      </c>
      <c r="C390" s="37"/>
      <c r="D390" s="37" t="s">
        <v>116</v>
      </c>
      <c r="E390" s="118">
        <v>2.4</v>
      </c>
      <c r="F390" s="91"/>
      <c r="G390" s="67"/>
      <c r="H390" s="92"/>
      <c r="I390" s="118">
        <v>2.4</v>
      </c>
      <c r="J390" s="67">
        <v>3.3</v>
      </c>
      <c r="K390" s="67">
        <v>3.3</v>
      </c>
      <c r="L390" s="67">
        <v>3.3</v>
      </c>
      <c r="M390" s="67">
        <v>3.3</v>
      </c>
    </row>
    <row r="391" spans="1:13" x14ac:dyDescent="0.2">
      <c r="A391" s="167"/>
      <c r="B391" s="36"/>
      <c r="C391" s="37"/>
      <c r="D391" s="37" t="s">
        <v>287</v>
      </c>
      <c r="E391" s="118"/>
      <c r="F391" s="118"/>
      <c r="G391" s="118"/>
      <c r="H391" s="118"/>
      <c r="I391" s="118"/>
      <c r="J391" s="118">
        <v>1.4</v>
      </c>
      <c r="K391" s="118">
        <v>1.4</v>
      </c>
      <c r="L391" s="118">
        <v>0</v>
      </c>
      <c r="M391" s="118">
        <v>0</v>
      </c>
    </row>
    <row r="392" spans="1:13" x14ac:dyDescent="0.2">
      <c r="A392" s="162"/>
      <c r="B392" s="36">
        <v>630</v>
      </c>
      <c r="C392" s="36"/>
      <c r="D392" s="36" t="s">
        <v>162</v>
      </c>
      <c r="E392" s="122">
        <f>SUM(E393:E402)</f>
        <v>0.99999999999999989</v>
      </c>
      <c r="F392" s="122">
        <f>SUM(F393:F402)</f>
        <v>0</v>
      </c>
      <c r="G392" s="122">
        <f>SUM(G393:G402)</f>
        <v>0</v>
      </c>
      <c r="H392" s="122">
        <f>SUM(H393:H402)</f>
        <v>0</v>
      </c>
      <c r="I392" s="122">
        <f>SUM(I393:I403)</f>
        <v>4</v>
      </c>
      <c r="J392" s="122">
        <f>SUM(J393:J403)</f>
        <v>6.3999999999999995</v>
      </c>
      <c r="K392" s="122">
        <f>SUM(K393:K403)</f>
        <v>6.3999999999999995</v>
      </c>
      <c r="L392" s="122">
        <f>SUM(L393:L403)</f>
        <v>6.3999999999999995</v>
      </c>
      <c r="M392" s="122">
        <f>SUM(M393:M403)</f>
        <v>6.3999999999999995</v>
      </c>
    </row>
    <row r="393" spans="1:13" x14ac:dyDescent="0.2">
      <c r="A393" s="162"/>
      <c r="B393" s="36"/>
      <c r="C393" s="37">
        <v>6320011</v>
      </c>
      <c r="D393" s="37" t="s">
        <v>56</v>
      </c>
      <c r="E393" s="118">
        <v>0.1</v>
      </c>
      <c r="F393" s="67"/>
      <c r="G393" s="67"/>
      <c r="H393" s="76"/>
      <c r="I393" s="118">
        <v>1</v>
      </c>
      <c r="J393" s="67">
        <v>1</v>
      </c>
      <c r="K393" s="67">
        <v>1</v>
      </c>
      <c r="L393" s="67">
        <v>1</v>
      </c>
      <c r="M393" s="67">
        <v>1</v>
      </c>
    </row>
    <row r="394" spans="1:13" x14ac:dyDescent="0.2">
      <c r="A394" s="162"/>
      <c r="B394" s="36"/>
      <c r="C394" s="37">
        <v>6320012</v>
      </c>
      <c r="D394" s="37" t="s">
        <v>163</v>
      </c>
      <c r="E394" s="118">
        <v>0.4</v>
      </c>
      <c r="F394" s="67"/>
      <c r="G394" s="67"/>
      <c r="H394" s="76"/>
      <c r="I394" s="118">
        <v>1.6</v>
      </c>
      <c r="J394" s="67">
        <v>1.6</v>
      </c>
      <c r="K394" s="67">
        <v>1.6</v>
      </c>
      <c r="L394" s="67">
        <v>1.6</v>
      </c>
      <c r="M394" s="67">
        <v>1.6</v>
      </c>
    </row>
    <row r="395" spans="1:13" x14ac:dyDescent="0.2">
      <c r="A395" s="162"/>
      <c r="B395" s="36"/>
      <c r="C395" s="37">
        <v>632002</v>
      </c>
      <c r="D395" s="37" t="s">
        <v>185</v>
      </c>
      <c r="E395" s="118">
        <v>0</v>
      </c>
      <c r="F395" s="67"/>
      <c r="G395" s="67"/>
      <c r="H395" s="76"/>
      <c r="I395" s="118">
        <v>0</v>
      </c>
      <c r="J395" s="67">
        <v>0</v>
      </c>
      <c r="K395" s="67">
        <v>0</v>
      </c>
      <c r="L395" s="67">
        <v>0</v>
      </c>
      <c r="M395" s="67">
        <v>0</v>
      </c>
    </row>
    <row r="396" spans="1:13" x14ac:dyDescent="0.2">
      <c r="A396" s="162"/>
      <c r="B396" s="36"/>
      <c r="C396" s="37">
        <v>6320031</v>
      </c>
      <c r="D396" s="37" t="s">
        <v>130</v>
      </c>
      <c r="E396" s="118">
        <v>0</v>
      </c>
      <c r="F396" s="67"/>
      <c r="G396" s="67"/>
      <c r="H396" s="76"/>
      <c r="I396" s="118">
        <v>0.1</v>
      </c>
      <c r="J396" s="67">
        <v>0.1</v>
      </c>
      <c r="K396" s="67">
        <v>0.1</v>
      </c>
      <c r="L396" s="67">
        <v>0.1</v>
      </c>
      <c r="M396" s="67">
        <v>0.1</v>
      </c>
    </row>
    <row r="397" spans="1:13" x14ac:dyDescent="0.2">
      <c r="A397" s="162"/>
      <c r="B397" s="36"/>
      <c r="C397" s="37">
        <v>637004</v>
      </c>
      <c r="D397" s="37" t="s">
        <v>481</v>
      </c>
      <c r="E397" s="118">
        <v>0</v>
      </c>
      <c r="F397" s="67"/>
      <c r="G397" s="67"/>
      <c r="H397" s="76"/>
      <c r="I397" s="118">
        <v>0</v>
      </c>
      <c r="J397" s="67">
        <v>3</v>
      </c>
      <c r="K397" s="67">
        <v>3</v>
      </c>
      <c r="L397" s="67">
        <v>3</v>
      </c>
      <c r="M397" s="67">
        <v>3</v>
      </c>
    </row>
    <row r="398" spans="1:13" x14ac:dyDescent="0.2">
      <c r="A398" s="162"/>
      <c r="B398" s="36"/>
      <c r="C398" s="37">
        <v>637005</v>
      </c>
      <c r="D398" s="37" t="s">
        <v>98</v>
      </c>
      <c r="E398" s="118">
        <v>0.1</v>
      </c>
      <c r="F398" s="67"/>
      <c r="G398" s="67"/>
      <c r="H398" s="76"/>
      <c r="I398" s="118">
        <v>0.1</v>
      </c>
      <c r="J398" s="67">
        <v>0.1</v>
      </c>
      <c r="K398" s="67">
        <v>0.1</v>
      </c>
      <c r="L398" s="67">
        <v>0.1</v>
      </c>
      <c r="M398" s="67">
        <v>0.1</v>
      </c>
    </row>
    <row r="399" spans="1:13" x14ac:dyDescent="0.2">
      <c r="A399" s="162"/>
      <c r="B399" s="36"/>
      <c r="C399" s="37">
        <v>637014</v>
      </c>
      <c r="D399" s="37" t="s">
        <v>101</v>
      </c>
      <c r="E399" s="118">
        <v>0.3</v>
      </c>
      <c r="F399" s="67"/>
      <c r="G399" s="67"/>
      <c r="H399" s="76"/>
      <c r="I399" s="118">
        <v>0.4</v>
      </c>
      <c r="J399" s="67">
        <v>0.4</v>
      </c>
      <c r="K399" s="67">
        <v>0.4</v>
      </c>
      <c r="L399" s="67">
        <v>0.4</v>
      </c>
      <c r="M399" s="67">
        <v>0.4</v>
      </c>
    </row>
    <row r="400" spans="1:13" x14ac:dyDescent="0.2">
      <c r="A400" s="162"/>
      <c r="B400" s="36"/>
      <c r="C400" s="37">
        <v>637016</v>
      </c>
      <c r="D400" s="37" t="s">
        <v>103</v>
      </c>
      <c r="E400" s="118">
        <v>0.1</v>
      </c>
      <c r="F400" s="67"/>
      <c r="G400" s="67"/>
      <c r="H400" s="76"/>
      <c r="I400" s="118">
        <v>0.1</v>
      </c>
      <c r="J400" s="67">
        <v>0.1</v>
      </c>
      <c r="K400" s="67">
        <v>0.1</v>
      </c>
      <c r="L400" s="67">
        <v>0.1</v>
      </c>
      <c r="M400" s="67">
        <v>0.1</v>
      </c>
    </row>
    <row r="401" spans="1:13" x14ac:dyDescent="0.2">
      <c r="A401" s="162"/>
      <c r="B401" s="36"/>
      <c r="C401" s="37">
        <v>642015</v>
      </c>
      <c r="D401" s="37" t="s">
        <v>111</v>
      </c>
      <c r="E401" s="118">
        <v>0</v>
      </c>
      <c r="F401" s="67"/>
      <c r="G401" s="67"/>
      <c r="H401" s="76"/>
      <c r="I401" s="118">
        <v>0.1</v>
      </c>
      <c r="J401" s="67">
        <v>0.1</v>
      </c>
      <c r="K401" s="67">
        <v>0.1</v>
      </c>
      <c r="L401" s="67">
        <v>0.1</v>
      </c>
      <c r="M401" s="67">
        <v>0.1</v>
      </c>
    </row>
    <row r="402" spans="1:13" x14ac:dyDescent="0.2">
      <c r="A402" s="161"/>
      <c r="B402" s="36"/>
      <c r="C402" s="37">
        <v>637027</v>
      </c>
      <c r="D402" s="37" t="s">
        <v>171</v>
      </c>
      <c r="E402" s="118">
        <v>0</v>
      </c>
      <c r="F402" s="91"/>
      <c r="G402" s="67"/>
      <c r="H402" s="92"/>
      <c r="I402" s="118">
        <v>0.6</v>
      </c>
      <c r="J402" s="67">
        <v>0</v>
      </c>
      <c r="K402" s="67">
        <v>0</v>
      </c>
      <c r="L402" s="67">
        <v>0</v>
      </c>
      <c r="M402" s="67">
        <v>0</v>
      </c>
    </row>
    <row r="403" spans="1:13" x14ac:dyDescent="0.2">
      <c r="A403" s="161"/>
      <c r="B403" s="36"/>
      <c r="C403" s="37"/>
      <c r="D403" s="37" t="s">
        <v>460</v>
      </c>
      <c r="E403" s="118">
        <v>0</v>
      </c>
      <c r="F403" s="137"/>
      <c r="G403" s="118"/>
      <c r="H403" s="138"/>
      <c r="I403" s="118">
        <v>0</v>
      </c>
      <c r="J403" s="118">
        <v>0</v>
      </c>
      <c r="K403" s="118">
        <v>0</v>
      </c>
      <c r="L403" s="118">
        <v>0</v>
      </c>
      <c r="M403" s="118">
        <v>0</v>
      </c>
    </row>
    <row r="404" spans="1:13" x14ac:dyDescent="0.2">
      <c r="A404" s="162"/>
      <c r="B404" s="36" t="s">
        <v>186</v>
      </c>
      <c r="C404" s="36"/>
      <c r="D404" s="36" t="s">
        <v>516</v>
      </c>
      <c r="E404" s="122">
        <f t="shared" ref="E404:M404" si="46">SUM(E405:E407)</f>
        <v>83.6</v>
      </c>
      <c r="F404" s="122">
        <f t="shared" si="46"/>
        <v>0</v>
      </c>
      <c r="G404" s="122">
        <f t="shared" si="46"/>
        <v>0</v>
      </c>
      <c r="H404" s="122">
        <f t="shared" si="46"/>
        <v>0</v>
      </c>
      <c r="I404" s="122">
        <f t="shared" si="46"/>
        <v>88.9</v>
      </c>
      <c r="J404" s="122">
        <f t="shared" si="46"/>
        <v>137.5</v>
      </c>
      <c r="K404" s="122">
        <f t="shared" si="46"/>
        <v>137.5</v>
      </c>
      <c r="L404" s="122">
        <f t="shared" si="46"/>
        <v>147.10000000000002</v>
      </c>
      <c r="M404" s="122">
        <f t="shared" si="46"/>
        <v>158.20000000000002</v>
      </c>
    </row>
    <row r="405" spans="1:13" x14ac:dyDescent="0.2">
      <c r="A405" s="162"/>
      <c r="B405" s="36">
        <v>610</v>
      </c>
      <c r="C405" s="37"/>
      <c r="D405" s="37" t="s">
        <v>188</v>
      </c>
      <c r="E405" s="118">
        <v>31.6</v>
      </c>
      <c r="F405" s="67"/>
      <c r="G405" s="67"/>
      <c r="H405" s="86"/>
      <c r="I405" s="118">
        <v>30</v>
      </c>
      <c r="J405" s="67">
        <v>31.8</v>
      </c>
      <c r="K405" s="67">
        <v>31.8</v>
      </c>
      <c r="L405" s="65">
        <v>32</v>
      </c>
      <c r="M405" s="65">
        <v>33</v>
      </c>
    </row>
    <row r="406" spans="1:13" x14ac:dyDescent="0.2">
      <c r="A406" s="161"/>
      <c r="B406" s="36">
        <v>620</v>
      </c>
      <c r="C406" s="37"/>
      <c r="D406" s="37" t="s">
        <v>116</v>
      </c>
      <c r="E406" s="118">
        <v>10.9</v>
      </c>
      <c r="F406" s="91"/>
      <c r="G406" s="67"/>
      <c r="H406" s="92"/>
      <c r="I406" s="118">
        <v>11.7</v>
      </c>
      <c r="J406" s="67">
        <v>11.7</v>
      </c>
      <c r="K406" s="67">
        <v>11.7</v>
      </c>
      <c r="L406" s="65">
        <v>11.8</v>
      </c>
      <c r="M406" s="65">
        <v>11.9</v>
      </c>
    </row>
    <row r="407" spans="1:13" x14ac:dyDescent="0.2">
      <c r="A407" s="162"/>
      <c r="B407" s="36">
        <v>630</v>
      </c>
      <c r="C407" s="36"/>
      <c r="D407" s="36" t="s">
        <v>162</v>
      </c>
      <c r="E407" s="122">
        <f t="shared" ref="E407:M407" si="47">SUM(E408:E440)</f>
        <v>41.099999999999994</v>
      </c>
      <c r="F407" s="122">
        <f t="shared" si="47"/>
        <v>0</v>
      </c>
      <c r="G407" s="122">
        <f t="shared" si="47"/>
        <v>0</v>
      </c>
      <c r="H407" s="122">
        <f t="shared" si="47"/>
        <v>0</v>
      </c>
      <c r="I407" s="122">
        <f t="shared" si="47"/>
        <v>47.2</v>
      </c>
      <c r="J407" s="122">
        <f t="shared" si="47"/>
        <v>94.000000000000014</v>
      </c>
      <c r="K407" s="122">
        <f t="shared" si="47"/>
        <v>94.000000000000014</v>
      </c>
      <c r="L407" s="122">
        <f t="shared" si="47"/>
        <v>103.30000000000001</v>
      </c>
      <c r="M407" s="122">
        <f t="shared" si="47"/>
        <v>113.30000000000001</v>
      </c>
    </row>
    <row r="408" spans="1:13" x14ac:dyDescent="0.2">
      <c r="A408" s="162"/>
      <c r="B408" s="36"/>
      <c r="C408" s="37">
        <v>631001</v>
      </c>
      <c r="D408" s="37" t="s">
        <v>129</v>
      </c>
      <c r="E408" s="118">
        <v>0</v>
      </c>
      <c r="F408" s="67"/>
      <c r="G408" s="67"/>
      <c r="H408" s="76"/>
      <c r="I408" s="118">
        <v>0</v>
      </c>
      <c r="J408" s="67">
        <v>0</v>
      </c>
      <c r="K408" s="67">
        <v>0</v>
      </c>
      <c r="L408" s="67">
        <v>0</v>
      </c>
      <c r="M408" s="67">
        <v>0</v>
      </c>
    </row>
    <row r="409" spans="1:13" x14ac:dyDescent="0.2">
      <c r="A409" s="162"/>
      <c r="B409" s="36"/>
      <c r="C409" s="37">
        <v>6320011</v>
      </c>
      <c r="D409" s="37" t="s">
        <v>56</v>
      </c>
      <c r="E409" s="118">
        <v>6.4</v>
      </c>
      <c r="F409" s="67"/>
      <c r="G409" s="67"/>
      <c r="H409" s="76"/>
      <c r="I409" s="118">
        <v>4.0999999999999996</v>
      </c>
      <c r="J409" s="67">
        <v>4.2</v>
      </c>
      <c r="K409" s="67">
        <v>4.2</v>
      </c>
      <c r="L409" s="67">
        <v>4.2</v>
      </c>
      <c r="M409" s="67">
        <v>4.2</v>
      </c>
    </row>
    <row r="410" spans="1:13" x14ac:dyDescent="0.2">
      <c r="A410" s="162"/>
      <c r="B410" s="36"/>
      <c r="C410" s="37">
        <v>6320012</v>
      </c>
      <c r="D410" s="37" t="s">
        <v>163</v>
      </c>
      <c r="E410" s="118">
        <v>6.6</v>
      </c>
      <c r="F410" s="67"/>
      <c r="G410" s="67"/>
      <c r="H410" s="76"/>
      <c r="I410" s="118">
        <v>17.3</v>
      </c>
      <c r="J410" s="67">
        <v>17.2</v>
      </c>
      <c r="K410" s="67">
        <v>17.2</v>
      </c>
      <c r="L410" s="67">
        <v>17.2</v>
      </c>
      <c r="M410" s="67">
        <v>17.2</v>
      </c>
    </row>
    <row r="411" spans="1:13" x14ac:dyDescent="0.2">
      <c r="A411" s="162"/>
      <c r="B411" s="36"/>
      <c r="C411" s="37">
        <v>632002</v>
      </c>
      <c r="D411" s="37" t="s">
        <v>164</v>
      </c>
      <c r="E411" s="118">
        <v>0.6</v>
      </c>
      <c r="F411" s="67"/>
      <c r="G411" s="67"/>
      <c r="H411" s="76"/>
      <c r="I411" s="118">
        <v>0.8</v>
      </c>
      <c r="J411" s="67">
        <v>0.8</v>
      </c>
      <c r="K411" s="67">
        <v>0.8</v>
      </c>
      <c r="L411" s="67">
        <v>0.8</v>
      </c>
      <c r="M411" s="67">
        <v>0.8</v>
      </c>
    </row>
    <row r="412" spans="1:13" x14ac:dyDescent="0.2">
      <c r="A412" s="162"/>
      <c r="B412" s="36"/>
      <c r="C412" s="37">
        <v>632003</v>
      </c>
      <c r="D412" s="37" t="s">
        <v>369</v>
      </c>
      <c r="E412" s="118">
        <v>0.8</v>
      </c>
      <c r="F412" s="67"/>
      <c r="G412" s="67"/>
      <c r="H412" s="76"/>
      <c r="I412" s="118">
        <v>1</v>
      </c>
      <c r="J412" s="67">
        <v>1</v>
      </c>
      <c r="K412" s="67">
        <v>1</v>
      </c>
      <c r="L412" s="67">
        <v>1</v>
      </c>
      <c r="M412" s="67">
        <v>1</v>
      </c>
    </row>
    <row r="413" spans="1:13" x14ac:dyDescent="0.2">
      <c r="A413" s="162"/>
      <c r="B413" s="36"/>
      <c r="C413" s="37">
        <v>633002</v>
      </c>
      <c r="D413" s="37" t="s">
        <v>132</v>
      </c>
      <c r="E413" s="118">
        <v>0.2</v>
      </c>
      <c r="F413" s="67"/>
      <c r="G413" s="67"/>
      <c r="H413" s="76"/>
      <c r="I413" s="118">
        <v>0.1</v>
      </c>
      <c r="J413" s="67">
        <v>0.1</v>
      </c>
      <c r="K413" s="67">
        <v>0.1</v>
      </c>
      <c r="L413" s="67">
        <v>0.1</v>
      </c>
      <c r="M413" s="67">
        <v>0.1</v>
      </c>
    </row>
    <row r="414" spans="1:13" x14ac:dyDescent="0.2">
      <c r="A414" s="162"/>
      <c r="B414" s="36"/>
      <c r="C414" s="37">
        <v>633004</v>
      </c>
      <c r="D414" s="37" t="s">
        <v>189</v>
      </c>
      <c r="E414" s="118">
        <v>0.2</v>
      </c>
      <c r="F414" s="67"/>
      <c r="G414" s="67"/>
      <c r="H414" s="76"/>
      <c r="I414" s="118">
        <v>0</v>
      </c>
      <c r="J414" s="67">
        <v>0</v>
      </c>
      <c r="K414" s="67">
        <v>0</v>
      </c>
      <c r="L414" s="67">
        <v>0</v>
      </c>
      <c r="M414" s="67">
        <v>0</v>
      </c>
    </row>
    <row r="415" spans="1:13" x14ac:dyDescent="0.2">
      <c r="A415" s="162"/>
      <c r="B415" s="36"/>
      <c r="C415" s="37">
        <v>633004</v>
      </c>
      <c r="D415" s="37" t="s">
        <v>469</v>
      </c>
      <c r="E415" s="118">
        <v>0</v>
      </c>
      <c r="F415" s="67"/>
      <c r="G415" s="67"/>
      <c r="H415" s="76"/>
      <c r="I415" s="118">
        <v>0</v>
      </c>
      <c r="J415" s="67">
        <v>3.5</v>
      </c>
      <c r="K415" s="67">
        <v>3.5</v>
      </c>
      <c r="L415" s="67">
        <v>3.5</v>
      </c>
      <c r="M415" s="67">
        <v>3.5</v>
      </c>
    </row>
    <row r="416" spans="1:13" x14ac:dyDescent="0.2">
      <c r="A416" s="162"/>
      <c r="B416" s="36"/>
      <c r="C416" s="37">
        <v>633006</v>
      </c>
      <c r="D416" s="37" t="s">
        <v>470</v>
      </c>
      <c r="E416" s="118">
        <v>0</v>
      </c>
      <c r="F416" s="67"/>
      <c r="G416" s="67"/>
      <c r="H416" s="76"/>
      <c r="I416" s="118">
        <v>0</v>
      </c>
      <c r="J416" s="67">
        <v>4.3</v>
      </c>
      <c r="K416" s="67">
        <v>4.3</v>
      </c>
      <c r="L416" s="67">
        <v>4.3</v>
      </c>
      <c r="M416" s="67">
        <v>4.3</v>
      </c>
    </row>
    <row r="417" spans="1:13" x14ac:dyDescent="0.2">
      <c r="A417" s="162"/>
      <c r="B417" s="36"/>
      <c r="C417" s="37">
        <v>633004</v>
      </c>
      <c r="D417" s="37" t="s">
        <v>471</v>
      </c>
      <c r="E417" s="118">
        <v>0</v>
      </c>
      <c r="F417" s="67"/>
      <c r="G417" s="67"/>
      <c r="H417" s="76"/>
      <c r="I417" s="118">
        <v>0</v>
      </c>
      <c r="J417" s="67">
        <v>0.6</v>
      </c>
      <c r="K417" s="67">
        <v>0.6</v>
      </c>
      <c r="L417" s="67">
        <v>0.6</v>
      </c>
      <c r="M417" s="67">
        <v>0.6</v>
      </c>
    </row>
    <row r="418" spans="1:13" x14ac:dyDescent="0.2">
      <c r="A418" s="162"/>
      <c r="B418" s="36"/>
      <c r="C418" s="37">
        <v>633001</v>
      </c>
      <c r="D418" s="37" t="s">
        <v>472</v>
      </c>
      <c r="E418" s="118">
        <v>0</v>
      </c>
      <c r="F418" s="67"/>
      <c r="G418" s="67"/>
      <c r="H418" s="76"/>
      <c r="I418" s="118">
        <v>0</v>
      </c>
      <c r="J418" s="67">
        <v>0.6</v>
      </c>
      <c r="K418" s="67">
        <v>0.6</v>
      </c>
      <c r="L418" s="67">
        <v>0.6</v>
      </c>
      <c r="M418" s="67">
        <v>0.6</v>
      </c>
    </row>
    <row r="419" spans="1:13" x14ac:dyDescent="0.2">
      <c r="A419" s="162"/>
      <c r="B419" s="36"/>
      <c r="C419" s="37">
        <v>633006</v>
      </c>
      <c r="D419" s="37" t="s">
        <v>134</v>
      </c>
      <c r="E419" s="118">
        <v>1.6</v>
      </c>
      <c r="F419" s="67"/>
      <c r="G419" s="67"/>
      <c r="H419" s="76"/>
      <c r="I419" s="118">
        <v>5.9</v>
      </c>
      <c r="J419" s="67">
        <v>6</v>
      </c>
      <c r="K419" s="67">
        <v>6</v>
      </c>
      <c r="L419" s="67">
        <v>6</v>
      </c>
      <c r="M419" s="67">
        <v>6</v>
      </c>
    </row>
    <row r="420" spans="1:13" x14ac:dyDescent="0.2">
      <c r="A420" s="162"/>
      <c r="B420" s="36"/>
      <c r="C420" s="37">
        <v>6330066</v>
      </c>
      <c r="D420" s="37" t="s">
        <v>301</v>
      </c>
      <c r="E420" s="118">
        <v>0.5</v>
      </c>
      <c r="F420" s="67"/>
      <c r="G420" s="67"/>
      <c r="H420" s="76"/>
      <c r="I420" s="118">
        <v>0.1</v>
      </c>
      <c r="J420" s="67">
        <v>0.1</v>
      </c>
      <c r="K420" s="67">
        <v>0.1</v>
      </c>
      <c r="L420" s="67">
        <v>0.1</v>
      </c>
      <c r="M420" s="67">
        <v>0.1</v>
      </c>
    </row>
    <row r="421" spans="1:13" x14ac:dyDescent="0.2">
      <c r="A421" s="162"/>
      <c r="B421" s="36"/>
      <c r="C421" s="37">
        <v>6330061</v>
      </c>
      <c r="D421" s="37" t="s">
        <v>190</v>
      </c>
      <c r="E421" s="118">
        <v>0.3</v>
      </c>
      <c r="F421" s="67"/>
      <c r="G421" s="67"/>
      <c r="H421" s="76"/>
      <c r="I421" s="118">
        <v>0.2</v>
      </c>
      <c r="J421" s="67">
        <v>0.2</v>
      </c>
      <c r="K421" s="67">
        <v>0.2</v>
      </c>
      <c r="L421" s="67">
        <v>0.2</v>
      </c>
      <c r="M421" s="67">
        <v>0.2</v>
      </c>
    </row>
    <row r="422" spans="1:13" x14ac:dyDescent="0.2">
      <c r="A422" s="162"/>
      <c r="B422" s="36"/>
      <c r="C422" s="37">
        <v>6330062</v>
      </c>
      <c r="D422" s="37" t="s">
        <v>191</v>
      </c>
      <c r="E422" s="118">
        <v>0.3</v>
      </c>
      <c r="F422" s="67"/>
      <c r="G422" s="67"/>
      <c r="H422" s="76"/>
      <c r="I422" s="118">
        <v>0.2</v>
      </c>
      <c r="J422" s="67">
        <v>0.2</v>
      </c>
      <c r="K422" s="67">
        <v>0.2</v>
      </c>
      <c r="L422" s="67">
        <v>0.2</v>
      </c>
      <c r="M422" s="67">
        <v>0.2</v>
      </c>
    </row>
    <row r="423" spans="1:13" x14ac:dyDescent="0.2">
      <c r="A423" s="162"/>
      <c r="B423" s="36"/>
      <c r="C423" s="37">
        <v>633013</v>
      </c>
      <c r="D423" s="37" t="s">
        <v>74</v>
      </c>
      <c r="E423" s="118">
        <v>0</v>
      </c>
      <c r="F423" s="67"/>
      <c r="G423" s="67"/>
      <c r="H423" s="76"/>
      <c r="I423" s="118">
        <v>0</v>
      </c>
      <c r="J423" s="67">
        <v>0</v>
      </c>
      <c r="K423" s="67">
        <v>0</v>
      </c>
      <c r="L423" s="67">
        <v>0</v>
      </c>
      <c r="M423" s="67">
        <v>0</v>
      </c>
    </row>
    <row r="424" spans="1:13" x14ac:dyDescent="0.2">
      <c r="A424" s="162"/>
      <c r="B424" s="36"/>
      <c r="C424" s="37">
        <v>633016</v>
      </c>
      <c r="D424" s="37" t="s">
        <v>192</v>
      </c>
      <c r="E424" s="118">
        <v>3.4</v>
      </c>
      <c r="F424" s="67"/>
      <c r="G424" s="67"/>
      <c r="H424" s="86"/>
      <c r="I424" s="118">
        <v>3.5</v>
      </c>
      <c r="J424" s="67">
        <v>3.5</v>
      </c>
      <c r="K424" s="67">
        <v>3.5</v>
      </c>
      <c r="L424" s="67">
        <v>3.5</v>
      </c>
      <c r="M424" s="67">
        <v>3.5</v>
      </c>
    </row>
    <row r="425" spans="1:13" x14ac:dyDescent="0.2">
      <c r="A425" s="162"/>
      <c r="B425" s="36"/>
      <c r="C425" s="37">
        <v>634004</v>
      </c>
      <c r="D425" s="37" t="s">
        <v>80</v>
      </c>
      <c r="E425" s="118">
        <v>0.5</v>
      </c>
      <c r="F425" s="67"/>
      <c r="G425" s="67"/>
      <c r="H425" s="86"/>
      <c r="I425" s="118">
        <v>0</v>
      </c>
      <c r="J425" s="67">
        <v>0</v>
      </c>
      <c r="K425" s="67">
        <v>0</v>
      </c>
      <c r="L425" s="67">
        <v>0</v>
      </c>
      <c r="M425" s="67">
        <v>0</v>
      </c>
    </row>
    <row r="426" spans="1:13" x14ac:dyDescent="0.2">
      <c r="A426" s="162"/>
      <c r="B426" s="36"/>
      <c r="C426" s="37">
        <v>635006</v>
      </c>
      <c r="D426" s="37" t="s">
        <v>193</v>
      </c>
      <c r="E426" s="118">
        <v>0.3</v>
      </c>
      <c r="F426" s="67"/>
      <c r="G426" s="67"/>
      <c r="H426" s="76"/>
      <c r="I426" s="118">
        <v>0.2</v>
      </c>
      <c r="J426" s="67">
        <v>5</v>
      </c>
      <c r="K426" s="67">
        <v>5</v>
      </c>
      <c r="L426" s="67">
        <v>5</v>
      </c>
      <c r="M426" s="67">
        <v>5</v>
      </c>
    </row>
    <row r="427" spans="1:13" x14ac:dyDescent="0.2">
      <c r="A427" s="162"/>
      <c r="B427" s="36"/>
      <c r="C427" s="37">
        <v>637002</v>
      </c>
      <c r="D427" s="37" t="s">
        <v>544</v>
      </c>
      <c r="E427" s="118">
        <v>13</v>
      </c>
      <c r="F427" s="67"/>
      <c r="G427" s="67"/>
      <c r="H427" s="86"/>
      <c r="I427" s="118">
        <v>7</v>
      </c>
      <c r="J427" s="67">
        <v>37.700000000000003</v>
      </c>
      <c r="K427" s="67">
        <v>37.700000000000003</v>
      </c>
      <c r="L427" s="65">
        <v>47</v>
      </c>
      <c r="M427" s="65">
        <v>57</v>
      </c>
    </row>
    <row r="428" spans="1:13" x14ac:dyDescent="0.2">
      <c r="A428" s="162"/>
      <c r="B428" s="36"/>
      <c r="C428" s="37">
        <v>637003</v>
      </c>
      <c r="D428" s="37" t="s">
        <v>90</v>
      </c>
      <c r="E428" s="118">
        <v>0.4</v>
      </c>
      <c r="F428" s="67"/>
      <c r="G428" s="67"/>
      <c r="H428" s="76"/>
      <c r="I428" s="118">
        <v>0</v>
      </c>
      <c r="J428" s="67">
        <v>0</v>
      </c>
      <c r="K428" s="67">
        <v>0</v>
      </c>
      <c r="L428" s="67">
        <v>0</v>
      </c>
      <c r="M428" s="67">
        <v>0</v>
      </c>
    </row>
    <row r="429" spans="1:13" x14ac:dyDescent="0.2">
      <c r="A429" s="162"/>
      <c r="B429" s="36"/>
      <c r="C429" s="37">
        <v>637004</v>
      </c>
      <c r="D429" s="37" t="s">
        <v>194</v>
      </c>
      <c r="E429" s="118">
        <v>0.3</v>
      </c>
      <c r="F429" s="67"/>
      <c r="G429" s="67"/>
      <c r="H429" s="76"/>
      <c r="I429" s="118">
        <v>0</v>
      </c>
      <c r="J429" s="67">
        <v>0</v>
      </c>
      <c r="K429" s="67">
        <v>0</v>
      </c>
      <c r="L429" s="67">
        <v>0</v>
      </c>
      <c r="M429" s="67">
        <v>0</v>
      </c>
    </row>
    <row r="430" spans="1:13" x14ac:dyDescent="0.2">
      <c r="A430" s="162"/>
      <c r="B430" s="36"/>
      <c r="C430" s="37">
        <v>6370045</v>
      </c>
      <c r="D430" s="37" t="s">
        <v>195</v>
      </c>
      <c r="E430" s="118">
        <v>0.8</v>
      </c>
      <c r="F430" s="67"/>
      <c r="G430" s="67"/>
      <c r="H430" s="76"/>
      <c r="I430" s="118">
        <v>0</v>
      </c>
      <c r="J430" s="67">
        <v>0</v>
      </c>
      <c r="K430" s="67">
        <v>0</v>
      </c>
      <c r="L430" s="67">
        <v>0</v>
      </c>
      <c r="M430" s="67">
        <v>0</v>
      </c>
    </row>
    <row r="431" spans="1:13" x14ac:dyDescent="0.2">
      <c r="A431" s="162"/>
      <c r="B431" s="36"/>
      <c r="C431" s="37">
        <v>6370046</v>
      </c>
      <c r="D431" s="37" t="s">
        <v>94</v>
      </c>
      <c r="E431" s="118">
        <v>0.5</v>
      </c>
      <c r="F431" s="67"/>
      <c r="G431" s="67"/>
      <c r="H431" s="76"/>
      <c r="I431" s="118">
        <v>0.1</v>
      </c>
      <c r="J431" s="67">
        <v>1.6</v>
      </c>
      <c r="K431" s="67">
        <v>1.6</v>
      </c>
      <c r="L431" s="67">
        <v>1.6</v>
      </c>
      <c r="M431" s="67">
        <v>1.6</v>
      </c>
    </row>
    <row r="432" spans="1:13" x14ac:dyDescent="0.2">
      <c r="A432" s="162"/>
      <c r="B432" s="36"/>
      <c r="C432" s="37">
        <v>6370047</v>
      </c>
      <c r="D432" s="37" t="s">
        <v>196</v>
      </c>
      <c r="E432" s="118">
        <v>0</v>
      </c>
      <c r="F432" s="67"/>
      <c r="G432" s="67"/>
      <c r="H432" s="76"/>
      <c r="I432" s="118">
        <v>0</v>
      </c>
      <c r="J432" s="67">
        <v>0</v>
      </c>
      <c r="K432" s="67">
        <v>0</v>
      </c>
      <c r="L432" s="67">
        <v>0</v>
      </c>
      <c r="M432" s="67">
        <v>0</v>
      </c>
    </row>
    <row r="433" spans="1:13" x14ac:dyDescent="0.2">
      <c r="A433" s="162"/>
      <c r="B433" s="36"/>
      <c r="C433" s="37">
        <v>637005</v>
      </c>
      <c r="D433" s="37" t="s">
        <v>197</v>
      </c>
      <c r="E433" s="118">
        <v>0.7</v>
      </c>
      <c r="F433" s="67"/>
      <c r="G433" s="67"/>
      <c r="H433" s="76"/>
      <c r="I433" s="118">
        <v>0.4</v>
      </c>
      <c r="J433" s="67">
        <v>0.4</v>
      </c>
      <c r="K433" s="67">
        <v>0.4</v>
      </c>
      <c r="L433" s="67">
        <v>0.4</v>
      </c>
      <c r="M433" s="67">
        <v>0.4</v>
      </c>
    </row>
    <row r="434" spans="1:13" x14ac:dyDescent="0.2">
      <c r="A434" s="162"/>
      <c r="B434" s="36"/>
      <c r="C434" s="37">
        <v>637014</v>
      </c>
      <c r="D434" s="37" t="s">
        <v>101</v>
      </c>
      <c r="E434" s="118">
        <v>2</v>
      </c>
      <c r="F434" s="67"/>
      <c r="G434" s="67"/>
      <c r="H434" s="76"/>
      <c r="I434" s="118">
        <v>2.1</v>
      </c>
      <c r="J434" s="67">
        <v>2.2000000000000002</v>
      </c>
      <c r="K434" s="67">
        <v>2.2000000000000002</v>
      </c>
      <c r="L434" s="67">
        <v>2.2000000000000002</v>
      </c>
      <c r="M434" s="67">
        <v>2.2000000000000002</v>
      </c>
    </row>
    <row r="435" spans="1:13" x14ac:dyDescent="0.2">
      <c r="A435" s="162"/>
      <c r="B435" s="36"/>
      <c r="C435" s="37">
        <v>637012</v>
      </c>
      <c r="D435" s="37" t="s">
        <v>103</v>
      </c>
      <c r="E435" s="118">
        <v>0.3</v>
      </c>
      <c r="F435" s="67"/>
      <c r="G435" s="67"/>
      <c r="H435" s="76"/>
      <c r="I435" s="118">
        <v>0.3</v>
      </c>
      <c r="J435" s="67">
        <v>0.5</v>
      </c>
      <c r="K435" s="67">
        <v>0.5</v>
      </c>
      <c r="L435" s="67">
        <v>0.5</v>
      </c>
      <c r="M435" s="67">
        <v>0.5</v>
      </c>
    </row>
    <row r="436" spans="1:13" x14ac:dyDescent="0.2">
      <c r="A436" s="162"/>
      <c r="B436" s="36"/>
      <c r="C436" s="37">
        <v>637027</v>
      </c>
      <c r="D436" s="37" t="s">
        <v>198</v>
      </c>
      <c r="E436" s="118">
        <v>0.5</v>
      </c>
      <c r="F436" s="67"/>
      <c r="G436" s="67"/>
      <c r="H436" s="76"/>
      <c r="I436" s="118">
        <v>0.9</v>
      </c>
      <c r="J436" s="67">
        <v>1</v>
      </c>
      <c r="K436" s="67">
        <v>1</v>
      </c>
      <c r="L436" s="67">
        <v>1</v>
      </c>
      <c r="M436" s="67">
        <v>1</v>
      </c>
    </row>
    <row r="437" spans="1:13" x14ac:dyDescent="0.2">
      <c r="A437" s="162"/>
      <c r="B437" s="36"/>
      <c r="C437" s="37">
        <v>642001</v>
      </c>
      <c r="D437" s="37" t="s">
        <v>199</v>
      </c>
      <c r="E437" s="118">
        <v>0.4</v>
      </c>
      <c r="F437" s="67"/>
      <c r="G437" s="67"/>
      <c r="H437" s="76"/>
      <c r="I437" s="118">
        <v>0.1</v>
      </c>
      <c r="J437" s="67">
        <v>3.2</v>
      </c>
      <c r="K437" s="67">
        <v>3.2</v>
      </c>
      <c r="L437" s="67">
        <v>3.2</v>
      </c>
      <c r="M437" s="67">
        <v>3.2</v>
      </c>
    </row>
    <row r="438" spans="1:13" x14ac:dyDescent="0.2">
      <c r="A438" s="162"/>
      <c r="B438" s="36"/>
      <c r="C438" s="37">
        <v>642001</v>
      </c>
      <c r="D438" s="37" t="s">
        <v>436</v>
      </c>
      <c r="E438" s="118">
        <v>0</v>
      </c>
      <c r="F438" s="67"/>
      <c r="G438" s="67"/>
      <c r="H438" s="76"/>
      <c r="I438" s="118">
        <v>0.5</v>
      </c>
      <c r="J438" s="67">
        <v>0</v>
      </c>
      <c r="K438" s="67">
        <v>0</v>
      </c>
      <c r="L438" s="67">
        <v>0</v>
      </c>
      <c r="M438" s="67">
        <v>0</v>
      </c>
    </row>
    <row r="439" spans="1:13" x14ac:dyDescent="0.2">
      <c r="A439" s="162"/>
      <c r="B439" s="36"/>
      <c r="C439" s="37">
        <v>642012</v>
      </c>
      <c r="D439" s="37" t="s">
        <v>110</v>
      </c>
      <c r="E439" s="118">
        <v>0</v>
      </c>
      <c r="F439" s="67"/>
      <c r="G439" s="67"/>
      <c r="H439" s="76"/>
      <c r="I439" s="118">
        <v>2.2999999999999998</v>
      </c>
      <c r="J439" s="67">
        <v>0</v>
      </c>
      <c r="K439" s="67">
        <v>0</v>
      </c>
      <c r="L439" s="67">
        <v>0</v>
      </c>
      <c r="M439" s="67">
        <v>0</v>
      </c>
    </row>
    <row r="440" spans="1:13" x14ac:dyDescent="0.2">
      <c r="A440" s="161"/>
      <c r="B440" s="36"/>
      <c r="C440" s="37">
        <v>642015</v>
      </c>
      <c r="D440" s="37" t="s">
        <v>517</v>
      </c>
      <c r="E440" s="118">
        <v>0.5</v>
      </c>
      <c r="F440" s="74"/>
      <c r="G440" s="74"/>
      <c r="H440" s="75"/>
      <c r="I440" s="118">
        <v>0.1</v>
      </c>
      <c r="J440" s="67">
        <v>0.1</v>
      </c>
      <c r="K440" s="67">
        <v>0.1</v>
      </c>
      <c r="L440" s="67">
        <v>0.1</v>
      </c>
      <c r="M440" s="67">
        <v>0.1</v>
      </c>
    </row>
    <row r="441" spans="1:13" x14ac:dyDescent="0.2">
      <c r="A441" s="162"/>
      <c r="B441" s="607" t="s">
        <v>504</v>
      </c>
      <c r="C441" s="608"/>
      <c r="D441" s="39" t="s">
        <v>177</v>
      </c>
      <c r="E441" s="120">
        <f t="shared" ref="E441:M441" si="48">SUM(E442:E448)</f>
        <v>5.9</v>
      </c>
      <c r="F441" s="120">
        <f t="shared" si="48"/>
        <v>0</v>
      </c>
      <c r="G441" s="120">
        <f t="shared" si="48"/>
        <v>0</v>
      </c>
      <c r="H441" s="120">
        <f t="shared" si="48"/>
        <v>0</v>
      </c>
      <c r="I441" s="120">
        <f t="shared" si="48"/>
        <v>6</v>
      </c>
      <c r="J441" s="120">
        <f t="shared" si="48"/>
        <v>9.6</v>
      </c>
      <c r="K441" s="120">
        <f t="shared" si="48"/>
        <v>9.6</v>
      </c>
      <c r="L441" s="120">
        <f t="shared" si="48"/>
        <v>9.6999999999999993</v>
      </c>
      <c r="M441" s="120">
        <f t="shared" si="48"/>
        <v>9.7999999999999989</v>
      </c>
    </row>
    <row r="442" spans="1:13" x14ac:dyDescent="0.2">
      <c r="A442" s="162"/>
      <c r="B442" s="36"/>
      <c r="C442" s="37">
        <v>632001</v>
      </c>
      <c r="D442" s="37" t="s">
        <v>56</v>
      </c>
      <c r="E442" s="118">
        <v>2.8</v>
      </c>
      <c r="F442" s="67"/>
      <c r="G442" s="67"/>
      <c r="H442" s="76"/>
      <c r="I442" s="118">
        <v>1.8</v>
      </c>
      <c r="J442" s="67">
        <v>2.2999999999999998</v>
      </c>
      <c r="K442" s="67">
        <v>2.2999999999999998</v>
      </c>
      <c r="L442" s="67">
        <v>2.2999999999999998</v>
      </c>
      <c r="M442" s="67">
        <v>2.2999999999999998</v>
      </c>
    </row>
    <row r="443" spans="1:13" x14ac:dyDescent="0.2">
      <c r="A443" s="162"/>
      <c r="B443" s="36"/>
      <c r="C443" s="37">
        <v>632002</v>
      </c>
      <c r="D443" s="37" t="s">
        <v>164</v>
      </c>
      <c r="E443" s="118">
        <v>0.3</v>
      </c>
      <c r="F443" s="67"/>
      <c r="G443" s="67"/>
      <c r="H443" s="76"/>
      <c r="I443" s="118">
        <v>0.4</v>
      </c>
      <c r="J443" s="67">
        <v>0.6</v>
      </c>
      <c r="K443" s="67">
        <v>0.6</v>
      </c>
      <c r="L443" s="67">
        <v>0.6</v>
      </c>
      <c r="M443" s="67">
        <v>0.6</v>
      </c>
    </row>
    <row r="444" spans="1:13" x14ac:dyDescent="0.2">
      <c r="A444" s="162"/>
      <c r="B444" s="36"/>
      <c r="C444" s="37">
        <v>633006</v>
      </c>
      <c r="D444" s="37" t="s">
        <v>134</v>
      </c>
      <c r="E444" s="118">
        <v>0.7</v>
      </c>
      <c r="F444" s="67"/>
      <c r="G444" s="67"/>
      <c r="H444" s="76"/>
      <c r="I444" s="118">
        <v>0.6</v>
      </c>
      <c r="J444" s="67">
        <v>3</v>
      </c>
      <c r="K444" s="67">
        <v>3</v>
      </c>
      <c r="L444" s="67">
        <v>3</v>
      </c>
      <c r="M444" s="67">
        <v>3</v>
      </c>
    </row>
    <row r="445" spans="1:13" x14ac:dyDescent="0.2">
      <c r="A445" s="162"/>
      <c r="B445" s="36"/>
      <c r="C445" s="37">
        <v>634001</v>
      </c>
      <c r="D445" s="37" t="s">
        <v>533</v>
      </c>
      <c r="E445" s="118">
        <v>0</v>
      </c>
      <c r="F445" s="67"/>
      <c r="G445" s="67"/>
      <c r="H445" s="76"/>
      <c r="I445" s="118">
        <v>0.3</v>
      </c>
      <c r="J445" s="67">
        <v>0.5</v>
      </c>
      <c r="K445" s="67">
        <v>0.5</v>
      </c>
      <c r="L445" s="65">
        <v>0.6</v>
      </c>
      <c r="M445" s="65">
        <v>0.7</v>
      </c>
    </row>
    <row r="446" spans="1:13" x14ac:dyDescent="0.2">
      <c r="A446" s="162"/>
      <c r="B446" s="36"/>
      <c r="C446" s="37">
        <v>637001</v>
      </c>
      <c r="D446" s="37" t="s">
        <v>89</v>
      </c>
      <c r="E446" s="118">
        <v>0</v>
      </c>
      <c r="F446" s="67"/>
      <c r="G446" s="67"/>
      <c r="H446" s="76"/>
      <c r="I446" s="118">
        <v>0</v>
      </c>
      <c r="J446" s="67">
        <v>0.1</v>
      </c>
      <c r="K446" s="67">
        <v>0.1</v>
      </c>
      <c r="L446" s="67">
        <v>0.1</v>
      </c>
      <c r="M446" s="67">
        <v>0.1</v>
      </c>
    </row>
    <row r="447" spans="1:13" x14ac:dyDescent="0.2">
      <c r="A447" s="162"/>
      <c r="B447" s="36"/>
      <c r="C447" s="37">
        <v>637004</v>
      </c>
      <c r="D447" s="37" t="s">
        <v>297</v>
      </c>
      <c r="E447" s="118">
        <v>2.1</v>
      </c>
      <c r="F447" s="67"/>
      <c r="G447" s="67"/>
      <c r="H447" s="76"/>
      <c r="I447" s="118">
        <v>2.9</v>
      </c>
      <c r="J447" s="67">
        <v>2.9</v>
      </c>
      <c r="K447" s="67">
        <v>2.9</v>
      </c>
      <c r="L447" s="67">
        <v>2.9</v>
      </c>
      <c r="M447" s="67">
        <v>2.9</v>
      </c>
    </row>
    <row r="448" spans="1:13" x14ac:dyDescent="0.2">
      <c r="A448" s="161"/>
      <c r="B448" s="36"/>
      <c r="C448" s="37">
        <v>637005</v>
      </c>
      <c r="D448" s="37" t="s">
        <v>480</v>
      </c>
      <c r="E448" s="118">
        <v>0</v>
      </c>
      <c r="F448" s="74"/>
      <c r="G448" s="74"/>
      <c r="H448" s="75"/>
      <c r="I448" s="118">
        <v>0</v>
      </c>
      <c r="J448" s="67">
        <v>0.2</v>
      </c>
      <c r="K448" s="67">
        <v>0.2</v>
      </c>
      <c r="L448" s="67">
        <v>0.2</v>
      </c>
      <c r="M448" s="67">
        <v>0.2</v>
      </c>
    </row>
    <row r="449" spans="1:13" x14ac:dyDescent="0.2">
      <c r="A449" s="161"/>
      <c r="B449" s="39" t="s">
        <v>200</v>
      </c>
      <c r="C449" s="39"/>
      <c r="D449" s="39" t="s">
        <v>201</v>
      </c>
      <c r="E449" s="120">
        <f t="shared" ref="E449:M449" si="49">SUM(E450+E463+E468+E473+E476+E477)</f>
        <v>405.6</v>
      </c>
      <c r="F449" s="120">
        <f t="shared" si="49"/>
        <v>0</v>
      </c>
      <c r="G449" s="120">
        <f t="shared" si="49"/>
        <v>0</v>
      </c>
      <c r="H449" s="120">
        <f t="shared" si="49"/>
        <v>0</v>
      </c>
      <c r="I449" s="120">
        <f t="shared" si="49"/>
        <v>417.40000000000003</v>
      </c>
      <c r="J449" s="120">
        <f t="shared" si="49"/>
        <v>426.34999999999991</v>
      </c>
      <c r="K449" s="120">
        <f t="shared" si="49"/>
        <v>426.34999999999991</v>
      </c>
      <c r="L449" s="120">
        <f t="shared" si="49"/>
        <v>441.34999999999997</v>
      </c>
      <c r="M449" s="120">
        <f t="shared" si="49"/>
        <v>468.34999999999997</v>
      </c>
    </row>
    <row r="450" spans="1:13" x14ac:dyDescent="0.2">
      <c r="A450" s="162"/>
      <c r="B450" s="36" t="s">
        <v>202</v>
      </c>
      <c r="C450" s="36"/>
      <c r="D450" s="36" t="s">
        <v>203</v>
      </c>
      <c r="E450" s="122">
        <f t="shared" ref="E450:J450" si="50">SUM(E451:E462)</f>
        <v>303.7</v>
      </c>
      <c r="F450" s="122">
        <f t="shared" si="50"/>
        <v>0</v>
      </c>
      <c r="G450" s="122">
        <f t="shared" si="50"/>
        <v>0</v>
      </c>
      <c r="H450" s="122">
        <f t="shared" si="50"/>
        <v>0</v>
      </c>
      <c r="I450" s="122">
        <f t="shared" si="50"/>
        <v>304.90000000000003</v>
      </c>
      <c r="J450" s="122">
        <f t="shared" si="50"/>
        <v>327.49999999999994</v>
      </c>
      <c r="K450" s="122">
        <f>SUM(K451:K462)</f>
        <v>327.49999999999994</v>
      </c>
      <c r="L450" s="122">
        <f>SUM(L451:L462)</f>
        <v>340.69999999999993</v>
      </c>
      <c r="M450" s="122">
        <f>SUM(M451:M462)</f>
        <v>364.69999999999993</v>
      </c>
    </row>
    <row r="451" spans="1:13" x14ac:dyDescent="0.2">
      <c r="A451" s="162"/>
      <c r="B451" s="36">
        <v>610</v>
      </c>
      <c r="C451" s="37"/>
      <c r="D451" s="37" t="s">
        <v>184</v>
      </c>
      <c r="E451" s="118">
        <v>168.3</v>
      </c>
      <c r="F451" s="67"/>
      <c r="G451" s="67"/>
      <c r="H451" s="76"/>
      <c r="I451" s="118">
        <v>172.5</v>
      </c>
      <c r="J451" s="67">
        <v>176</v>
      </c>
      <c r="K451" s="67">
        <v>176</v>
      </c>
      <c r="L451" s="65">
        <v>180</v>
      </c>
      <c r="M451" s="65">
        <v>190</v>
      </c>
    </row>
    <row r="452" spans="1:13" x14ac:dyDescent="0.2">
      <c r="A452" s="162"/>
      <c r="B452" s="36">
        <v>620</v>
      </c>
      <c r="C452" s="37"/>
      <c r="D452" s="37" t="s">
        <v>116</v>
      </c>
      <c r="E452" s="118">
        <v>59.7</v>
      </c>
      <c r="F452" s="67"/>
      <c r="G452" s="67"/>
      <c r="H452" s="76"/>
      <c r="I452" s="118">
        <v>62.2</v>
      </c>
      <c r="J452" s="67">
        <v>63.5</v>
      </c>
      <c r="K452" s="67">
        <v>63.5</v>
      </c>
      <c r="L452" s="65">
        <v>65</v>
      </c>
      <c r="M452" s="65">
        <v>68</v>
      </c>
    </row>
    <row r="453" spans="1:13" x14ac:dyDescent="0.2">
      <c r="A453" s="162"/>
      <c r="B453" s="36"/>
      <c r="C453" s="37"/>
      <c r="D453" s="37" t="s">
        <v>287</v>
      </c>
      <c r="E453" s="118"/>
      <c r="F453" s="67"/>
      <c r="G453" s="67"/>
      <c r="H453" s="76"/>
      <c r="I453" s="118"/>
      <c r="J453" s="67">
        <v>0.8</v>
      </c>
      <c r="K453" s="67">
        <v>0.8</v>
      </c>
      <c r="L453" s="65">
        <v>0</v>
      </c>
      <c r="M453" s="65">
        <v>0</v>
      </c>
    </row>
    <row r="454" spans="1:13" x14ac:dyDescent="0.2">
      <c r="A454" s="162"/>
      <c r="B454" s="36"/>
      <c r="C454" s="37"/>
      <c r="D454" s="37" t="s">
        <v>457</v>
      </c>
      <c r="E454" s="118"/>
      <c r="F454" s="67"/>
      <c r="G454" s="67"/>
      <c r="H454" s="76"/>
      <c r="I454" s="118"/>
      <c r="J454" s="67">
        <v>0.3</v>
      </c>
      <c r="K454" s="67">
        <v>0.3</v>
      </c>
      <c r="L454" s="65">
        <v>0</v>
      </c>
      <c r="M454" s="65">
        <v>0</v>
      </c>
    </row>
    <row r="455" spans="1:13" x14ac:dyDescent="0.2">
      <c r="A455" s="162"/>
      <c r="B455" s="36">
        <v>630</v>
      </c>
      <c r="C455" s="37"/>
      <c r="D455" s="37" t="s">
        <v>117</v>
      </c>
      <c r="E455" s="118">
        <v>64</v>
      </c>
      <c r="F455" s="67"/>
      <c r="G455" s="67"/>
      <c r="H455" s="76"/>
      <c r="I455" s="118">
        <v>58.1</v>
      </c>
      <c r="J455" s="67">
        <v>71.7</v>
      </c>
      <c r="K455" s="67">
        <v>71.7</v>
      </c>
      <c r="L455" s="65">
        <v>81</v>
      </c>
      <c r="M455" s="65">
        <v>91</v>
      </c>
    </row>
    <row r="456" spans="1:13" x14ac:dyDescent="0.2">
      <c r="A456" s="162"/>
      <c r="B456" s="36"/>
      <c r="C456" s="37"/>
      <c r="D456" s="37" t="s">
        <v>461</v>
      </c>
      <c r="E456" s="118"/>
      <c r="F456" s="67"/>
      <c r="G456" s="67"/>
      <c r="H456" s="76"/>
      <c r="I456" s="118"/>
      <c r="J456" s="67">
        <v>1.3</v>
      </c>
      <c r="K456" s="67">
        <v>1.3</v>
      </c>
      <c r="L456" s="65">
        <v>0</v>
      </c>
      <c r="M456" s="65">
        <v>0</v>
      </c>
    </row>
    <row r="457" spans="1:13" x14ac:dyDescent="0.2">
      <c r="A457" s="162"/>
      <c r="B457" s="36"/>
      <c r="C457" s="37"/>
      <c r="D457" s="37" t="s">
        <v>462</v>
      </c>
      <c r="E457" s="118"/>
      <c r="F457" s="67"/>
      <c r="G457" s="67"/>
      <c r="H457" s="76"/>
      <c r="I457" s="118"/>
      <c r="J457" s="67">
        <v>0.2</v>
      </c>
      <c r="K457" s="67">
        <v>0.2</v>
      </c>
      <c r="L457" s="65">
        <v>0.2</v>
      </c>
      <c r="M457" s="65">
        <v>0.2</v>
      </c>
    </row>
    <row r="458" spans="1:13" x14ac:dyDescent="0.2">
      <c r="A458" s="162"/>
      <c r="B458" s="36">
        <v>630</v>
      </c>
      <c r="C458" s="37"/>
      <c r="D458" s="37" t="s">
        <v>491</v>
      </c>
      <c r="E458" s="118">
        <v>0</v>
      </c>
      <c r="F458" s="67"/>
      <c r="G458" s="67"/>
      <c r="H458" s="76"/>
      <c r="I458" s="118">
        <v>0</v>
      </c>
      <c r="J458" s="67">
        <v>0.4</v>
      </c>
      <c r="K458" s="67">
        <v>0.4</v>
      </c>
      <c r="L458" s="65">
        <v>0.4</v>
      </c>
      <c r="M458" s="65">
        <v>0.4</v>
      </c>
    </row>
    <row r="459" spans="1:13" x14ac:dyDescent="0.2">
      <c r="A459" s="162"/>
      <c r="B459" s="36">
        <v>630</v>
      </c>
      <c r="C459" s="37"/>
      <c r="D459" s="37" t="s">
        <v>492</v>
      </c>
      <c r="E459" s="118">
        <v>0</v>
      </c>
      <c r="F459" s="67"/>
      <c r="G459" s="67"/>
      <c r="H459" s="76"/>
      <c r="I459" s="118">
        <v>0</v>
      </c>
      <c r="J459" s="67">
        <v>0.5</v>
      </c>
      <c r="K459" s="67">
        <v>0.5</v>
      </c>
      <c r="L459" s="65">
        <v>0.5</v>
      </c>
      <c r="M459" s="65">
        <v>0.5</v>
      </c>
    </row>
    <row r="460" spans="1:13" x14ac:dyDescent="0.2">
      <c r="A460" s="162"/>
      <c r="B460" s="36">
        <v>630</v>
      </c>
      <c r="C460" s="37"/>
      <c r="D460" s="37" t="s">
        <v>493</v>
      </c>
      <c r="E460" s="118">
        <v>0</v>
      </c>
      <c r="F460" s="67"/>
      <c r="G460" s="67"/>
      <c r="H460" s="76"/>
      <c r="I460" s="118">
        <v>0</v>
      </c>
      <c r="J460" s="67">
        <v>0.4</v>
      </c>
      <c r="K460" s="67">
        <v>0.4</v>
      </c>
      <c r="L460" s="65">
        <v>0.4</v>
      </c>
      <c r="M460" s="65">
        <v>0.4</v>
      </c>
    </row>
    <row r="461" spans="1:13" x14ac:dyDescent="0.2">
      <c r="A461" s="162"/>
      <c r="B461" s="36">
        <v>640</v>
      </c>
      <c r="C461" s="37"/>
      <c r="D461" s="37" t="s">
        <v>494</v>
      </c>
      <c r="E461" s="118">
        <v>0</v>
      </c>
      <c r="F461" s="66"/>
      <c r="G461" s="67"/>
      <c r="H461" s="94"/>
      <c r="I461" s="118">
        <v>0</v>
      </c>
      <c r="J461" s="67">
        <v>0.2</v>
      </c>
      <c r="K461" s="67">
        <v>0.2</v>
      </c>
      <c r="L461" s="65">
        <v>0.2</v>
      </c>
      <c r="M461" s="65">
        <v>0.2</v>
      </c>
    </row>
    <row r="462" spans="1:13" x14ac:dyDescent="0.2">
      <c r="A462" s="162"/>
      <c r="B462" s="84"/>
      <c r="C462" s="37"/>
      <c r="D462" s="84" t="s">
        <v>397</v>
      </c>
      <c r="E462" s="118">
        <v>11.7</v>
      </c>
      <c r="F462" s="67"/>
      <c r="G462" s="67"/>
      <c r="H462" s="76"/>
      <c r="I462" s="118">
        <v>12.1</v>
      </c>
      <c r="J462" s="67">
        <v>12.2</v>
      </c>
      <c r="K462" s="67">
        <v>12.2</v>
      </c>
      <c r="L462" s="65">
        <v>13</v>
      </c>
      <c r="M462" s="65">
        <v>14</v>
      </c>
    </row>
    <row r="463" spans="1:13" x14ac:dyDescent="0.2">
      <c r="A463" s="162"/>
      <c r="B463" s="36" t="s">
        <v>305</v>
      </c>
      <c r="C463" s="37"/>
      <c r="D463" s="36" t="s">
        <v>325</v>
      </c>
      <c r="E463" s="122">
        <f t="shared" ref="E463:M463" si="51">SUM(E464:E467)</f>
        <v>32.700000000000003</v>
      </c>
      <c r="F463" s="122">
        <f t="shared" si="51"/>
        <v>0</v>
      </c>
      <c r="G463" s="122">
        <f t="shared" si="51"/>
        <v>0</v>
      </c>
      <c r="H463" s="122">
        <f t="shared" si="51"/>
        <v>0</v>
      </c>
      <c r="I463" s="122">
        <f t="shared" si="51"/>
        <v>33.4</v>
      </c>
      <c r="J463" s="122">
        <f t="shared" si="51"/>
        <v>39.4</v>
      </c>
      <c r="K463" s="122">
        <f t="shared" si="51"/>
        <v>39.4</v>
      </c>
      <c r="L463" s="65">
        <f t="shared" si="51"/>
        <v>40</v>
      </c>
      <c r="M463" s="65">
        <f t="shared" si="51"/>
        <v>41.5</v>
      </c>
    </row>
    <row r="464" spans="1:13" x14ac:dyDescent="0.2">
      <c r="A464" s="162"/>
      <c r="B464" s="36">
        <v>610</v>
      </c>
      <c r="C464" s="37"/>
      <c r="D464" s="37" t="s">
        <v>184</v>
      </c>
      <c r="E464" s="118">
        <v>23.6</v>
      </c>
      <c r="F464" s="67"/>
      <c r="G464" s="67"/>
      <c r="H464" s="76"/>
      <c r="I464" s="118">
        <v>23.5</v>
      </c>
      <c r="J464" s="67">
        <v>25.1</v>
      </c>
      <c r="K464" s="67">
        <v>25.1</v>
      </c>
      <c r="L464" s="65">
        <v>26</v>
      </c>
      <c r="M464" s="65">
        <v>27</v>
      </c>
    </row>
    <row r="465" spans="1:13" x14ac:dyDescent="0.2">
      <c r="A465" s="162"/>
      <c r="B465" s="36">
        <v>620</v>
      </c>
      <c r="C465" s="37"/>
      <c r="D465" s="37" t="s">
        <v>116</v>
      </c>
      <c r="E465" s="118">
        <v>8.1999999999999993</v>
      </c>
      <c r="F465" s="66"/>
      <c r="G465" s="67"/>
      <c r="H465" s="94"/>
      <c r="I465" s="118">
        <v>8.1999999999999993</v>
      </c>
      <c r="J465" s="67">
        <v>9</v>
      </c>
      <c r="K465" s="67">
        <v>9</v>
      </c>
      <c r="L465" s="65">
        <v>9.5</v>
      </c>
      <c r="M465" s="65">
        <v>10</v>
      </c>
    </row>
    <row r="466" spans="1:13" x14ac:dyDescent="0.2">
      <c r="A466" s="162"/>
      <c r="B466" s="36"/>
      <c r="C466" s="37"/>
      <c r="D466" s="37" t="s">
        <v>463</v>
      </c>
      <c r="E466" s="118"/>
      <c r="F466" s="66"/>
      <c r="G466" s="67"/>
      <c r="H466" s="94"/>
      <c r="I466" s="118"/>
      <c r="J466" s="67">
        <v>0.8</v>
      </c>
      <c r="K466" s="67">
        <v>0.8</v>
      </c>
      <c r="L466" s="65">
        <v>0</v>
      </c>
      <c r="M466" s="65">
        <v>0</v>
      </c>
    </row>
    <row r="467" spans="1:13" x14ac:dyDescent="0.2">
      <c r="A467" s="162"/>
      <c r="B467" s="36">
        <v>630</v>
      </c>
      <c r="C467" s="37"/>
      <c r="D467" s="37" t="s">
        <v>117</v>
      </c>
      <c r="E467" s="118">
        <v>0.9</v>
      </c>
      <c r="F467" s="67"/>
      <c r="G467" s="67"/>
      <c r="H467" s="76"/>
      <c r="I467" s="118">
        <v>1.7</v>
      </c>
      <c r="J467" s="67">
        <v>4.5</v>
      </c>
      <c r="K467" s="67">
        <v>4.5</v>
      </c>
      <c r="L467" s="65">
        <v>4.5</v>
      </c>
      <c r="M467" s="65">
        <v>4.5</v>
      </c>
    </row>
    <row r="468" spans="1:13" x14ac:dyDescent="0.2">
      <c r="A468" s="162"/>
      <c r="B468" s="36" t="s">
        <v>303</v>
      </c>
      <c r="C468" s="37"/>
      <c r="D468" s="36" t="s">
        <v>304</v>
      </c>
      <c r="E468" s="122">
        <f t="shared" ref="E468:M468" si="52">SUM(E469:E472)</f>
        <v>51.599999999999994</v>
      </c>
      <c r="F468" s="122">
        <f t="shared" si="52"/>
        <v>0</v>
      </c>
      <c r="G468" s="122">
        <f t="shared" si="52"/>
        <v>0</v>
      </c>
      <c r="H468" s="122">
        <f t="shared" si="52"/>
        <v>0</v>
      </c>
      <c r="I468" s="122">
        <f t="shared" si="52"/>
        <v>55.1</v>
      </c>
      <c r="J468" s="122">
        <f t="shared" si="52"/>
        <v>56.15</v>
      </c>
      <c r="K468" s="122">
        <f t="shared" si="52"/>
        <v>56.15</v>
      </c>
      <c r="L468" s="65">
        <f t="shared" si="52"/>
        <v>57.35</v>
      </c>
      <c r="M468" s="65">
        <f t="shared" si="52"/>
        <v>58.85</v>
      </c>
    </row>
    <row r="469" spans="1:13" x14ac:dyDescent="0.2">
      <c r="A469" s="162"/>
      <c r="B469" s="36">
        <v>610</v>
      </c>
      <c r="C469" s="37"/>
      <c r="D469" s="37" t="s">
        <v>184</v>
      </c>
      <c r="E469" s="118">
        <v>29.8</v>
      </c>
      <c r="F469" s="67"/>
      <c r="G469" s="67"/>
      <c r="H469" s="76"/>
      <c r="I469" s="118">
        <v>31.7</v>
      </c>
      <c r="J469" s="67">
        <v>32.299999999999997</v>
      </c>
      <c r="K469" s="67">
        <v>32.299999999999997</v>
      </c>
      <c r="L469" s="65">
        <v>33</v>
      </c>
      <c r="M469" s="65">
        <v>34</v>
      </c>
    </row>
    <row r="470" spans="1:13" x14ac:dyDescent="0.2">
      <c r="A470" s="162"/>
      <c r="B470" s="36">
        <v>620</v>
      </c>
      <c r="C470" s="37"/>
      <c r="D470" s="37" t="s">
        <v>116</v>
      </c>
      <c r="E470" s="118">
        <v>10.6</v>
      </c>
      <c r="F470" s="66"/>
      <c r="G470" s="67"/>
      <c r="H470" s="94"/>
      <c r="I470" s="118">
        <v>11.3</v>
      </c>
      <c r="J470" s="67">
        <v>11.5</v>
      </c>
      <c r="K470" s="67">
        <v>11.5</v>
      </c>
      <c r="L470" s="65">
        <v>12</v>
      </c>
      <c r="M470" s="65">
        <v>12.5</v>
      </c>
    </row>
    <row r="471" spans="1:13" x14ac:dyDescent="0.2">
      <c r="A471" s="162"/>
      <c r="B471" s="36">
        <v>630</v>
      </c>
      <c r="C471" s="37"/>
      <c r="D471" s="37" t="s">
        <v>495</v>
      </c>
      <c r="E471" s="118">
        <v>11.2</v>
      </c>
      <c r="F471" s="67"/>
      <c r="G471" s="67"/>
      <c r="H471" s="76"/>
      <c r="I471" s="118">
        <v>12.1</v>
      </c>
      <c r="J471" s="67">
        <v>12.35</v>
      </c>
      <c r="K471" s="67">
        <v>12.35</v>
      </c>
      <c r="L471" s="65">
        <v>12.35</v>
      </c>
      <c r="M471" s="65">
        <v>12.35</v>
      </c>
    </row>
    <row r="472" spans="1:13" hidden="1" x14ac:dyDescent="0.2">
      <c r="A472" s="162"/>
      <c r="B472" s="84"/>
      <c r="C472" s="37"/>
      <c r="D472" s="84"/>
      <c r="E472" s="118"/>
      <c r="F472" s="67"/>
      <c r="G472" s="67"/>
      <c r="H472" s="76"/>
      <c r="I472" s="118"/>
      <c r="J472" s="67"/>
      <c r="K472" s="67"/>
      <c r="L472" s="67"/>
      <c r="M472" s="67"/>
    </row>
    <row r="473" spans="1:13" x14ac:dyDescent="0.2">
      <c r="A473" s="161"/>
      <c r="B473" s="36" t="s">
        <v>204</v>
      </c>
      <c r="C473" s="36"/>
      <c r="D473" s="36" t="s">
        <v>205</v>
      </c>
      <c r="E473" s="122">
        <f t="shared" ref="E473:M473" si="53">SUM(E474+E475)</f>
        <v>0</v>
      </c>
      <c r="F473" s="122">
        <f t="shared" si="53"/>
        <v>0</v>
      </c>
      <c r="G473" s="122">
        <f t="shared" si="53"/>
        <v>0</v>
      </c>
      <c r="H473" s="122">
        <f t="shared" si="53"/>
        <v>0</v>
      </c>
      <c r="I473" s="122">
        <f t="shared" si="53"/>
        <v>10.200000000000001</v>
      </c>
      <c r="J473" s="122">
        <f t="shared" si="53"/>
        <v>0</v>
      </c>
      <c r="K473" s="122">
        <f t="shared" si="53"/>
        <v>0</v>
      </c>
      <c r="L473" s="122">
        <f t="shared" si="53"/>
        <v>0</v>
      </c>
      <c r="M473" s="122">
        <f t="shared" si="53"/>
        <v>0</v>
      </c>
    </row>
    <row r="474" spans="1:13" x14ac:dyDescent="0.2">
      <c r="A474" s="161"/>
      <c r="B474" s="36">
        <v>630</v>
      </c>
      <c r="C474" s="36"/>
      <c r="D474" s="84" t="s">
        <v>275</v>
      </c>
      <c r="E474" s="118">
        <v>0</v>
      </c>
      <c r="F474" s="66"/>
      <c r="G474" s="93"/>
      <c r="H474" s="95"/>
      <c r="I474" s="118">
        <v>9.8000000000000007</v>
      </c>
      <c r="J474" s="65">
        <v>0</v>
      </c>
      <c r="K474" s="65">
        <v>0</v>
      </c>
      <c r="L474" s="65">
        <v>0</v>
      </c>
      <c r="M474" s="65">
        <v>0</v>
      </c>
    </row>
    <row r="475" spans="1:13" x14ac:dyDescent="0.2">
      <c r="A475" s="162"/>
      <c r="B475" s="36">
        <v>640</v>
      </c>
      <c r="C475" s="37"/>
      <c r="D475" s="37" t="s">
        <v>372</v>
      </c>
      <c r="E475" s="118">
        <v>0</v>
      </c>
      <c r="F475" s="67"/>
      <c r="G475" s="67"/>
      <c r="H475" s="76"/>
      <c r="I475" s="118">
        <v>0.4</v>
      </c>
      <c r="J475" s="65">
        <v>0</v>
      </c>
      <c r="K475" s="65">
        <v>0</v>
      </c>
      <c r="L475" s="65">
        <v>0</v>
      </c>
      <c r="M475" s="65">
        <v>0</v>
      </c>
    </row>
    <row r="476" spans="1:13" x14ac:dyDescent="0.2">
      <c r="A476" s="162"/>
      <c r="B476" s="36" t="s">
        <v>206</v>
      </c>
      <c r="C476" s="36"/>
      <c r="D476" s="36" t="s">
        <v>496</v>
      </c>
      <c r="E476" s="122">
        <v>3.8</v>
      </c>
      <c r="F476" s="67"/>
      <c r="G476" s="67"/>
      <c r="H476" s="76"/>
      <c r="I476" s="122">
        <v>3</v>
      </c>
      <c r="J476" s="93">
        <v>3.3</v>
      </c>
      <c r="K476" s="93">
        <v>3.3</v>
      </c>
      <c r="L476" s="93">
        <v>3.3</v>
      </c>
      <c r="M476" s="93">
        <v>3.3</v>
      </c>
    </row>
    <row r="477" spans="1:13" x14ac:dyDescent="0.2">
      <c r="A477" s="162"/>
      <c r="B477" s="36" t="s">
        <v>207</v>
      </c>
      <c r="C477" s="36"/>
      <c r="D477" s="36" t="s">
        <v>208</v>
      </c>
      <c r="E477" s="122">
        <f t="shared" ref="E477:M477" si="54">SUM(E478:E480)</f>
        <v>13.8</v>
      </c>
      <c r="F477" s="122">
        <f t="shared" si="54"/>
        <v>0</v>
      </c>
      <c r="G477" s="122">
        <f t="shared" si="54"/>
        <v>0</v>
      </c>
      <c r="H477" s="122">
        <f t="shared" si="54"/>
        <v>0</v>
      </c>
      <c r="I477" s="122">
        <f t="shared" si="54"/>
        <v>10.8</v>
      </c>
      <c r="J477" s="122">
        <f t="shared" si="54"/>
        <v>0</v>
      </c>
      <c r="K477" s="122">
        <f t="shared" si="54"/>
        <v>0</v>
      </c>
      <c r="L477" s="122">
        <f t="shared" si="54"/>
        <v>0</v>
      </c>
      <c r="M477" s="122">
        <f t="shared" si="54"/>
        <v>0</v>
      </c>
    </row>
    <row r="478" spans="1:13" x14ac:dyDescent="0.2">
      <c r="A478" s="161"/>
      <c r="B478" s="36">
        <v>610</v>
      </c>
      <c r="C478" s="37"/>
      <c r="D478" s="37" t="s">
        <v>184</v>
      </c>
      <c r="E478" s="118">
        <v>8.8000000000000007</v>
      </c>
      <c r="F478" s="74"/>
      <c r="G478" s="74"/>
      <c r="H478" s="75"/>
      <c r="I478" s="118">
        <v>5.5</v>
      </c>
      <c r="J478" s="67">
        <v>0</v>
      </c>
      <c r="K478" s="67">
        <v>0</v>
      </c>
      <c r="L478" s="67">
        <v>0</v>
      </c>
      <c r="M478" s="67">
        <v>0</v>
      </c>
    </row>
    <row r="479" spans="1:13" x14ac:dyDescent="0.2">
      <c r="A479" s="162"/>
      <c r="B479" s="36">
        <v>620</v>
      </c>
      <c r="C479" s="37"/>
      <c r="D479" s="37" t="s">
        <v>116</v>
      </c>
      <c r="E479" s="118">
        <v>3.2</v>
      </c>
      <c r="F479" s="67"/>
      <c r="G479" s="67"/>
      <c r="H479" s="76"/>
      <c r="I479" s="118">
        <v>2.2000000000000002</v>
      </c>
      <c r="J479" s="67">
        <v>0</v>
      </c>
      <c r="K479" s="67">
        <v>0</v>
      </c>
      <c r="L479" s="67">
        <v>0</v>
      </c>
      <c r="M479" s="67">
        <v>0</v>
      </c>
    </row>
    <row r="480" spans="1:13" x14ac:dyDescent="0.2">
      <c r="A480" s="162"/>
      <c r="B480" s="36">
        <v>630</v>
      </c>
      <c r="C480" s="37"/>
      <c r="D480" s="37" t="s">
        <v>117</v>
      </c>
      <c r="E480" s="118">
        <v>1.8</v>
      </c>
      <c r="F480" s="67"/>
      <c r="G480" s="67"/>
      <c r="H480" s="76"/>
      <c r="I480" s="118">
        <v>3.1</v>
      </c>
      <c r="J480" s="67">
        <v>0</v>
      </c>
      <c r="K480" s="67">
        <v>0</v>
      </c>
      <c r="L480" s="67">
        <v>0</v>
      </c>
      <c r="M480" s="67">
        <v>0</v>
      </c>
    </row>
    <row r="481" spans="1:13" x14ac:dyDescent="0.2">
      <c r="A481" s="162"/>
      <c r="B481" s="39" t="s">
        <v>209</v>
      </c>
      <c r="C481" s="39"/>
      <c r="D481" s="39" t="s">
        <v>210</v>
      </c>
      <c r="E481" s="120">
        <f t="shared" ref="E481:M481" si="55">SUM(E482:E485)</f>
        <v>30.9</v>
      </c>
      <c r="F481" s="120">
        <f t="shared" si="55"/>
        <v>0</v>
      </c>
      <c r="G481" s="120">
        <f t="shared" si="55"/>
        <v>0</v>
      </c>
      <c r="H481" s="120">
        <f t="shared" si="55"/>
        <v>0</v>
      </c>
      <c r="I481" s="120">
        <f t="shared" si="55"/>
        <v>27.5</v>
      </c>
      <c r="J481" s="120">
        <f t="shared" si="55"/>
        <v>27.5</v>
      </c>
      <c r="K481" s="120">
        <f t="shared" si="55"/>
        <v>27.5</v>
      </c>
      <c r="L481" s="120">
        <f t="shared" si="55"/>
        <v>27.5</v>
      </c>
      <c r="M481" s="120">
        <f t="shared" si="55"/>
        <v>27.5</v>
      </c>
    </row>
    <row r="482" spans="1:13" x14ac:dyDescent="0.2">
      <c r="A482" s="162"/>
      <c r="B482" s="36">
        <v>610</v>
      </c>
      <c r="C482" s="37"/>
      <c r="D482" s="37" t="s">
        <v>115</v>
      </c>
      <c r="E482" s="118">
        <v>21.3</v>
      </c>
      <c r="F482" s="67"/>
      <c r="G482" s="67"/>
      <c r="H482" s="76"/>
      <c r="I482" s="118">
        <v>18.8</v>
      </c>
      <c r="J482" s="67">
        <v>18.8</v>
      </c>
      <c r="K482" s="67">
        <v>18.8</v>
      </c>
      <c r="L482" s="67">
        <v>18.8</v>
      </c>
      <c r="M482" s="67">
        <v>18.8</v>
      </c>
    </row>
    <row r="483" spans="1:13" x14ac:dyDescent="0.2">
      <c r="A483" s="161"/>
      <c r="B483" s="36">
        <v>620</v>
      </c>
      <c r="C483" s="37"/>
      <c r="D483" s="37" t="s">
        <v>116</v>
      </c>
      <c r="E483" s="118">
        <v>7.2</v>
      </c>
      <c r="F483" s="74"/>
      <c r="G483" s="74"/>
      <c r="H483" s="75"/>
      <c r="I483" s="118">
        <v>6.3</v>
      </c>
      <c r="J483" s="67">
        <v>6.3</v>
      </c>
      <c r="K483" s="67">
        <v>6.3</v>
      </c>
      <c r="L483" s="67">
        <v>6.3</v>
      </c>
      <c r="M483" s="67">
        <v>6.3</v>
      </c>
    </row>
    <row r="484" spans="1:13" x14ac:dyDescent="0.2">
      <c r="A484" s="162"/>
      <c r="B484" s="36">
        <v>630</v>
      </c>
      <c r="C484" s="37"/>
      <c r="D484" s="37" t="s">
        <v>117</v>
      </c>
      <c r="E484" s="118">
        <v>2.4</v>
      </c>
      <c r="F484" s="67"/>
      <c r="G484" s="67"/>
      <c r="H484" s="76"/>
      <c r="I484" s="118">
        <v>2.4</v>
      </c>
      <c r="J484" s="67">
        <v>2.4</v>
      </c>
      <c r="K484" s="67">
        <v>2.4</v>
      </c>
      <c r="L484" s="67">
        <v>2.4</v>
      </c>
      <c r="M484" s="67">
        <v>2.4</v>
      </c>
    </row>
    <row r="485" spans="1:13" hidden="1" x14ac:dyDescent="0.2">
      <c r="A485" s="162"/>
      <c r="B485" s="36">
        <v>642</v>
      </c>
      <c r="C485" s="37"/>
      <c r="D485" s="37" t="s">
        <v>111</v>
      </c>
      <c r="E485" s="118">
        <v>0</v>
      </c>
      <c r="F485" s="67"/>
      <c r="G485" s="67"/>
      <c r="H485" s="76"/>
      <c r="I485" s="118">
        <v>0</v>
      </c>
      <c r="J485" s="67">
        <v>0</v>
      </c>
      <c r="K485" s="67">
        <v>0</v>
      </c>
      <c r="L485" s="67">
        <v>0</v>
      </c>
      <c r="M485" s="67">
        <v>0</v>
      </c>
    </row>
    <row r="486" spans="1:13" x14ac:dyDescent="0.2">
      <c r="A486" s="162"/>
      <c r="B486" s="39" t="s">
        <v>211</v>
      </c>
      <c r="C486" s="39"/>
      <c r="D486" s="39" t="s">
        <v>212</v>
      </c>
      <c r="E486" s="120">
        <f t="shared" ref="E486:M486" si="56">SUM(E487:E494)</f>
        <v>252.4</v>
      </c>
      <c r="F486" s="120">
        <f t="shared" si="56"/>
        <v>2.4</v>
      </c>
      <c r="G486" s="120">
        <f t="shared" si="56"/>
        <v>2.4</v>
      </c>
      <c r="H486" s="120">
        <f t="shared" si="56"/>
        <v>2.4</v>
      </c>
      <c r="I486" s="120">
        <f t="shared" si="56"/>
        <v>152.9</v>
      </c>
      <c r="J486" s="120">
        <f t="shared" si="56"/>
        <v>270.10000000000002</v>
      </c>
      <c r="K486" s="120">
        <f t="shared" si="56"/>
        <v>270.10000000000002</v>
      </c>
      <c r="L486" s="120">
        <f t="shared" si="56"/>
        <v>270.10000000000002</v>
      </c>
      <c r="M486" s="120">
        <f t="shared" si="56"/>
        <v>270.10000000000002</v>
      </c>
    </row>
    <row r="487" spans="1:13" x14ac:dyDescent="0.2">
      <c r="A487" s="162"/>
      <c r="B487" s="36">
        <v>640</v>
      </c>
      <c r="C487" s="37"/>
      <c r="D487" s="37" t="s">
        <v>518</v>
      </c>
      <c r="E487" s="118">
        <v>80</v>
      </c>
      <c r="F487" s="67"/>
      <c r="G487" s="96"/>
      <c r="H487" s="97"/>
      <c r="I487" s="118">
        <v>4.5999999999999996</v>
      </c>
      <c r="J487" s="184">
        <v>0</v>
      </c>
      <c r="K487" s="184">
        <v>0</v>
      </c>
      <c r="L487" s="184">
        <v>0</v>
      </c>
      <c r="M487" s="184">
        <v>0</v>
      </c>
    </row>
    <row r="488" spans="1:13" x14ac:dyDescent="0.2">
      <c r="A488" s="162"/>
      <c r="B488" s="36">
        <v>640</v>
      </c>
      <c r="C488" s="37"/>
      <c r="D488" s="37" t="s">
        <v>352</v>
      </c>
      <c r="E488" s="118">
        <v>6</v>
      </c>
      <c r="F488" s="67"/>
      <c r="G488" s="96"/>
      <c r="H488" s="97"/>
      <c r="I488" s="118">
        <v>9.5</v>
      </c>
      <c r="J488" s="67">
        <v>13.5</v>
      </c>
      <c r="K488" s="67">
        <v>13.5</v>
      </c>
      <c r="L488" s="67">
        <v>13.5</v>
      </c>
      <c r="M488" s="67">
        <v>13.5</v>
      </c>
    </row>
    <row r="489" spans="1:13" x14ac:dyDescent="0.2">
      <c r="A489" s="161"/>
      <c r="B489" s="36">
        <v>640</v>
      </c>
      <c r="C489" s="37"/>
      <c r="D489" s="37" t="s">
        <v>483</v>
      </c>
      <c r="E489" s="118">
        <v>0</v>
      </c>
      <c r="F489" s="67"/>
      <c r="G489" s="67"/>
      <c r="H489" s="76"/>
      <c r="I489" s="118">
        <v>0</v>
      </c>
      <c r="J489" s="67">
        <v>102.4</v>
      </c>
      <c r="K489" s="67">
        <v>102.4</v>
      </c>
      <c r="L489" s="67">
        <v>102.4</v>
      </c>
      <c r="M489" s="67">
        <v>102.4</v>
      </c>
    </row>
    <row r="490" spans="1:13" x14ac:dyDescent="0.2">
      <c r="A490" s="161"/>
      <c r="B490" s="36">
        <v>640</v>
      </c>
      <c r="C490" s="37"/>
      <c r="D490" s="37" t="s">
        <v>393</v>
      </c>
      <c r="E490" s="123">
        <v>19.7</v>
      </c>
      <c r="F490" s="67"/>
      <c r="G490" s="67"/>
      <c r="H490" s="76"/>
      <c r="I490" s="123">
        <v>0</v>
      </c>
      <c r="J490" s="96">
        <v>14</v>
      </c>
      <c r="K490" s="96">
        <v>14</v>
      </c>
      <c r="L490" s="96">
        <v>14</v>
      </c>
      <c r="M490" s="96">
        <v>14</v>
      </c>
    </row>
    <row r="491" spans="1:13" x14ac:dyDescent="0.2">
      <c r="A491" s="162"/>
      <c r="B491" s="36">
        <v>640</v>
      </c>
      <c r="C491" s="37"/>
      <c r="D491" s="37" t="s">
        <v>420</v>
      </c>
      <c r="E491" s="123">
        <v>0</v>
      </c>
      <c r="F491" s="123"/>
      <c r="G491" s="123"/>
      <c r="H491" s="123"/>
      <c r="I491" s="123">
        <v>0.7</v>
      </c>
      <c r="J491" s="123">
        <v>0.9</v>
      </c>
      <c r="K491" s="123">
        <v>0.9</v>
      </c>
      <c r="L491" s="123">
        <v>0.9</v>
      </c>
      <c r="M491" s="123">
        <v>0.9</v>
      </c>
    </row>
    <row r="492" spans="1:13" x14ac:dyDescent="0.2">
      <c r="A492" s="161"/>
      <c r="B492" s="36">
        <v>640</v>
      </c>
      <c r="C492" s="37"/>
      <c r="D492" s="37" t="s">
        <v>350</v>
      </c>
      <c r="E492" s="118">
        <v>0.5</v>
      </c>
      <c r="F492" s="74"/>
      <c r="G492" s="74"/>
      <c r="H492" s="75"/>
      <c r="I492" s="118">
        <v>0.8</v>
      </c>
      <c r="J492" s="67">
        <v>2</v>
      </c>
      <c r="K492" s="67">
        <v>2</v>
      </c>
      <c r="L492" s="67">
        <v>2</v>
      </c>
      <c r="M492" s="67">
        <v>2</v>
      </c>
    </row>
    <row r="493" spans="1:13" x14ac:dyDescent="0.2">
      <c r="A493" s="162"/>
      <c r="B493" s="36">
        <v>640</v>
      </c>
      <c r="C493" s="37"/>
      <c r="D493" s="37" t="s">
        <v>272</v>
      </c>
      <c r="E493" s="67">
        <v>2.7</v>
      </c>
      <c r="F493" s="67">
        <v>2.4</v>
      </c>
      <c r="G493" s="67">
        <v>2.4</v>
      </c>
      <c r="H493" s="67">
        <v>2.4</v>
      </c>
      <c r="I493" s="67">
        <v>2.4</v>
      </c>
      <c r="J493" s="67">
        <v>2.4</v>
      </c>
      <c r="K493" s="67">
        <v>2.4</v>
      </c>
      <c r="L493" s="67">
        <v>2.4</v>
      </c>
      <c r="M493" s="67">
        <v>2.4</v>
      </c>
    </row>
    <row r="494" spans="1:13" x14ac:dyDescent="0.2">
      <c r="A494" s="162"/>
      <c r="B494" s="36">
        <v>640</v>
      </c>
      <c r="C494" s="37"/>
      <c r="D494" s="37" t="s">
        <v>213</v>
      </c>
      <c r="E494" s="118">
        <v>143.5</v>
      </c>
      <c r="F494" s="67"/>
      <c r="G494" s="67"/>
      <c r="H494" s="76"/>
      <c r="I494" s="118">
        <v>134.9</v>
      </c>
      <c r="J494" s="67">
        <v>134.9</v>
      </c>
      <c r="K494" s="67">
        <v>134.9</v>
      </c>
      <c r="L494" s="67">
        <v>134.9</v>
      </c>
      <c r="M494" s="67">
        <v>134.9</v>
      </c>
    </row>
    <row r="495" spans="1:13" x14ac:dyDescent="0.2">
      <c r="A495" s="162"/>
      <c r="B495" s="39"/>
      <c r="C495" s="39"/>
      <c r="D495" s="39" t="s">
        <v>40</v>
      </c>
      <c r="E495" s="120">
        <f>SUM(E496)</f>
        <v>101.49999999999999</v>
      </c>
      <c r="F495" s="120">
        <f t="shared" ref="F495:M495" si="57">SUM(F496)</f>
        <v>0</v>
      </c>
      <c r="G495" s="120">
        <f t="shared" si="57"/>
        <v>0</v>
      </c>
      <c r="H495" s="120">
        <f t="shared" si="57"/>
        <v>0</v>
      </c>
      <c r="I495" s="120">
        <f>SUM(I496)</f>
        <v>205.6</v>
      </c>
      <c r="J495" s="120">
        <f t="shared" si="57"/>
        <v>261.5</v>
      </c>
      <c r="K495" s="120">
        <f t="shared" si="57"/>
        <v>261.5</v>
      </c>
      <c r="L495" s="120">
        <f t="shared" si="57"/>
        <v>264.5</v>
      </c>
      <c r="M495" s="120">
        <f t="shared" si="57"/>
        <v>274.5</v>
      </c>
    </row>
    <row r="496" spans="1:13" x14ac:dyDescent="0.2">
      <c r="A496" s="162"/>
      <c r="B496" s="36" t="s">
        <v>214</v>
      </c>
      <c r="C496" s="36"/>
      <c r="D496" s="36" t="s">
        <v>251</v>
      </c>
      <c r="E496" s="122">
        <f t="shared" ref="E496:M496" si="58">SUM(E497:E501)</f>
        <v>101.49999999999999</v>
      </c>
      <c r="F496" s="118">
        <f t="shared" si="58"/>
        <v>0</v>
      </c>
      <c r="G496" s="118">
        <f t="shared" si="58"/>
        <v>0</v>
      </c>
      <c r="H496" s="118">
        <f t="shared" si="58"/>
        <v>0</v>
      </c>
      <c r="I496" s="122">
        <f t="shared" si="58"/>
        <v>205.6</v>
      </c>
      <c r="J496" s="122">
        <f t="shared" si="58"/>
        <v>261.5</v>
      </c>
      <c r="K496" s="122">
        <f t="shared" si="58"/>
        <v>261.5</v>
      </c>
      <c r="L496" s="122">
        <f t="shared" si="58"/>
        <v>264.5</v>
      </c>
      <c r="M496" s="122">
        <f t="shared" si="58"/>
        <v>274.5</v>
      </c>
    </row>
    <row r="497" spans="1:13" x14ac:dyDescent="0.2">
      <c r="A497" s="162"/>
      <c r="B497" s="36"/>
      <c r="C497" s="44">
        <v>821005</v>
      </c>
      <c r="D497" s="37" t="s">
        <v>430</v>
      </c>
      <c r="E497" s="118">
        <v>71.599999999999994</v>
      </c>
      <c r="F497" s="67"/>
      <c r="G497" s="67"/>
      <c r="H497" s="76"/>
      <c r="I497" s="118">
        <v>70.400000000000006</v>
      </c>
      <c r="J497" s="67">
        <v>119.4</v>
      </c>
      <c r="K497" s="67">
        <v>119.4</v>
      </c>
      <c r="L497" s="67">
        <v>119.4</v>
      </c>
      <c r="M497" s="67">
        <v>119.4</v>
      </c>
    </row>
    <row r="498" spans="1:13" x14ac:dyDescent="0.2">
      <c r="A498" s="162"/>
      <c r="B498" s="36"/>
      <c r="C498" s="44">
        <v>821004</v>
      </c>
      <c r="D498" s="37" t="s">
        <v>429</v>
      </c>
      <c r="E498" s="118">
        <v>0</v>
      </c>
      <c r="F498" s="67"/>
      <c r="G498" s="80"/>
      <c r="H498" s="76"/>
      <c r="I498" s="118">
        <v>110.1</v>
      </c>
      <c r="J498" s="67">
        <v>110.4</v>
      </c>
      <c r="K498" s="67">
        <v>110.4</v>
      </c>
      <c r="L498" s="67">
        <v>110.4</v>
      </c>
      <c r="M498" s="67">
        <v>110.4</v>
      </c>
    </row>
    <row r="499" spans="1:13" x14ac:dyDescent="0.2">
      <c r="A499" s="161"/>
      <c r="B499" s="45" t="s">
        <v>262</v>
      </c>
      <c r="C499" s="44">
        <v>8210051</v>
      </c>
      <c r="D499" s="37" t="s">
        <v>260</v>
      </c>
      <c r="E499" s="118">
        <v>13.6</v>
      </c>
      <c r="F499" s="74"/>
      <c r="G499" s="74"/>
      <c r="H499" s="75"/>
      <c r="I499" s="118">
        <v>17</v>
      </c>
      <c r="J499" s="67">
        <v>23.8</v>
      </c>
      <c r="K499" s="67">
        <v>23.8</v>
      </c>
      <c r="L499" s="65">
        <v>30</v>
      </c>
      <c r="M499" s="65">
        <v>40</v>
      </c>
    </row>
    <row r="500" spans="1:13" x14ac:dyDescent="0.2">
      <c r="A500" s="162"/>
      <c r="B500" s="36"/>
      <c r="C500" s="44">
        <v>8210052</v>
      </c>
      <c r="D500" s="37" t="s">
        <v>261</v>
      </c>
      <c r="E500" s="118">
        <v>4.7</v>
      </c>
      <c r="F500" s="66"/>
      <c r="G500" s="67"/>
      <c r="H500" s="94"/>
      <c r="I500" s="118">
        <v>4.7</v>
      </c>
      <c r="J500" s="67">
        <v>4.7</v>
      </c>
      <c r="K500" s="67">
        <v>4.7</v>
      </c>
      <c r="L500" s="65">
        <v>4.7</v>
      </c>
      <c r="M500" s="65">
        <v>4.7</v>
      </c>
    </row>
    <row r="501" spans="1:13" x14ac:dyDescent="0.2">
      <c r="A501" s="162"/>
      <c r="B501" s="36" t="s">
        <v>444</v>
      </c>
      <c r="C501" s="37">
        <v>8411</v>
      </c>
      <c r="D501" s="37" t="s">
        <v>519</v>
      </c>
      <c r="E501" s="118">
        <v>11.6</v>
      </c>
      <c r="F501" s="67"/>
      <c r="G501" s="67"/>
      <c r="H501" s="76"/>
      <c r="I501" s="118">
        <v>3.4</v>
      </c>
      <c r="J501" s="67">
        <v>3.2</v>
      </c>
      <c r="K501" s="67">
        <v>3.2</v>
      </c>
      <c r="L501" s="65">
        <v>0</v>
      </c>
      <c r="M501" s="65">
        <v>0</v>
      </c>
    </row>
    <row r="502" spans="1:13" x14ac:dyDescent="0.2">
      <c r="A502" s="162"/>
      <c r="B502" s="39"/>
      <c r="C502" s="39"/>
      <c r="D502" s="39" t="s">
        <v>215</v>
      </c>
      <c r="E502" s="120">
        <f t="shared" ref="E502:M502" si="59">SUM(E503+E509+E511+E518+E520+E526+E534+E544+E548+E550+E558+E563)</f>
        <v>184.70000000000002</v>
      </c>
      <c r="F502" s="120">
        <f t="shared" si="59"/>
        <v>0</v>
      </c>
      <c r="G502" s="120">
        <f t="shared" si="59"/>
        <v>0</v>
      </c>
      <c r="H502" s="120">
        <f t="shared" si="59"/>
        <v>0</v>
      </c>
      <c r="I502" s="120">
        <f t="shared" si="59"/>
        <v>116.19999999999999</v>
      </c>
      <c r="J502" s="120">
        <f t="shared" si="59"/>
        <v>2828.9</v>
      </c>
      <c r="K502" s="120">
        <f t="shared" si="59"/>
        <v>2828.9</v>
      </c>
      <c r="L502" s="120">
        <f t="shared" si="59"/>
        <v>459.9</v>
      </c>
      <c r="M502" s="120">
        <f t="shared" si="59"/>
        <v>431.9</v>
      </c>
    </row>
    <row r="503" spans="1:13" x14ac:dyDescent="0.2">
      <c r="A503" s="162"/>
      <c r="B503" s="36" t="s">
        <v>216</v>
      </c>
      <c r="C503" s="36"/>
      <c r="D503" s="36" t="s">
        <v>217</v>
      </c>
      <c r="E503" s="93">
        <f t="shared" ref="E503:J503" si="60">SUM(E504:E508)</f>
        <v>0</v>
      </c>
      <c r="F503" s="93">
        <f t="shared" si="60"/>
        <v>0</v>
      </c>
      <c r="G503" s="93">
        <f t="shared" si="60"/>
        <v>0</v>
      </c>
      <c r="H503" s="93">
        <f t="shared" si="60"/>
        <v>0</v>
      </c>
      <c r="I503" s="93">
        <f t="shared" si="60"/>
        <v>0.8</v>
      </c>
      <c r="J503" s="93">
        <f t="shared" si="60"/>
        <v>104.4</v>
      </c>
      <c r="K503" s="93">
        <f>SUM(K504:K508)</f>
        <v>104.4</v>
      </c>
      <c r="L503" s="93">
        <f>SUM(L504:L508)</f>
        <v>44</v>
      </c>
      <c r="M503" s="93">
        <f>SUM(M504:M508)</f>
        <v>24</v>
      </c>
    </row>
    <row r="504" spans="1:13" x14ac:dyDescent="0.2">
      <c r="A504" s="161"/>
      <c r="B504" s="36"/>
      <c r="C504" s="37">
        <v>711003</v>
      </c>
      <c r="D504" s="37" t="s">
        <v>294</v>
      </c>
      <c r="E504" s="118">
        <v>0</v>
      </c>
      <c r="F504" s="67"/>
      <c r="G504" s="67"/>
      <c r="H504" s="76"/>
      <c r="I504" s="118">
        <v>0</v>
      </c>
      <c r="J504" s="67">
        <v>2.9</v>
      </c>
      <c r="K504" s="67">
        <v>2.9</v>
      </c>
      <c r="L504" s="67">
        <v>0</v>
      </c>
      <c r="M504" s="67">
        <v>0</v>
      </c>
    </row>
    <row r="505" spans="1:13" x14ac:dyDescent="0.2">
      <c r="A505" s="162"/>
      <c r="B505" s="36"/>
      <c r="C505" s="37">
        <v>713002</v>
      </c>
      <c r="D505" s="37" t="s">
        <v>218</v>
      </c>
      <c r="E505" s="118">
        <v>0</v>
      </c>
      <c r="F505" s="67"/>
      <c r="G505" s="67"/>
      <c r="H505" s="76"/>
      <c r="I505" s="118">
        <v>0</v>
      </c>
      <c r="J505" s="67">
        <v>0</v>
      </c>
      <c r="K505" s="67">
        <v>0</v>
      </c>
      <c r="L505" s="67">
        <v>2</v>
      </c>
      <c r="M505" s="67">
        <v>2</v>
      </c>
    </row>
    <row r="506" spans="1:13" x14ac:dyDescent="0.2">
      <c r="A506" s="161"/>
      <c r="B506" s="36"/>
      <c r="C506" s="37">
        <v>713004</v>
      </c>
      <c r="D506" s="37" t="s">
        <v>219</v>
      </c>
      <c r="E506" s="118">
        <v>0</v>
      </c>
      <c r="F506" s="67"/>
      <c r="G506" s="67"/>
      <c r="H506" s="76"/>
      <c r="I506" s="118">
        <v>0.8</v>
      </c>
      <c r="J506" s="67">
        <v>0</v>
      </c>
      <c r="K506" s="67">
        <v>0</v>
      </c>
      <c r="L506" s="67">
        <v>2</v>
      </c>
      <c r="M506" s="67">
        <v>2</v>
      </c>
    </row>
    <row r="507" spans="1:13" x14ac:dyDescent="0.2">
      <c r="A507" s="162"/>
      <c r="B507" s="36"/>
      <c r="C507" s="37">
        <v>717003</v>
      </c>
      <c r="D507" s="37" t="s">
        <v>221</v>
      </c>
      <c r="E507" s="118">
        <v>0</v>
      </c>
      <c r="F507" s="67"/>
      <c r="G507" s="67"/>
      <c r="H507" s="76"/>
      <c r="I507" s="118">
        <v>0</v>
      </c>
      <c r="J507" s="184">
        <v>61.5</v>
      </c>
      <c r="K507" s="184">
        <v>61.5</v>
      </c>
      <c r="L507" s="65">
        <v>20</v>
      </c>
      <c r="M507" s="65">
        <v>10</v>
      </c>
    </row>
    <row r="508" spans="1:13" x14ac:dyDescent="0.2">
      <c r="A508" s="162"/>
      <c r="B508" s="36"/>
      <c r="C508" s="37"/>
      <c r="D508" s="37" t="s">
        <v>500</v>
      </c>
      <c r="E508" s="118">
        <v>0</v>
      </c>
      <c r="F508" s="118"/>
      <c r="G508" s="118"/>
      <c r="H508" s="136"/>
      <c r="I508" s="118">
        <v>0</v>
      </c>
      <c r="J508" s="185">
        <v>40</v>
      </c>
      <c r="K508" s="185">
        <v>40</v>
      </c>
      <c r="L508" s="65">
        <v>20</v>
      </c>
      <c r="M508" s="65">
        <v>10</v>
      </c>
    </row>
    <row r="509" spans="1:13" x14ac:dyDescent="0.2">
      <c r="A509" s="162"/>
      <c r="B509" s="36" t="s">
        <v>127</v>
      </c>
      <c r="C509" s="36"/>
      <c r="D509" s="36" t="s">
        <v>222</v>
      </c>
      <c r="E509" s="122">
        <f>SUM(E510)</f>
        <v>0</v>
      </c>
      <c r="F509" s="122">
        <f t="shared" ref="F509:M509" si="61">SUM(F510)</f>
        <v>0</v>
      </c>
      <c r="G509" s="122">
        <f t="shared" si="61"/>
        <v>0</v>
      </c>
      <c r="H509" s="122">
        <f t="shared" si="61"/>
        <v>0</v>
      </c>
      <c r="I509" s="122">
        <f>SUM(I510)</f>
        <v>0</v>
      </c>
      <c r="J509" s="122">
        <f t="shared" si="61"/>
        <v>0</v>
      </c>
      <c r="K509" s="122">
        <f t="shared" si="61"/>
        <v>0</v>
      </c>
      <c r="L509" s="122">
        <f t="shared" si="61"/>
        <v>0</v>
      </c>
      <c r="M509" s="122">
        <f t="shared" si="61"/>
        <v>0</v>
      </c>
    </row>
    <row r="510" spans="1:13" x14ac:dyDescent="0.2">
      <c r="A510" s="162"/>
      <c r="B510" s="36"/>
      <c r="C510" s="37">
        <v>714001</v>
      </c>
      <c r="D510" s="37" t="s">
        <v>220</v>
      </c>
      <c r="E510" s="118">
        <v>0</v>
      </c>
      <c r="F510" s="67"/>
      <c r="G510" s="67"/>
      <c r="H510" s="76"/>
      <c r="I510" s="118">
        <v>0</v>
      </c>
      <c r="J510" s="67">
        <v>0</v>
      </c>
      <c r="K510" s="67">
        <v>0</v>
      </c>
      <c r="L510" s="67">
        <v>0</v>
      </c>
      <c r="M510" s="67">
        <v>0</v>
      </c>
    </row>
    <row r="511" spans="1:13" x14ac:dyDescent="0.2">
      <c r="A511" s="162"/>
      <c r="B511" s="36" t="s">
        <v>223</v>
      </c>
      <c r="C511" s="36"/>
      <c r="D511" s="36" t="s">
        <v>224</v>
      </c>
      <c r="E511" s="122">
        <f t="shared" ref="E511:M511" si="62">SUM(E512:E517)</f>
        <v>73.7</v>
      </c>
      <c r="F511" s="122">
        <f t="shared" si="62"/>
        <v>0</v>
      </c>
      <c r="G511" s="122">
        <f t="shared" si="62"/>
        <v>0</v>
      </c>
      <c r="H511" s="122">
        <f t="shared" si="62"/>
        <v>0</v>
      </c>
      <c r="I511" s="122">
        <f t="shared" si="62"/>
        <v>3</v>
      </c>
      <c r="J511" s="122">
        <f t="shared" si="62"/>
        <v>130</v>
      </c>
      <c r="K511" s="122">
        <f t="shared" si="62"/>
        <v>130</v>
      </c>
      <c r="L511" s="122">
        <f t="shared" si="62"/>
        <v>60</v>
      </c>
      <c r="M511" s="122">
        <f t="shared" si="62"/>
        <v>30</v>
      </c>
    </row>
    <row r="512" spans="1:13" x14ac:dyDescent="0.2">
      <c r="A512" s="162"/>
      <c r="B512" s="36"/>
      <c r="C512" s="37">
        <v>715</v>
      </c>
      <c r="D512" s="37" t="s">
        <v>273</v>
      </c>
      <c r="E512" s="118">
        <v>0</v>
      </c>
      <c r="F512" s="67"/>
      <c r="G512" s="67"/>
      <c r="H512" s="76"/>
      <c r="I512" s="118">
        <v>0</v>
      </c>
      <c r="J512" s="67">
        <v>0</v>
      </c>
      <c r="K512" s="67">
        <v>0</v>
      </c>
      <c r="L512" s="67">
        <v>0</v>
      </c>
      <c r="M512" s="67">
        <v>0</v>
      </c>
    </row>
    <row r="513" spans="1:13" x14ac:dyDescent="0.2">
      <c r="A513" s="162"/>
      <c r="B513" s="36"/>
      <c r="C513" s="37">
        <v>717</v>
      </c>
      <c r="D513" s="37" t="s">
        <v>536</v>
      </c>
      <c r="E513" s="118">
        <v>65.2</v>
      </c>
      <c r="F513" s="67"/>
      <c r="G513" s="67"/>
      <c r="H513" s="76"/>
      <c r="I513" s="118">
        <v>0</v>
      </c>
      <c r="J513" s="67">
        <v>30</v>
      </c>
      <c r="K513" s="67">
        <v>30</v>
      </c>
      <c r="L513" s="67">
        <v>30</v>
      </c>
      <c r="M513" s="67">
        <v>0</v>
      </c>
    </row>
    <row r="514" spans="1:13" x14ac:dyDescent="0.2">
      <c r="A514" s="162"/>
      <c r="B514" s="36"/>
      <c r="C514" s="37">
        <v>716</v>
      </c>
      <c r="D514" s="37" t="s">
        <v>359</v>
      </c>
      <c r="E514" s="118">
        <v>8.5</v>
      </c>
      <c r="F514" s="67"/>
      <c r="G514" s="67"/>
      <c r="H514" s="76"/>
      <c r="I514" s="118">
        <v>3</v>
      </c>
      <c r="J514" s="67">
        <v>0</v>
      </c>
      <c r="K514" s="67">
        <v>0</v>
      </c>
      <c r="L514" s="67">
        <v>0</v>
      </c>
      <c r="M514" s="67">
        <v>0</v>
      </c>
    </row>
    <row r="515" spans="1:13" x14ac:dyDescent="0.2">
      <c r="A515" s="162"/>
      <c r="B515" s="36"/>
      <c r="C515" s="37"/>
      <c r="D515" s="37" t="s">
        <v>527</v>
      </c>
      <c r="E515" s="118">
        <v>0</v>
      </c>
      <c r="F515" s="67"/>
      <c r="G515" s="67"/>
      <c r="H515" s="76"/>
      <c r="I515" s="118">
        <v>0</v>
      </c>
      <c r="J515" s="67">
        <v>5</v>
      </c>
      <c r="K515" s="67">
        <v>5</v>
      </c>
      <c r="L515" s="67">
        <v>30</v>
      </c>
      <c r="M515" s="67">
        <v>30</v>
      </c>
    </row>
    <row r="516" spans="1:13" x14ac:dyDescent="0.2">
      <c r="A516" s="162"/>
      <c r="B516" s="36"/>
      <c r="C516" s="37"/>
      <c r="D516" s="37" t="s">
        <v>464</v>
      </c>
      <c r="E516" s="118">
        <v>0</v>
      </c>
      <c r="F516" s="67"/>
      <c r="G516" s="67"/>
      <c r="H516" s="76"/>
      <c r="I516" s="118">
        <v>0</v>
      </c>
      <c r="J516" s="67">
        <v>10</v>
      </c>
      <c r="K516" s="67">
        <v>10</v>
      </c>
      <c r="L516" s="67">
        <v>0</v>
      </c>
      <c r="M516" s="67">
        <v>0</v>
      </c>
    </row>
    <row r="517" spans="1:13" x14ac:dyDescent="0.2">
      <c r="A517" s="162"/>
      <c r="B517" s="36"/>
      <c r="C517" s="37">
        <v>71700223</v>
      </c>
      <c r="D517" s="37" t="s">
        <v>344</v>
      </c>
      <c r="E517" s="118">
        <v>0</v>
      </c>
      <c r="F517" s="67"/>
      <c r="G517" s="67"/>
      <c r="H517" s="76"/>
      <c r="I517" s="118">
        <v>0</v>
      </c>
      <c r="J517" s="65">
        <v>85</v>
      </c>
      <c r="K517" s="65">
        <v>85</v>
      </c>
      <c r="L517" s="65">
        <v>0</v>
      </c>
      <c r="M517" s="65">
        <v>0</v>
      </c>
    </row>
    <row r="518" spans="1:13" x14ac:dyDescent="0.2">
      <c r="A518" s="162"/>
      <c r="B518" s="36" t="s">
        <v>225</v>
      </c>
      <c r="C518" s="36"/>
      <c r="D518" s="36" t="s">
        <v>226</v>
      </c>
      <c r="E518" s="122">
        <f t="shared" ref="E518:M518" si="63">SUM(E519:E519)</f>
        <v>0</v>
      </c>
      <c r="F518" s="122">
        <f t="shared" si="63"/>
        <v>0</v>
      </c>
      <c r="G518" s="122">
        <f t="shared" si="63"/>
        <v>0</v>
      </c>
      <c r="H518" s="122">
        <f t="shared" si="63"/>
        <v>0</v>
      </c>
      <c r="I518" s="122">
        <f t="shared" si="63"/>
        <v>2.4</v>
      </c>
      <c r="J518" s="122">
        <f t="shared" si="63"/>
        <v>814.2</v>
      </c>
      <c r="K518" s="122">
        <f t="shared" si="63"/>
        <v>814.2</v>
      </c>
      <c r="L518" s="122">
        <f t="shared" si="63"/>
        <v>0</v>
      </c>
      <c r="M518" s="122">
        <f t="shared" si="63"/>
        <v>0</v>
      </c>
    </row>
    <row r="519" spans="1:13" x14ac:dyDescent="0.2">
      <c r="A519" s="162"/>
      <c r="B519" s="36"/>
      <c r="C519" s="37">
        <v>716</v>
      </c>
      <c r="D519" s="37" t="s">
        <v>421</v>
      </c>
      <c r="E519" s="118">
        <v>0</v>
      </c>
      <c r="F519" s="67"/>
      <c r="G519" s="67"/>
      <c r="H519" s="76"/>
      <c r="I519" s="118">
        <v>2.4</v>
      </c>
      <c r="J519" s="67">
        <v>814.2</v>
      </c>
      <c r="K519" s="67">
        <v>814.2</v>
      </c>
      <c r="L519" s="67">
        <v>0</v>
      </c>
      <c r="M519" s="67">
        <v>0</v>
      </c>
    </row>
    <row r="520" spans="1:13" x14ac:dyDescent="0.2">
      <c r="A520" s="162"/>
      <c r="B520" s="36" t="s">
        <v>155</v>
      </c>
      <c r="C520" s="36"/>
      <c r="D520" s="36" t="s">
        <v>277</v>
      </c>
      <c r="E520" s="122">
        <f t="shared" ref="E520:M520" si="64">SUM(E522:E525)</f>
        <v>2.2000000000000002</v>
      </c>
      <c r="F520" s="122">
        <f t="shared" si="64"/>
        <v>0</v>
      </c>
      <c r="G520" s="122">
        <f t="shared" si="64"/>
        <v>0</v>
      </c>
      <c r="H520" s="122">
        <f t="shared" si="64"/>
        <v>0</v>
      </c>
      <c r="I520" s="122">
        <f t="shared" si="64"/>
        <v>0</v>
      </c>
      <c r="J520" s="122">
        <f t="shared" si="64"/>
        <v>5.8</v>
      </c>
      <c r="K520" s="122">
        <f t="shared" si="64"/>
        <v>5.8</v>
      </c>
      <c r="L520" s="122">
        <f t="shared" si="64"/>
        <v>3</v>
      </c>
      <c r="M520" s="122">
        <f t="shared" si="64"/>
        <v>3</v>
      </c>
    </row>
    <row r="521" spans="1:13" hidden="1" x14ac:dyDescent="0.2">
      <c r="A521" s="162"/>
      <c r="B521" s="36"/>
      <c r="C521" s="84">
        <v>713004</v>
      </c>
      <c r="D521" s="84" t="s">
        <v>371</v>
      </c>
      <c r="E521" s="118">
        <v>0</v>
      </c>
      <c r="F521" s="67"/>
      <c r="G521" s="67"/>
      <c r="H521" s="76"/>
      <c r="I521" s="118">
        <v>0</v>
      </c>
      <c r="J521" s="67"/>
      <c r="K521" s="67"/>
      <c r="L521" s="67"/>
      <c r="M521" s="67"/>
    </row>
    <row r="522" spans="1:13" hidden="1" x14ac:dyDescent="0.2">
      <c r="A522" s="162"/>
      <c r="B522" s="36"/>
      <c r="C522" s="37">
        <v>7170011</v>
      </c>
      <c r="D522" s="37" t="s">
        <v>227</v>
      </c>
      <c r="E522" s="118">
        <v>0</v>
      </c>
      <c r="F522" s="67"/>
      <c r="G522" s="67"/>
      <c r="H522" s="76"/>
      <c r="I522" s="118">
        <v>0</v>
      </c>
      <c r="J522" s="67"/>
      <c r="K522" s="67"/>
      <c r="L522" s="67"/>
      <c r="M522" s="67"/>
    </row>
    <row r="523" spans="1:13" hidden="1" x14ac:dyDescent="0.2">
      <c r="A523" s="162"/>
      <c r="B523" s="36"/>
      <c r="C523" s="37">
        <v>7170012</v>
      </c>
      <c r="D523" s="37" t="s">
        <v>274</v>
      </c>
      <c r="E523" s="118">
        <v>0</v>
      </c>
      <c r="F523" s="67"/>
      <c r="G523" s="67"/>
      <c r="H523" s="86"/>
      <c r="I523" s="118">
        <v>0</v>
      </c>
      <c r="J523" s="67"/>
      <c r="K523" s="67"/>
      <c r="L523" s="67"/>
      <c r="M523" s="67"/>
    </row>
    <row r="524" spans="1:13" x14ac:dyDescent="0.2">
      <c r="A524" s="162"/>
      <c r="B524" s="36"/>
      <c r="C524" s="37">
        <v>7170016</v>
      </c>
      <c r="D524" s="37" t="s">
        <v>525</v>
      </c>
      <c r="E524" s="118">
        <v>2.2000000000000002</v>
      </c>
      <c r="F524" s="66"/>
      <c r="G524" s="67"/>
      <c r="H524" s="98"/>
      <c r="I524" s="118">
        <v>0</v>
      </c>
      <c r="J524" s="67">
        <v>3</v>
      </c>
      <c r="K524" s="67">
        <v>3</v>
      </c>
      <c r="L524" s="67">
        <v>3</v>
      </c>
      <c r="M524" s="67">
        <v>3</v>
      </c>
    </row>
    <row r="525" spans="1:13" x14ac:dyDescent="0.2">
      <c r="A525" s="162"/>
      <c r="B525" s="36"/>
      <c r="C525" s="37">
        <v>7170017</v>
      </c>
      <c r="D525" s="37" t="s">
        <v>328</v>
      </c>
      <c r="E525" s="118">
        <v>0</v>
      </c>
      <c r="F525" s="67"/>
      <c r="G525" s="67"/>
      <c r="H525" s="86"/>
      <c r="I525" s="118">
        <v>0</v>
      </c>
      <c r="J525" s="67">
        <v>2.8</v>
      </c>
      <c r="K525" s="67">
        <v>2.8</v>
      </c>
      <c r="L525" s="67">
        <v>0</v>
      </c>
      <c r="M525" s="67">
        <v>0</v>
      </c>
    </row>
    <row r="526" spans="1:13" x14ac:dyDescent="0.2">
      <c r="A526" s="162"/>
      <c r="B526" s="36" t="s">
        <v>267</v>
      </c>
      <c r="C526" s="36"/>
      <c r="D526" s="36" t="s">
        <v>268</v>
      </c>
      <c r="E526" s="122">
        <f t="shared" ref="E526:M526" si="65">SUM(E527:E533)</f>
        <v>3</v>
      </c>
      <c r="F526" s="122">
        <f t="shared" si="65"/>
        <v>0</v>
      </c>
      <c r="G526" s="122">
        <f t="shared" si="65"/>
        <v>0</v>
      </c>
      <c r="H526" s="122">
        <f t="shared" si="65"/>
        <v>0</v>
      </c>
      <c r="I526" s="122">
        <f t="shared" si="65"/>
        <v>21.2</v>
      </c>
      <c r="J526" s="93">
        <f t="shared" si="65"/>
        <v>53.599999999999994</v>
      </c>
      <c r="K526" s="93">
        <f t="shared" si="65"/>
        <v>53.599999999999994</v>
      </c>
      <c r="L526" s="93">
        <f t="shared" si="65"/>
        <v>51</v>
      </c>
      <c r="M526" s="93">
        <f t="shared" si="65"/>
        <v>51</v>
      </c>
    </row>
    <row r="527" spans="1:13" x14ac:dyDescent="0.2">
      <c r="A527" s="162"/>
      <c r="B527" s="36"/>
      <c r="C527" s="37">
        <v>7170011</v>
      </c>
      <c r="D527" s="37" t="s">
        <v>314</v>
      </c>
      <c r="E527" s="118">
        <v>0</v>
      </c>
      <c r="F527" s="118"/>
      <c r="G527" s="118"/>
      <c r="H527" s="118"/>
      <c r="I527" s="118">
        <v>0</v>
      </c>
      <c r="J527" s="118">
        <v>5.5</v>
      </c>
      <c r="K527" s="118">
        <v>5.5</v>
      </c>
      <c r="L527" s="118">
        <v>0</v>
      </c>
      <c r="M527" s="118">
        <v>0</v>
      </c>
    </row>
    <row r="528" spans="1:13" x14ac:dyDescent="0.2">
      <c r="A528" s="162"/>
      <c r="B528" s="36"/>
      <c r="C528" s="37">
        <v>7170012</v>
      </c>
      <c r="D528" s="37" t="s">
        <v>315</v>
      </c>
      <c r="E528" s="118">
        <v>3</v>
      </c>
      <c r="F528" s="118"/>
      <c r="G528" s="118"/>
      <c r="H528" s="118"/>
      <c r="I528" s="118">
        <v>20.399999999999999</v>
      </c>
      <c r="J528" s="118">
        <v>0</v>
      </c>
      <c r="K528" s="118">
        <v>0</v>
      </c>
      <c r="L528" s="118">
        <v>0</v>
      </c>
      <c r="M528" s="118">
        <v>0</v>
      </c>
    </row>
    <row r="529" spans="1:13" x14ac:dyDescent="0.2">
      <c r="A529" s="161"/>
      <c r="B529" s="36"/>
      <c r="C529" s="44">
        <v>717001</v>
      </c>
      <c r="D529" s="37" t="s">
        <v>323</v>
      </c>
      <c r="E529" s="118">
        <v>0</v>
      </c>
      <c r="F529" s="67"/>
      <c r="G529" s="67"/>
      <c r="H529" s="76"/>
      <c r="I529" s="118">
        <v>0</v>
      </c>
      <c r="J529" s="67">
        <v>13.6</v>
      </c>
      <c r="K529" s="67">
        <v>13.6</v>
      </c>
      <c r="L529" s="67">
        <v>27</v>
      </c>
      <c r="M529" s="67">
        <v>27</v>
      </c>
    </row>
    <row r="530" spans="1:13" x14ac:dyDescent="0.2">
      <c r="A530" s="162"/>
      <c r="B530" s="36"/>
      <c r="C530" s="44">
        <v>717001</v>
      </c>
      <c r="D530" s="37" t="s">
        <v>324</v>
      </c>
      <c r="E530" s="118">
        <v>0</v>
      </c>
      <c r="F530" s="66"/>
      <c r="G530" s="67"/>
      <c r="H530" s="94"/>
      <c r="I530" s="118">
        <v>0</v>
      </c>
      <c r="J530" s="67">
        <v>10.7</v>
      </c>
      <c r="K530" s="67">
        <v>10.7</v>
      </c>
      <c r="L530" s="67">
        <v>0</v>
      </c>
      <c r="M530" s="67">
        <v>0</v>
      </c>
    </row>
    <row r="531" spans="1:13" x14ac:dyDescent="0.2">
      <c r="A531" s="162"/>
      <c r="B531" s="36"/>
      <c r="C531" s="44"/>
      <c r="D531" s="37" t="s">
        <v>465</v>
      </c>
      <c r="E531" s="118">
        <v>0</v>
      </c>
      <c r="F531" s="66"/>
      <c r="G531" s="67"/>
      <c r="H531" s="94"/>
      <c r="I531" s="118">
        <v>0</v>
      </c>
      <c r="J531" s="67">
        <v>3</v>
      </c>
      <c r="K531" s="67">
        <v>3</v>
      </c>
      <c r="L531" s="67">
        <v>4</v>
      </c>
      <c r="M531" s="67">
        <v>4</v>
      </c>
    </row>
    <row r="532" spans="1:13" x14ac:dyDescent="0.2">
      <c r="A532" s="162"/>
      <c r="B532" s="36"/>
      <c r="C532" s="37">
        <v>7161</v>
      </c>
      <c r="D532" s="37" t="s">
        <v>341</v>
      </c>
      <c r="E532" s="118">
        <v>0</v>
      </c>
      <c r="F532" s="67"/>
      <c r="G532" s="67"/>
      <c r="H532" s="76"/>
      <c r="I532" s="118">
        <v>0.8</v>
      </c>
      <c r="J532" s="67">
        <v>14.4</v>
      </c>
      <c r="K532" s="67">
        <v>14.4</v>
      </c>
      <c r="L532" s="67">
        <v>20</v>
      </c>
      <c r="M532" s="67">
        <v>20</v>
      </c>
    </row>
    <row r="533" spans="1:13" x14ac:dyDescent="0.2">
      <c r="A533" s="162"/>
      <c r="B533" s="36"/>
      <c r="C533" s="37">
        <v>717</v>
      </c>
      <c r="D533" s="37" t="s">
        <v>373</v>
      </c>
      <c r="E533" s="118">
        <v>0</v>
      </c>
      <c r="F533" s="67"/>
      <c r="G533" s="67"/>
      <c r="H533" s="76"/>
      <c r="I533" s="118">
        <v>0</v>
      </c>
      <c r="J533" s="67">
        <v>6.4</v>
      </c>
      <c r="K533" s="67">
        <v>6.4</v>
      </c>
      <c r="L533" s="67">
        <v>0</v>
      </c>
      <c r="M533" s="67">
        <v>0</v>
      </c>
    </row>
    <row r="534" spans="1:13" x14ac:dyDescent="0.2">
      <c r="A534" s="162"/>
      <c r="B534" s="36" t="s">
        <v>228</v>
      </c>
      <c r="C534" s="36"/>
      <c r="D534" s="36" t="s">
        <v>229</v>
      </c>
      <c r="E534" s="122">
        <f t="shared" ref="E534:M534" si="66">SUM(E535:E543)</f>
        <v>76.599999999999994</v>
      </c>
      <c r="F534" s="122">
        <f t="shared" si="66"/>
        <v>0</v>
      </c>
      <c r="G534" s="122">
        <f t="shared" si="66"/>
        <v>0</v>
      </c>
      <c r="H534" s="122">
        <f t="shared" si="66"/>
        <v>0</v>
      </c>
      <c r="I534" s="122">
        <f t="shared" si="66"/>
        <v>47.2</v>
      </c>
      <c r="J534" s="122">
        <f t="shared" si="66"/>
        <v>89.9</v>
      </c>
      <c r="K534" s="122">
        <f t="shared" si="66"/>
        <v>89.9</v>
      </c>
      <c r="L534" s="122">
        <f t="shared" si="66"/>
        <v>171.9</v>
      </c>
      <c r="M534" s="122">
        <f t="shared" si="66"/>
        <v>203.9</v>
      </c>
    </row>
    <row r="535" spans="1:13" x14ac:dyDescent="0.2">
      <c r="A535" s="162"/>
      <c r="B535" s="36"/>
      <c r="C535" s="37">
        <v>7170024</v>
      </c>
      <c r="D535" s="37" t="s">
        <v>502</v>
      </c>
      <c r="E535" s="118">
        <v>30.3</v>
      </c>
      <c r="F535" s="67"/>
      <c r="G535" s="67"/>
      <c r="H535" s="86"/>
      <c r="I535" s="118">
        <v>47.2</v>
      </c>
      <c r="J535" s="67">
        <v>48.9</v>
      </c>
      <c r="K535" s="67">
        <v>48.9</v>
      </c>
      <c r="L535" s="67">
        <v>48.9</v>
      </c>
      <c r="M535" s="67">
        <v>48.9</v>
      </c>
    </row>
    <row r="536" spans="1:13" x14ac:dyDescent="0.2">
      <c r="A536" s="162"/>
      <c r="B536" s="36"/>
      <c r="C536" s="37">
        <v>713005</v>
      </c>
      <c r="D536" s="37" t="s">
        <v>230</v>
      </c>
      <c r="E536" s="118">
        <v>1.7</v>
      </c>
      <c r="F536" s="67"/>
      <c r="G536" s="67"/>
      <c r="H536" s="76"/>
      <c r="I536" s="118">
        <v>0</v>
      </c>
      <c r="J536" s="67">
        <v>20.8</v>
      </c>
      <c r="K536" s="67">
        <v>20.8</v>
      </c>
      <c r="L536" s="67">
        <v>18</v>
      </c>
      <c r="M536" s="67">
        <v>0</v>
      </c>
    </row>
    <row r="537" spans="1:13" x14ac:dyDescent="0.2">
      <c r="A537" s="162"/>
      <c r="B537" s="36"/>
      <c r="C537" s="37">
        <v>713004</v>
      </c>
      <c r="D537" s="37" t="s">
        <v>497</v>
      </c>
      <c r="E537" s="118">
        <v>0</v>
      </c>
      <c r="F537" s="67"/>
      <c r="G537" s="67"/>
      <c r="H537" s="76"/>
      <c r="I537" s="118">
        <v>0</v>
      </c>
      <c r="J537" s="67">
        <v>3</v>
      </c>
      <c r="K537" s="67">
        <v>3</v>
      </c>
      <c r="L537" s="67">
        <v>0</v>
      </c>
      <c r="M537" s="67">
        <v>0</v>
      </c>
    </row>
    <row r="538" spans="1:13" x14ac:dyDescent="0.2">
      <c r="A538" s="162"/>
      <c r="B538" s="36"/>
      <c r="C538" s="37">
        <v>716</v>
      </c>
      <c r="D538" s="37" t="s">
        <v>366</v>
      </c>
      <c r="E538" s="118">
        <v>0</v>
      </c>
      <c r="F538" s="67"/>
      <c r="G538" s="67"/>
      <c r="H538" s="76"/>
      <c r="I538" s="118">
        <v>0</v>
      </c>
      <c r="J538" s="67">
        <v>5</v>
      </c>
      <c r="K538" s="67">
        <v>5</v>
      </c>
      <c r="L538" s="67">
        <v>5</v>
      </c>
      <c r="M538" s="67">
        <v>5</v>
      </c>
    </row>
    <row r="539" spans="1:13" x14ac:dyDescent="0.2">
      <c r="A539" s="162"/>
      <c r="B539" s="36"/>
      <c r="C539" s="37"/>
      <c r="D539" s="37" t="s">
        <v>466</v>
      </c>
      <c r="E539" s="118">
        <v>0</v>
      </c>
      <c r="F539" s="67"/>
      <c r="G539" s="67"/>
      <c r="H539" s="76"/>
      <c r="I539" s="118">
        <v>0</v>
      </c>
      <c r="J539" s="67">
        <v>10</v>
      </c>
      <c r="K539" s="67">
        <v>10</v>
      </c>
      <c r="L539" s="67">
        <v>0</v>
      </c>
      <c r="M539" s="67">
        <v>0</v>
      </c>
    </row>
    <row r="540" spans="1:13" x14ac:dyDescent="0.2">
      <c r="A540" s="162"/>
      <c r="B540" s="36"/>
      <c r="C540" s="37">
        <v>716</v>
      </c>
      <c r="D540" s="37" t="s">
        <v>276</v>
      </c>
      <c r="E540" s="118">
        <v>3</v>
      </c>
      <c r="F540" s="89"/>
      <c r="G540" s="67"/>
      <c r="H540" s="76"/>
      <c r="I540" s="118">
        <v>0</v>
      </c>
      <c r="J540" s="67">
        <v>2.2000000000000002</v>
      </c>
      <c r="K540" s="67">
        <v>2.2000000000000002</v>
      </c>
      <c r="L540" s="67">
        <v>0</v>
      </c>
      <c r="M540" s="67">
        <v>0</v>
      </c>
    </row>
    <row r="541" spans="1:13" x14ac:dyDescent="0.2">
      <c r="A541" s="161"/>
      <c r="B541" s="36"/>
      <c r="C541" s="37" t="s">
        <v>342</v>
      </c>
      <c r="D541" s="37" t="s">
        <v>231</v>
      </c>
      <c r="E541" s="118">
        <v>7</v>
      </c>
      <c r="F541" s="89"/>
      <c r="G541" s="67"/>
      <c r="H541" s="76"/>
      <c r="I541" s="118">
        <v>0</v>
      </c>
      <c r="J541" s="67">
        <v>0</v>
      </c>
      <c r="K541" s="67">
        <v>0</v>
      </c>
      <c r="L541" s="67">
        <v>0</v>
      </c>
      <c r="M541" s="67">
        <v>0</v>
      </c>
    </row>
    <row r="542" spans="1:13" x14ac:dyDescent="0.2">
      <c r="A542" s="162"/>
      <c r="B542" s="36"/>
      <c r="C542" s="37"/>
      <c r="D542" s="37" t="s">
        <v>520</v>
      </c>
      <c r="E542" s="118">
        <v>30.8</v>
      </c>
      <c r="F542" s="89"/>
      <c r="G542" s="67"/>
      <c r="H542" s="76"/>
      <c r="I542" s="118">
        <v>0</v>
      </c>
      <c r="J542" s="67">
        <v>0</v>
      </c>
      <c r="K542" s="67">
        <v>0</v>
      </c>
      <c r="L542" s="67">
        <v>0</v>
      </c>
      <c r="M542" s="67">
        <v>0</v>
      </c>
    </row>
    <row r="543" spans="1:13" x14ac:dyDescent="0.2">
      <c r="A543" s="161"/>
      <c r="B543" s="36"/>
      <c r="C543" s="37"/>
      <c r="D543" s="37" t="s">
        <v>528</v>
      </c>
      <c r="E543" s="118">
        <v>3.8</v>
      </c>
      <c r="F543" s="66"/>
      <c r="G543" s="67"/>
      <c r="H543" s="94"/>
      <c r="I543" s="118">
        <v>0</v>
      </c>
      <c r="J543" s="67">
        <v>0</v>
      </c>
      <c r="K543" s="67">
        <v>0</v>
      </c>
      <c r="L543" s="65">
        <v>100</v>
      </c>
      <c r="M543" s="65">
        <v>150</v>
      </c>
    </row>
    <row r="544" spans="1:13" x14ac:dyDescent="0.2">
      <c r="A544" s="161"/>
      <c r="B544" s="36" t="s">
        <v>540</v>
      </c>
      <c r="C544" s="36"/>
      <c r="D544" s="36" t="s">
        <v>233</v>
      </c>
      <c r="E544" s="122">
        <f t="shared" ref="E544:M544" si="67">SUM(E545:E547)</f>
        <v>0.8</v>
      </c>
      <c r="F544" s="122">
        <f t="shared" si="67"/>
        <v>0</v>
      </c>
      <c r="G544" s="122">
        <f t="shared" si="67"/>
        <v>0</v>
      </c>
      <c r="H544" s="122">
        <f t="shared" si="67"/>
        <v>0</v>
      </c>
      <c r="I544" s="122">
        <f t="shared" si="67"/>
        <v>16.8</v>
      </c>
      <c r="J544" s="122">
        <f t="shared" si="67"/>
        <v>40</v>
      </c>
      <c r="K544" s="122">
        <f t="shared" si="67"/>
        <v>40</v>
      </c>
      <c r="L544" s="122">
        <f t="shared" si="67"/>
        <v>40</v>
      </c>
      <c r="M544" s="122">
        <f t="shared" si="67"/>
        <v>30</v>
      </c>
    </row>
    <row r="545" spans="1:13" x14ac:dyDescent="0.2">
      <c r="A545" s="162"/>
      <c r="B545" s="79"/>
      <c r="C545" s="37">
        <v>716</v>
      </c>
      <c r="D545" s="37" t="s">
        <v>343</v>
      </c>
      <c r="E545" s="118">
        <v>0</v>
      </c>
      <c r="F545" s="89"/>
      <c r="G545" s="67"/>
      <c r="H545" s="83"/>
      <c r="I545" s="118">
        <v>16.8</v>
      </c>
      <c r="J545" s="67">
        <v>0</v>
      </c>
      <c r="K545" s="67">
        <v>0</v>
      </c>
      <c r="L545" s="67">
        <v>0</v>
      </c>
      <c r="M545" s="67">
        <v>0</v>
      </c>
    </row>
    <row r="546" spans="1:13" x14ac:dyDescent="0.2">
      <c r="A546" s="162"/>
      <c r="B546" s="36"/>
      <c r="C546" s="37">
        <v>7170022</v>
      </c>
      <c r="D546" s="37" t="s">
        <v>234</v>
      </c>
      <c r="E546" s="118">
        <v>0.8</v>
      </c>
      <c r="F546" s="89"/>
      <c r="G546" s="67"/>
      <c r="H546" s="83"/>
      <c r="I546" s="118">
        <v>0</v>
      </c>
      <c r="J546" s="67">
        <v>30</v>
      </c>
      <c r="K546" s="67">
        <v>30</v>
      </c>
      <c r="L546" s="67">
        <v>30</v>
      </c>
      <c r="M546" s="67">
        <v>30</v>
      </c>
    </row>
    <row r="547" spans="1:13" x14ac:dyDescent="0.2">
      <c r="A547" s="162"/>
      <c r="B547" s="36"/>
      <c r="C547" s="37"/>
      <c r="D547" s="37" t="s">
        <v>467</v>
      </c>
      <c r="E547" s="118">
        <v>0</v>
      </c>
      <c r="F547" s="139"/>
      <c r="G547" s="118"/>
      <c r="H547" s="135"/>
      <c r="I547" s="118">
        <v>0</v>
      </c>
      <c r="J547" s="118">
        <v>10</v>
      </c>
      <c r="K547" s="118">
        <v>10</v>
      </c>
      <c r="L547" s="118">
        <v>10</v>
      </c>
      <c r="M547" s="118">
        <v>0</v>
      </c>
    </row>
    <row r="548" spans="1:13" x14ac:dyDescent="0.2">
      <c r="A548" s="162"/>
      <c r="B548" s="36" t="s">
        <v>173</v>
      </c>
      <c r="C548" s="36"/>
      <c r="D548" s="36" t="s">
        <v>235</v>
      </c>
      <c r="E548" s="122">
        <f t="shared" ref="E548:M548" si="68">SUM(E549:E549)</f>
        <v>0</v>
      </c>
      <c r="F548" s="122">
        <f t="shared" si="68"/>
        <v>0</v>
      </c>
      <c r="G548" s="122">
        <f t="shared" si="68"/>
        <v>0</v>
      </c>
      <c r="H548" s="122">
        <f t="shared" si="68"/>
        <v>0</v>
      </c>
      <c r="I548" s="122">
        <f t="shared" si="68"/>
        <v>0</v>
      </c>
      <c r="J548" s="122">
        <f t="shared" si="68"/>
        <v>3</v>
      </c>
      <c r="K548" s="122">
        <f t="shared" si="68"/>
        <v>3</v>
      </c>
      <c r="L548" s="122">
        <f t="shared" si="68"/>
        <v>0</v>
      </c>
      <c r="M548" s="122">
        <f t="shared" si="68"/>
        <v>0</v>
      </c>
    </row>
    <row r="549" spans="1:13" x14ac:dyDescent="0.2">
      <c r="A549" s="162"/>
      <c r="B549" s="36"/>
      <c r="C549" s="37">
        <v>7170021</v>
      </c>
      <c r="D549" s="37" t="s">
        <v>534</v>
      </c>
      <c r="E549" s="118">
        <v>0</v>
      </c>
      <c r="F549" s="89"/>
      <c r="G549" s="67"/>
      <c r="H549" s="83"/>
      <c r="I549" s="118">
        <v>0</v>
      </c>
      <c r="J549" s="121">
        <v>3</v>
      </c>
      <c r="K549" s="121">
        <v>3</v>
      </c>
      <c r="L549" s="121">
        <v>0</v>
      </c>
      <c r="M549" s="121">
        <v>0</v>
      </c>
    </row>
    <row r="550" spans="1:13" x14ac:dyDescent="0.2">
      <c r="A550" s="161"/>
      <c r="B550" s="36" t="s">
        <v>236</v>
      </c>
      <c r="C550" s="36"/>
      <c r="D550" s="36" t="s">
        <v>237</v>
      </c>
      <c r="E550" s="122">
        <f>SUM(E552:E557)</f>
        <v>1.1000000000000001</v>
      </c>
      <c r="F550" s="122">
        <f>SUM(F552:F557)</f>
        <v>0</v>
      </c>
      <c r="G550" s="122">
        <f>SUM(G552:G557)</f>
        <v>0</v>
      </c>
      <c r="H550" s="122">
        <f>SUM(H552:H557)</f>
        <v>0</v>
      </c>
      <c r="I550" s="122">
        <f>SUM(I551:I557)</f>
        <v>15.6</v>
      </c>
      <c r="J550" s="122">
        <f>SUM(J551:J557)</f>
        <v>1008</v>
      </c>
      <c r="K550" s="122">
        <f>SUM(K551:K557)</f>
        <v>1008</v>
      </c>
      <c r="L550" s="122">
        <f>SUM(L551:L557)</f>
        <v>0</v>
      </c>
      <c r="M550" s="122">
        <f>SUM(M551:M557)</f>
        <v>0</v>
      </c>
    </row>
    <row r="551" spans="1:13" x14ac:dyDescent="0.2">
      <c r="A551" s="161"/>
      <c r="B551" s="36"/>
      <c r="C551" s="84">
        <v>712001</v>
      </c>
      <c r="D551" s="84" t="s">
        <v>474</v>
      </c>
      <c r="E551" s="121">
        <v>0</v>
      </c>
      <c r="F551" s="121"/>
      <c r="G551" s="121"/>
      <c r="H551" s="121"/>
      <c r="I551" s="121">
        <v>0</v>
      </c>
      <c r="J551" s="121">
        <v>27.4</v>
      </c>
      <c r="K551" s="121">
        <v>27.4</v>
      </c>
      <c r="L551" s="121">
        <v>0</v>
      </c>
      <c r="M551" s="121">
        <v>0</v>
      </c>
    </row>
    <row r="552" spans="1:13" x14ac:dyDescent="0.2">
      <c r="A552" s="162"/>
      <c r="B552" s="37"/>
      <c r="C552" s="37">
        <v>717</v>
      </c>
      <c r="D552" s="37" t="s">
        <v>367</v>
      </c>
      <c r="E552" s="118">
        <v>0</v>
      </c>
      <c r="F552" s="80"/>
      <c r="G552" s="80"/>
      <c r="H552" s="82"/>
      <c r="I552" s="118">
        <v>0</v>
      </c>
      <c r="J552" s="67">
        <v>220.2</v>
      </c>
      <c r="K552" s="67">
        <v>220.2</v>
      </c>
      <c r="L552" s="121">
        <v>0</v>
      </c>
      <c r="M552" s="121">
        <v>0</v>
      </c>
    </row>
    <row r="553" spans="1:13" x14ac:dyDescent="0.2">
      <c r="A553" s="162"/>
      <c r="B553" s="37"/>
      <c r="C553" s="37"/>
      <c r="D553" s="37" t="s">
        <v>453</v>
      </c>
      <c r="E553" s="118">
        <v>0</v>
      </c>
      <c r="F553" s="80"/>
      <c r="G553" s="80"/>
      <c r="H553" s="82"/>
      <c r="I553" s="118">
        <v>0</v>
      </c>
      <c r="J553" s="67">
        <v>339.2</v>
      </c>
      <c r="K553" s="67">
        <v>339.2</v>
      </c>
      <c r="L553" s="121">
        <v>0</v>
      </c>
      <c r="M553" s="121">
        <v>0</v>
      </c>
    </row>
    <row r="554" spans="1:13" x14ac:dyDescent="0.2">
      <c r="A554" s="162"/>
      <c r="B554" s="37"/>
      <c r="C554" s="37"/>
      <c r="D554" s="37" t="s">
        <v>521</v>
      </c>
      <c r="E554" s="118">
        <v>1.1000000000000001</v>
      </c>
      <c r="F554" s="80"/>
      <c r="G554" s="80"/>
      <c r="H554" s="82">
        <v>0</v>
      </c>
      <c r="I554" s="118">
        <v>0</v>
      </c>
      <c r="J554" s="184">
        <v>0</v>
      </c>
      <c r="K554" s="184">
        <v>0</v>
      </c>
      <c r="L554" s="186">
        <v>0</v>
      </c>
      <c r="M554" s="186">
        <v>0</v>
      </c>
    </row>
    <row r="555" spans="1:13" x14ac:dyDescent="0.2">
      <c r="A555" s="162"/>
      <c r="B555" s="36"/>
      <c r="C555" s="37"/>
      <c r="D555" s="37" t="s">
        <v>468</v>
      </c>
      <c r="E555" s="118">
        <v>0</v>
      </c>
      <c r="F555" s="66"/>
      <c r="G555" s="67"/>
      <c r="H555" s="94"/>
      <c r="I555" s="118">
        <v>0</v>
      </c>
      <c r="J555" s="67">
        <v>421.2</v>
      </c>
      <c r="K555" s="67">
        <v>421.2</v>
      </c>
      <c r="L555" s="121">
        <v>0</v>
      </c>
      <c r="M555" s="121">
        <v>0</v>
      </c>
    </row>
    <row r="556" spans="1:13" x14ac:dyDescent="0.2">
      <c r="A556" s="162"/>
      <c r="B556" s="36"/>
      <c r="C556" s="37">
        <v>716</v>
      </c>
      <c r="D556" s="37" t="s">
        <v>238</v>
      </c>
      <c r="E556" s="118">
        <v>0</v>
      </c>
      <c r="F556" s="66"/>
      <c r="G556" s="67"/>
      <c r="H556" s="94"/>
      <c r="I556" s="118">
        <v>2.1</v>
      </c>
      <c r="J556" s="67">
        <v>0</v>
      </c>
      <c r="K556" s="67">
        <v>0</v>
      </c>
      <c r="L556" s="121">
        <v>0</v>
      </c>
      <c r="M556" s="121">
        <v>0</v>
      </c>
    </row>
    <row r="557" spans="1:13" x14ac:dyDescent="0.2">
      <c r="A557" s="162"/>
      <c r="B557" s="79"/>
      <c r="C557" s="37">
        <v>716</v>
      </c>
      <c r="D557" s="37" t="s">
        <v>409</v>
      </c>
      <c r="E557" s="118">
        <v>0</v>
      </c>
      <c r="F557" s="89"/>
      <c r="G557" s="67"/>
      <c r="H557" s="83"/>
      <c r="I557" s="118">
        <v>13.5</v>
      </c>
      <c r="J557" s="121">
        <v>0</v>
      </c>
      <c r="K557" s="121">
        <v>0</v>
      </c>
      <c r="L557" s="121">
        <v>0</v>
      </c>
      <c r="M557" s="121">
        <v>0</v>
      </c>
    </row>
    <row r="558" spans="1:13" x14ac:dyDescent="0.2">
      <c r="A558" s="162"/>
      <c r="B558" s="36" t="s">
        <v>239</v>
      </c>
      <c r="C558" s="36">
        <v>717</v>
      </c>
      <c r="D558" s="36" t="s">
        <v>240</v>
      </c>
      <c r="E558" s="122">
        <f>SUM(E559:E562)</f>
        <v>27.300000000000004</v>
      </c>
      <c r="F558" s="122">
        <f t="shared" ref="F558:M558" si="69">SUM(F559:F562)</f>
        <v>0</v>
      </c>
      <c r="G558" s="122">
        <f t="shared" si="69"/>
        <v>0</v>
      </c>
      <c r="H558" s="122">
        <f t="shared" si="69"/>
        <v>0</v>
      </c>
      <c r="I558" s="122">
        <f t="shared" si="69"/>
        <v>9.1999999999999993</v>
      </c>
      <c r="J558" s="122">
        <f t="shared" si="69"/>
        <v>580</v>
      </c>
      <c r="K558" s="122">
        <f t="shared" si="69"/>
        <v>580</v>
      </c>
      <c r="L558" s="122">
        <f t="shared" si="69"/>
        <v>90</v>
      </c>
      <c r="M558" s="122">
        <f t="shared" si="69"/>
        <v>90</v>
      </c>
    </row>
    <row r="559" spans="1:13" x14ac:dyDescent="0.2">
      <c r="A559" s="161"/>
      <c r="B559" s="36"/>
      <c r="C559" s="37">
        <v>717</v>
      </c>
      <c r="D559" s="37" t="s">
        <v>522</v>
      </c>
      <c r="E559" s="118">
        <v>16.600000000000001</v>
      </c>
      <c r="F559" s="89"/>
      <c r="G559" s="67"/>
      <c r="H559" s="83"/>
      <c r="I559" s="118">
        <v>6.1</v>
      </c>
      <c r="J559" s="67">
        <v>490</v>
      </c>
      <c r="K559" s="67">
        <v>490</v>
      </c>
      <c r="L559" s="67">
        <v>0</v>
      </c>
      <c r="M559" s="67">
        <v>0</v>
      </c>
    </row>
    <row r="560" spans="1:13" x14ac:dyDescent="0.2">
      <c r="A560" s="162"/>
      <c r="B560" s="36"/>
      <c r="C560" s="37">
        <v>717</v>
      </c>
      <c r="D560" s="37" t="s">
        <v>523</v>
      </c>
      <c r="E560" s="118">
        <v>10.1</v>
      </c>
      <c r="F560" s="89"/>
      <c r="G560" s="67"/>
      <c r="H560" s="83"/>
      <c r="I560" s="118">
        <v>0</v>
      </c>
      <c r="J560" s="67">
        <v>0</v>
      </c>
      <c r="K560" s="67">
        <v>0</v>
      </c>
      <c r="L560" s="67">
        <v>0</v>
      </c>
      <c r="M560" s="67">
        <v>0</v>
      </c>
    </row>
    <row r="561" spans="1:13" x14ac:dyDescent="0.2">
      <c r="A561" s="161"/>
      <c r="B561" s="36"/>
      <c r="C561" s="37">
        <v>717</v>
      </c>
      <c r="D561" s="37" t="s">
        <v>364</v>
      </c>
      <c r="E561" s="118">
        <v>0</v>
      </c>
      <c r="F561" s="74"/>
      <c r="G561" s="74"/>
      <c r="H561" s="75"/>
      <c r="I561" s="118">
        <v>0</v>
      </c>
      <c r="J561" s="67">
        <v>90</v>
      </c>
      <c r="K561" s="67">
        <v>90</v>
      </c>
      <c r="L561" s="67">
        <v>90</v>
      </c>
      <c r="M561" s="67">
        <v>90</v>
      </c>
    </row>
    <row r="562" spans="1:13" x14ac:dyDescent="0.2">
      <c r="A562" s="161"/>
      <c r="B562" s="36"/>
      <c r="C562" s="37">
        <v>716</v>
      </c>
      <c r="D562" s="37" t="s">
        <v>524</v>
      </c>
      <c r="E562" s="118">
        <v>0.6</v>
      </c>
      <c r="F562" s="120"/>
      <c r="G562" s="120"/>
      <c r="H562" s="153">
        <v>0</v>
      </c>
      <c r="I562" s="118">
        <v>3.1</v>
      </c>
      <c r="J562" s="118">
        <v>0</v>
      </c>
      <c r="K562" s="118">
        <v>0</v>
      </c>
      <c r="L562" s="118">
        <v>0</v>
      </c>
      <c r="M562" s="118">
        <v>0</v>
      </c>
    </row>
    <row r="563" spans="1:13" x14ac:dyDescent="0.2">
      <c r="A563" s="162"/>
      <c r="B563" s="99" t="s">
        <v>124</v>
      </c>
      <c r="C563" s="99"/>
      <c r="D563" s="99" t="s">
        <v>125</v>
      </c>
      <c r="E563" s="124">
        <f>SUM(E564)</f>
        <v>0</v>
      </c>
      <c r="F563" s="124">
        <f t="shared" ref="F563:M563" si="70">SUM(F564)</f>
        <v>0</v>
      </c>
      <c r="G563" s="124">
        <f t="shared" si="70"/>
        <v>0</v>
      </c>
      <c r="H563" s="124">
        <f t="shared" si="70"/>
        <v>0</v>
      </c>
      <c r="I563" s="124">
        <f>SUM(I564)</f>
        <v>0</v>
      </c>
      <c r="J563" s="124">
        <f t="shared" si="70"/>
        <v>0</v>
      </c>
      <c r="K563" s="124">
        <f t="shared" si="70"/>
        <v>0</v>
      </c>
      <c r="L563" s="124">
        <f t="shared" si="70"/>
        <v>0</v>
      </c>
      <c r="M563" s="124">
        <f t="shared" si="70"/>
        <v>0</v>
      </c>
    </row>
    <row r="564" spans="1:13" x14ac:dyDescent="0.2">
      <c r="A564" s="168"/>
      <c r="B564" s="36"/>
      <c r="C564" s="37">
        <v>723001</v>
      </c>
      <c r="D564" s="37" t="s">
        <v>351</v>
      </c>
      <c r="E564" s="118">
        <v>0</v>
      </c>
      <c r="F564" s="93"/>
      <c r="G564" s="66"/>
      <c r="H564" s="95"/>
      <c r="I564" s="118">
        <v>0</v>
      </c>
      <c r="J564" s="67">
        <v>0</v>
      </c>
      <c r="K564" s="67">
        <v>0</v>
      </c>
      <c r="L564" s="67">
        <v>0</v>
      </c>
      <c r="M564" s="67">
        <v>0</v>
      </c>
    </row>
    <row r="565" spans="1:13" x14ac:dyDescent="0.2">
      <c r="A565" s="162"/>
      <c r="B565" s="39"/>
      <c r="C565" s="39"/>
      <c r="D565" s="39" t="s">
        <v>395</v>
      </c>
      <c r="E565" s="120">
        <f t="shared" ref="E565:M565" si="71">SUM(E568+E572+E577+E581+E586+E590+E594+E597)</f>
        <v>1418.9</v>
      </c>
      <c r="F565" s="120">
        <f t="shared" si="71"/>
        <v>0</v>
      </c>
      <c r="G565" s="120">
        <f t="shared" si="71"/>
        <v>0</v>
      </c>
      <c r="H565" s="120">
        <f t="shared" si="71"/>
        <v>0</v>
      </c>
      <c r="I565" s="120">
        <f t="shared" si="71"/>
        <v>1533.5000000000002</v>
      </c>
      <c r="J565" s="120">
        <f t="shared" si="71"/>
        <v>1603.4999999999998</v>
      </c>
      <c r="K565" s="120">
        <f t="shared" si="71"/>
        <v>1603.4999999999998</v>
      </c>
      <c r="L565" s="120">
        <f t="shared" si="71"/>
        <v>1667.9999999999998</v>
      </c>
      <c r="M565" s="120">
        <f t="shared" si="71"/>
        <v>1740.9999999999998</v>
      </c>
    </row>
    <row r="566" spans="1:13" x14ac:dyDescent="0.2">
      <c r="A566" s="162"/>
      <c r="B566" s="36"/>
      <c r="C566" s="36"/>
      <c r="D566" s="36" t="s">
        <v>399</v>
      </c>
      <c r="E566" s="122">
        <f t="shared" ref="E566:J566" si="72">SUM(E568 +E577)</f>
        <v>1187.8</v>
      </c>
      <c r="F566" s="122">
        <f t="shared" si="72"/>
        <v>0</v>
      </c>
      <c r="G566" s="122">
        <f t="shared" si="72"/>
        <v>0</v>
      </c>
      <c r="H566" s="122">
        <f t="shared" si="72"/>
        <v>0</v>
      </c>
      <c r="I566" s="122">
        <f t="shared" si="72"/>
        <v>1205</v>
      </c>
      <c r="J566" s="122">
        <f t="shared" si="72"/>
        <v>1240.8</v>
      </c>
      <c r="K566" s="122">
        <f>SUM(K568 +K577)</f>
        <v>1240.8</v>
      </c>
      <c r="L566" s="122">
        <f>SUM(L568 +L577)</f>
        <v>1294.5</v>
      </c>
      <c r="M566" s="122">
        <f>SUM(M568 +M577)</f>
        <v>1354.5</v>
      </c>
    </row>
    <row r="567" spans="1:13" x14ac:dyDescent="0.2">
      <c r="A567" s="162"/>
      <c r="B567" s="36" t="s">
        <v>448</v>
      </c>
      <c r="C567" s="36"/>
      <c r="D567" s="36"/>
      <c r="E567" s="122">
        <f t="shared" ref="E567:M567" si="73">SUM(E572+E581+E597)</f>
        <v>47.400000000000006</v>
      </c>
      <c r="F567" s="122">
        <f t="shared" si="73"/>
        <v>0</v>
      </c>
      <c r="G567" s="122">
        <f t="shared" si="73"/>
        <v>0</v>
      </c>
      <c r="H567" s="122">
        <f t="shared" si="73"/>
        <v>0</v>
      </c>
      <c r="I567" s="122">
        <f t="shared" si="73"/>
        <v>80.3</v>
      </c>
      <c r="J567" s="122">
        <f t="shared" si="73"/>
        <v>69.400000000000006</v>
      </c>
      <c r="K567" s="122">
        <f t="shared" si="73"/>
        <v>69.400000000000006</v>
      </c>
      <c r="L567" s="122">
        <f t="shared" si="73"/>
        <v>73.699999999999989</v>
      </c>
      <c r="M567" s="122">
        <f t="shared" si="73"/>
        <v>79.699999999999989</v>
      </c>
    </row>
    <row r="568" spans="1:13" x14ac:dyDescent="0.2">
      <c r="A568" s="163"/>
      <c r="B568" s="100"/>
      <c r="C568" s="100"/>
      <c r="D568" s="100" t="s">
        <v>389</v>
      </c>
      <c r="E568" s="122">
        <f t="shared" ref="E568:M568" si="74">SUM(E569:E571)</f>
        <v>626</v>
      </c>
      <c r="F568" s="122">
        <f t="shared" si="74"/>
        <v>0</v>
      </c>
      <c r="G568" s="122">
        <f t="shared" si="74"/>
        <v>0</v>
      </c>
      <c r="H568" s="122">
        <f t="shared" si="74"/>
        <v>0</v>
      </c>
      <c r="I568" s="122">
        <f t="shared" si="74"/>
        <v>653.79999999999995</v>
      </c>
      <c r="J568" s="122">
        <f t="shared" si="74"/>
        <v>670.8</v>
      </c>
      <c r="K568" s="122">
        <f t="shared" si="74"/>
        <v>670.8</v>
      </c>
      <c r="L568" s="122">
        <f t="shared" si="74"/>
        <v>694.3</v>
      </c>
      <c r="M568" s="122">
        <f t="shared" si="74"/>
        <v>714.3</v>
      </c>
    </row>
    <row r="569" spans="1:13" x14ac:dyDescent="0.2">
      <c r="A569" s="162"/>
      <c r="B569" s="36"/>
      <c r="C569" s="37">
        <v>610</v>
      </c>
      <c r="D569" s="37" t="s">
        <v>184</v>
      </c>
      <c r="E569" s="118">
        <v>367.3</v>
      </c>
      <c r="F569" s="67"/>
      <c r="G569" s="67"/>
      <c r="H569" s="76"/>
      <c r="I569" s="118">
        <v>388.4</v>
      </c>
      <c r="J569" s="67">
        <v>395.4</v>
      </c>
      <c r="K569" s="67">
        <v>395.4</v>
      </c>
      <c r="L569" s="121">
        <v>410</v>
      </c>
      <c r="M569" s="121">
        <v>420</v>
      </c>
    </row>
    <row r="570" spans="1:13" x14ac:dyDescent="0.2">
      <c r="A570" s="162"/>
      <c r="B570" s="36"/>
      <c r="C570" s="37">
        <v>620</v>
      </c>
      <c r="D570" s="37" t="s">
        <v>116</v>
      </c>
      <c r="E570" s="118">
        <v>136.1</v>
      </c>
      <c r="F570" s="67"/>
      <c r="G570" s="67"/>
      <c r="H570" s="76"/>
      <c r="I570" s="118">
        <v>135.69999999999999</v>
      </c>
      <c r="J570" s="67">
        <v>147.1</v>
      </c>
      <c r="K570" s="67">
        <v>147.1</v>
      </c>
      <c r="L570" s="121">
        <v>156</v>
      </c>
      <c r="M570" s="121">
        <v>166</v>
      </c>
    </row>
    <row r="571" spans="1:13" x14ac:dyDescent="0.2">
      <c r="A571" s="162"/>
      <c r="B571" s="36"/>
      <c r="C571" s="37">
        <v>630</v>
      </c>
      <c r="D571" s="37" t="s">
        <v>117</v>
      </c>
      <c r="E571" s="118">
        <v>122.6</v>
      </c>
      <c r="F571" s="67"/>
      <c r="G571" s="67"/>
      <c r="H571" s="76"/>
      <c r="I571" s="118">
        <v>129.69999999999999</v>
      </c>
      <c r="J571" s="67">
        <v>128.30000000000001</v>
      </c>
      <c r="K571" s="67">
        <v>128.30000000000001</v>
      </c>
      <c r="L571" s="121">
        <v>128.30000000000001</v>
      </c>
      <c r="M571" s="121">
        <v>128.30000000000001</v>
      </c>
    </row>
    <row r="572" spans="1:13" x14ac:dyDescent="0.2">
      <c r="A572" s="162"/>
      <c r="B572" s="100" t="s">
        <v>398</v>
      </c>
      <c r="C572" s="100"/>
      <c r="D572" s="100"/>
      <c r="E572" s="122">
        <f t="shared" ref="E572:M572" si="75">SUM(E573:E576)</f>
        <v>32.300000000000004</v>
      </c>
      <c r="F572" s="122">
        <f t="shared" si="75"/>
        <v>0</v>
      </c>
      <c r="G572" s="122">
        <f t="shared" si="75"/>
        <v>0</v>
      </c>
      <c r="H572" s="122">
        <f t="shared" si="75"/>
        <v>0</v>
      </c>
      <c r="I572" s="122">
        <f t="shared" si="75"/>
        <v>47.4</v>
      </c>
      <c r="J572" s="122">
        <f t="shared" si="75"/>
        <v>40.700000000000003</v>
      </c>
      <c r="K572" s="122">
        <f t="shared" si="75"/>
        <v>40.700000000000003</v>
      </c>
      <c r="L572" s="122">
        <f t="shared" si="75"/>
        <v>44.1</v>
      </c>
      <c r="M572" s="122">
        <f t="shared" si="75"/>
        <v>49.1</v>
      </c>
    </row>
    <row r="573" spans="1:13" x14ac:dyDescent="0.2">
      <c r="A573" s="168"/>
      <c r="B573" s="36"/>
      <c r="C573" s="37">
        <v>630</v>
      </c>
      <c r="D573" s="37" t="s">
        <v>307</v>
      </c>
      <c r="E573" s="118">
        <v>10.6</v>
      </c>
      <c r="F573" s="93"/>
      <c r="G573" s="66"/>
      <c r="H573" s="95"/>
      <c r="I573" s="118">
        <v>10.7</v>
      </c>
      <c r="J573" s="67">
        <v>6.6</v>
      </c>
      <c r="K573" s="67">
        <v>6.6</v>
      </c>
      <c r="L573" s="121">
        <v>10</v>
      </c>
      <c r="M573" s="121">
        <v>15</v>
      </c>
    </row>
    <row r="574" spans="1:13" x14ac:dyDescent="0.2">
      <c r="A574" s="162"/>
      <c r="B574" s="36"/>
      <c r="C574" s="37">
        <v>610</v>
      </c>
      <c r="D574" s="37" t="s">
        <v>308</v>
      </c>
      <c r="E574" s="118">
        <v>6.7</v>
      </c>
      <c r="F574" s="67"/>
      <c r="G574" s="67"/>
      <c r="H574" s="76"/>
      <c r="I574" s="118">
        <v>22.7</v>
      </c>
      <c r="J574" s="67">
        <v>23.5</v>
      </c>
      <c r="K574" s="67">
        <v>23.5</v>
      </c>
      <c r="L574" s="121">
        <v>23.5</v>
      </c>
      <c r="M574" s="121">
        <v>23.5</v>
      </c>
    </row>
    <row r="575" spans="1:13" x14ac:dyDescent="0.2">
      <c r="A575" s="162"/>
      <c r="B575" s="36"/>
      <c r="C575" s="37">
        <v>640</v>
      </c>
      <c r="D575" s="37" t="s">
        <v>390</v>
      </c>
      <c r="E575" s="118">
        <v>13.4</v>
      </c>
      <c r="F575" s="67"/>
      <c r="G575" s="67"/>
      <c r="H575" s="76"/>
      <c r="I575" s="118">
        <v>14</v>
      </c>
      <c r="J575" s="67">
        <v>10.6</v>
      </c>
      <c r="K575" s="67">
        <v>10.6</v>
      </c>
      <c r="L575" s="121">
        <v>10.6</v>
      </c>
      <c r="M575" s="121">
        <v>10.6</v>
      </c>
    </row>
    <row r="576" spans="1:13" x14ac:dyDescent="0.2">
      <c r="A576" s="162"/>
      <c r="B576" s="36"/>
      <c r="C576" s="37">
        <v>640</v>
      </c>
      <c r="D576" s="37" t="s">
        <v>287</v>
      </c>
      <c r="E576" s="118">
        <v>1.6</v>
      </c>
      <c r="F576" s="67"/>
      <c r="G576" s="67"/>
      <c r="H576" s="76"/>
      <c r="I576" s="118">
        <v>0</v>
      </c>
      <c r="J576" s="67">
        <v>0</v>
      </c>
      <c r="K576" s="67">
        <v>0</v>
      </c>
      <c r="L576" s="121">
        <v>0</v>
      </c>
      <c r="M576" s="121">
        <v>0</v>
      </c>
    </row>
    <row r="577" spans="1:13" x14ac:dyDescent="0.2">
      <c r="A577" s="162"/>
      <c r="B577" s="100"/>
      <c r="C577" s="100"/>
      <c r="D577" s="100" t="s">
        <v>391</v>
      </c>
      <c r="E577" s="122">
        <f t="shared" ref="E577:M577" si="76">SUM(E578:E580)</f>
        <v>561.79999999999995</v>
      </c>
      <c r="F577" s="122">
        <f t="shared" si="76"/>
        <v>0</v>
      </c>
      <c r="G577" s="122">
        <f t="shared" si="76"/>
        <v>0</v>
      </c>
      <c r="H577" s="122">
        <f t="shared" si="76"/>
        <v>0</v>
      </c>
      <c r="I577" s="122">
        <f t="shared" si="76"/>
        <v>551.20000000000005</v>
      </c>
      <c r="J577" s="122">
        <f t="shared" si="76"/>
        <v>570</v>
      </c>
      <c r="K577" s="122">
        <f t="shared" si="76"/>
        <v>570</v>
      </c>
      <c r="L577" s="122">
        <f t="shared" si="76"/>
        <v>600.20000000000005</v>
      </c>
      <c r="M577" s="122">
        <f t="shared" si="76"/>
        <v>640.20000000000005</v>
      </c>
    </row>
    <row r="578" spans="1:13" x14ac:dyDescent="0.2">
      <c r="A578" s="162"/>
      <c r="B578" s="36"/>
      <c r="C578" s="37">
        <v>610</v>
      </c>
      <c r="D578" s="37" t="s">
        <v>184</v>
      </c>
      <c r="E578" s="118">
        <v>333.9</v>
      </c>
      <c r="F578" s="67"/>
      <c r="G578" s="67"/>
      <c r="H578" s="76"/>
      <c r="I578" s="118">
        <v>338.8</v>
      </c>
      <c r="J578" s="67">
        <v>372.4</v>
      </c>
      <c r="K578" s="67">
        <v>372.4</v>
      </c>
      <c r="L578" s="121">
        <v>400</v>
      </c>
      <c r="M578" s="121">
        <v>430</v>
      </c>
    </row>
    <row r="579" spans="1:13" x14ac:dyDescent="0.2">
      <c r="A579" s="162"/>
      <c r="B579" s="36"/>
      <c r="C579" s="37">
        <v>620</v>
      </c>
      <c r="D579" s="37" t="s">
        <v>116</v>
      </c>
      <c r="E579" s="118">
        <v>127.2</v>
      </c>
      <c r="F579" s="67"/>
      <c r="G579" s="67"/>
      <c r="H579" s="76"/>
      <c r="I579" s="118">
        <v>118.4</v>
      </c>
      <c r="J579" s="67">
        <v>97.4</v>
      </c>
      <c r="K579" s="67">
        <v>97.4</v>
      </c>
      <c r="L579" s="121">
        <v>100</v>
      </c>
      <c r="M579" s="121">
        <v>110</v>
      </c>
    </row>
    <row r="580" spans="1:13" x14ac:dyDescent="0.2">
      <c r="A580" s="162"/>
      <c r="B580" s="36"/>
      <c r="C580" s="37">
        <v>630</v>
      </c>
      <c r="D580" s="37" t="s">
        <v>117</v>
      </c>
      <c r="E580" s="118">
        <v>100.7</v>
      </c>
      <c r="F580" s="67"/>
      <c r="G580" s="67"/>
      <c r="H580" s="76"/>
      <c r="I580" s="118">
        <v>94</v>
      </c>
      <c r="J580" s="67">
        <v>100.2</v>
      </c>
      <c r="K580" s="67">
        <v>100.2</v>
      </c>
      <c r="L580" s="121">
        <v>100.2</v>
      </c>
      <c r="M580" s="121">
        <v>100.2</v>
      </c>
    </row>
    <row r="581" spans="1:13" x14ac:dyDescent="0.2">
      <c r="A581" s="161"/>
      <c r="B581" s="100" t="s">
        <v>394</v>
      </c>
      <c r="C581" s="100"/>
      <c r="D581" s="100"/>
      <c r="E581" s="122">
        <f t="shared" ref="E581:M581" si="77">SUM(E582:E585)</f>
        <v>13.9</v>
      </c>
      <c r="F581" s="122">
        <f t="shared" si="77"/>
        <v>0</v>
      </c>
      <c r="G581" s="122">
        <f t="shared" si="77"/>
        <v>0</v>
      </c>
      <c r="H581" s="122">
        <f t="shared" si="77"/>
        <v>0</v>
      </c>
      <c r="I581" s="122">
        <f t="shared" si="77"/>
        <v>32.9</v>
      </c>
      <c r="J581" s="122">
        <f t="shared" si="77"/>
        <v>27.6</v>
      </c>
      <c r="K581" s="122">
        <f t="shared" si="77"/>
        <v>27.6</v>
      </c>
      <c r="L581" s="121">
        <f t="shared" si="77"/>
        <v>28.5</v>
      </c>
      <c r="M581" s="121">
        <f t="shared" si="77"/>
        <v>29.5</v>
      </c>
    </row>
    <row r="582" spans="1:13" x14ac:dyDescent="0.2">
      <c r="A582" s="162"/>
      <c r="B582" s="36"/>
      <c r="C582" s="37">
        <v>630</v>
      </c>
      <c r="D582" s="37" t="s">
        <v>307</v>
      </c>
      <c r="E582" s="118">
        <v>10.6</v>
      </c>
      <c r="F582" s="66"/>
      <c r="G582" s="67"/>
      <c r="H582" s="94"/>
      <c r="I582" s="118">
        <v>10.199999999999999</v>
      </c>
      <c r="J582" s="67">
        <v>6.2</v>
      </c>
      <c r="K582" s="67">
        <v>6.2</v>
      </c>
      <c r="L582" s="121">
        <v>6.2</v>
      </c>
      <c r="M582" s="121">
        <v>6.2</v>
      </c>
    </row>
    <row r="583" spans="1:13" x14ac:dyDescent="0.2">
      <c r="A583" s="162"/>
      <c r="B583" s="36"/>
      <c r="C583" s="37">
        <v>610</v>
      </c>
      <c r="D583" s="37" t="s">
        <v>308</v>
      </c>
      <c r="E583" s="118">
        <v>0</v>
      </c>
      <c r="F583" s="67"/>
      <c r="G583" s="67"/>
      <c r="H583" s="76"/>
      <c r="I583" s="118">
        <v>18.100000000000001</v>
      </c>
      <c r="J583" s="67">
        <v>18.100000000000001</v>
      </c>
      <c r="K583" s="67">
        <v>18.100000000000001</v>
      </c>
      <c r="L583" s="121">
        <v>19</v>
      </c>
      <c r="M583" s="121">
        <v>20</v>
      </c>
    </row>
    <row r="584" spans="1:13" x14ac:dyDescent="0.2">
      <c r="A584" s="162"/>
      <c r="B584" s="36"/>
      <c r="C584" s="37">
        <v>640</v>
      </c>
      <c r="D584" s="37" t="s">
        <v>287</v>
      </c>
      <c r="E584" s="118">
        <v>0.9</v>
      </c>
      <c r="F584" s="67"/>
      <c r="G584" s="67"/>
      <c r="H584" s="76"/>
      <c r="I584" s="118">
        <v>0</v>
      </c>
      <c r="J584" s="67">
        <v>0</v>
      </c>
      <c r="K584" s="67">
        <v>0</v>
      </c>
      <c r="L584" s="121">
        <v>0</v>
      </c>
      <c r="M584" s="121">
        <v>0</v>
      </c>
    </row>
    <row r="585" spans="1:13" x14ac:dyDescent="0.2">
      <c r="A585" s="162"/>
      <c r="B585" s="36"/>
      <c r="C585" s="37">
        <v>640</v>
      </c>
      <c r="D585" s="37" t="s">
        <v>392</v>
      </c>
      <c r="E585" s="118">
        <v>2.4</v>
      </c>
      <c r="F585" s="67"/>
      <c r="G585" s="67"/>
      <c r="H585" s="76"/>
      <c r="I585" s="118">
        <v>4.5999999999999996</v>
      </c>
      <c r="J585" s="67">
        <v>3.3</v>
      </c>
      <c r="K585" s="67">
        <v>3.3</v>
      </c>
      <c r="L585" s="121">
        <v>3.3</v>
      </c>
      <c r="M585" s="121">
        <v>3.3</v>
      </c>
    </row>
    <row r="586" spans="1:13" x14ac:dyDescent="0.2">
      <c r="A586" s="162"/>
      <c r="B586" s="36" t="s">
        <v>361</v>
      </c>
      <c r="C586" s="37"/>
      <c r="D586" s="36" t="s">
        <v>363</v>
      </c>
      <c r="E586" s="122">
        <f t="shared" ref="E586:M586" si="78">SUM(E587:E589)</f>
        <v>88.699999999999989</v>
      </c>
      <c r="F586" s="122">
        <f t="shared" si="78"/>
        <v>0</v>
      </c>
      <c r="G586" s="122">
        <f t="shared" si="78"/>
        <v>0</v>
      </c>
      <c r="H586" s="122">
        <f t="shared" si="78"/>
        <v>0</v>
      </c>
      <c r="I586" s="122">
        <f t="shared" si="78"/>
        <v>82</v>
      </c>
      <c r="J586" s="122">
        <f t="shared" si="78"/>
        <v>94</v>
      </c>
      <c r="K586" s="122">
        <f t="shared" si="78"/>
        <v>94</v>
      </c>
      <c r="L586" s="122">
        <f t="shared" si="78"/>
        <v>98</v>
      </c>
      <c r="M586" s="122">
        <f t="shared" si="78"/>
        <v>103</v>
      </c>
    </row>
    <row r="587" spans="1:13" x14ac:dyDescent="0.2">
      <c r="A587" s="162"/>
      <c r="B587" s="42">
        <v>610</v>
      </c>
      <c r="C587" s="43"/>
      <c r="D587" s="37" t="s">
        <v>184</v>
      </c>
      <c r="E587" s="118">
        <v>59.8</v>
      </c>
      <c r="F587" s="67"/>
      <c r="G587" s="67"/>
      <c r="H587" s="76"/>
      <c r="I587" s="118">
        <v>55.2</v>
      </c>
      <c r="J587" s="67">
        <v>61.3</v>
      </c>
      <c r="K587" s="67">
        <v>61.3</v>
      </c>
      <c r="L587" s="121">
        <v>63</v>
      </c>
      <c r="M587" s="121">
        <v>65</v>
      </c>
    </row>
    <row r="588" spans="1:13" x14ac:dyDescent="0.2">
      <c r="A588" s="162"/>
      <c r="B588" s="42">
        <v>620</v>
      </c>
      <c r="C588" s="43"/>
      <c r="D588" s="37" t="s">
        <v>116</v>
      </c>
      <c r="E588" s="118">
        <v>20.9</v>
      </c>
      <c r="F588" s="67"/>
      <c r="G588" s="67"/>
      <c r="H588" s="76"/>
      <c r="I588" s="118">
        <v>19.3</v>
      </c>
      <c r="J588" s="67">
        <v>22.7</v>
      </c>
      <c r="K588" s="67">
        <v>22.7</v>
      </c>
      <c r="L588" s="121">
        <v>25</v>
      </c>
      <c r="M588" s="121">
        <v>28</v>
      </c>
    </row>
    <row r="589" spans="1:13" x14ac:dyDescent="0.2">
      <c r="A589" s="162"/>
      <c r="B589" s="42">
        <v>630</v>
      </c>
      <c r="C589" s="37"/>
      <c r="D589" s="37" t="s">
        <v>117</v>
      </c>
      <c r="E589" s="118">
        <v>8</v>
      </c>
      <c r="F589" s="67"/>
      <c r="G589" s="67"/>
      <c r="H589" s="76"/>
      <c r="I589" s="118">
        <v>7.5</v>
      </c>
      <c r="J589" s="67">
        <v>10</v>
      </c>
      <c r="K589" s="67">
        <v>10</v>
      </c>
      <c r="L589" s="67">
        <v>10</v>
      </c>
      <c r="M589" s="67">
        <v>10</v>
      </c>
    </row>
    <row r="590" spans="1:13" x14ac:dyDescent="0.2">
      <c r="A590" s="169"/>
      <c r="B590" s="36" t="s">
        <v>370</v>
      </c>
      <c r="C590" s="37"/>
      <c r="D590" s="36" t="s">
        <v>306</v>
      </c>
      <c r="E590" s="122">
        <f t="shared" ref="E590:M590" si="79">SUM(E591:E593)</f>
        <v>95</v>
      </c>
      <c r="F590" s="122">
        <f t="shared" si="79"/>
        <v>0</v>
      </c>
      <c r="G590" s="122">
        <f t="shared" si="79"/>
        <v>0</v>
      </c>
      <c r="H590" s="122">
        <f t="shared" si="79"/>
        <v>0</v>
      </c>
      <c r="I590" s="122">
        <f t="shared" si="79"/>
        <v>107</v>
      </c>
      <c r="J590" s="122">
        <f t="shared" si="79"/>
        <v>111</v>
      </c>
      <c r="K590" s="122">
        <f t="shared" si="79"/>
        <v>111</v>
      </c>
      <c r="L590" s="122">
        <f t="shared" si="79"/>
        <v>113.5</v>
      </c>
      <c r="M590" s="122">
        <f t="shared" si="79"/>
        <v>115.5</v>
      </c>
    </row>
    <row r="591" spans="1:13" x14ac:dyDescent="0.2">
      <c r="A591" s="161"/>
      <c r="B591" s="42">
        <v>610</v>
      </c>
      <c r="C591" s="43"/>
      <c r="D591" s="37" t="s">
        <v>184</v>
      </c>
      <c r="E591" s="118">
        <v>50.3</v>
      </c>
      <c r="F591" s="67"/>
      <c r="G591" s="67"/>
      <c r="H591" s="76"/>
      <c r="I591" s="118">
        <v>51.9</v>
      </c>
      <c r="J591" s="67">
        <v>52.9</v>
      </c>
      <c r="K591" s="67">
        <v>52.9</v>
      </c>
      <c r="L591" s="67">
        <v>54</v>
      </c>
      <c r="M591" s="67">
        <v>55</v>
      </c>
    </row>
    <row r="592" spans="1:13" x14ac:dyDescent="0.2">
      <c r="A592" s="161"/>
      <c r="B592" s="42">
        <v>620</v>
      </c>
      <c r="C592" s="43"/>
      <c r="D592" s="37" t="s">
        <v>116</v>
      </c>
      <c r="E592" s="118">
        <v>17.8</v>
      </c>
      <c r="F592" s="67"/>
      <c r="G592" s="67"/>
      <c r="H592" s="76"/>
      <c r="I592" s="118">
        <v>18.100000000000001</v>
      </c>
      <c r="J592" s="67">
        <v>19.600000000000001</v>
      </c>
      <c r="K592" s="67">
        <v>19.600000000000001</v>
      </c>
      <c r="L592" s="67">
        <v>21</v>
      </c>
      <c r="M592" s="67">
        <v>22</v>
      </c>
    </row>
    <row r="593" spans="1:13" x14ac:dyDescent="0.2">
      <c r="A593" s="162"/>
      <c r="B593" s="42">
        <v>630</v>
      </c>
      <c r="C593" s="37"/>
      <c r="D593" s="37" t="s">
        <v>117</v>
      </c>
      <c r="E593" s="118">
        <v>26.9</v>
      </c>
      <c r="F593" s="93"/>
      <c r="G593" s="66"/>
      <c r="H593" s="95"/>
      <c r="I593" s="118">
        <v>37</v>
      </c>
      <c r="J593" s="67">
        <v>38.5</v>
      </c>
      <c r="K593" s="67">
        <v>38.5</v>
      </c>
      <c r="L593" s="67">
        <v>38.5</v>
      </c>
      <c r="M593" s="67">
        <v>38.5</v>
      </c>
    </row>
    <row r="594" spans="1:13" x14ac:dyDescent="0.2">
      <c r="A594" s="163"/>
      <c r="B594" s="100" t="s">
        <v>422</v>
      </c>
      <c r="C594" s="37"/>
      <c r="D594" s="37"/>
      <c r="E594" s="122">
        <f t="shared" ref="E594:M594" si="80">E595+E596</f>
        <v>0</v>
      </c>
      <c r="F594" s="122">
        <f t="shared" si="80"/>
        <v>0</v>
      </c>
      <c r="G594" s="122">
        <f t="shared" si="80"/>
        <v>0</v>
      </c>
      <c r="H594" s="122">
        <f t="shared" si="80"/>
        <v>0</v>
      </c>
      <c r="I594" s="122">
        <f t="shared" si="80"/>
        <v>59.199999999999996</v>
      </c>
      <c r="J594" s="122">
        <f t="shared" si="80"/>
        <v>88.300000000000011</v>
      </c>
      <c r="K594" s="122">
        <f t="shared" si="80"/>
        <v>88.300000000000011</v>
      </c>
      <c r="L594" s="122">
        <f t="shared" si="80"/>
        <v>88.300000000000011</v>
      </c>
      <c r="M594" s="122">
        <f t="shared" si="80"/>
        <v>88.300000000000011</v>
      </c>
    </row>
    <row r="595" spans="1:13" x14ac:dyDescent="0.2">
      <c r="A595" s="163"/>
      <c r="B595" s="36"/>
      <c r="C595" s="37"/>
      <c r="D595" s="37" t="s">
        <v>417</v>
      </c>
      <c r="E595" s="118">
        <v>0</v>
      </c>
      <c r="F595" s="67"/>
      <c r="G595" s="67"/>
      <c r="H595" s="76"/>
      <c r="I595" s="118">
        <v>47.3</v>
      </c>
      <c r="J595" s="67">
        <v>73.400000000000006</v>
      </c>
      <c r="K595" s="67">
        <v>73.400000000000006</v>
      </c>
      <c r="L595" s="67">
        <v>73.400000000000006</v>
      </c>
      <c r="M595" s="67">
        <v>73.400000000000006</v>
      </c>
    </row>
    <row r="596" spans="1:13" x14ac:dyDescent="0.2">
      <c r="A596" s="162"/>
      <c r="B596" s="36"/>
      <c r="C596" s="37"/>
      <c r="D596" s="37" t="s">
        <v>416</v>
      </c>
      <c r="E596" s="118">
        <v>0</v>
      </c>
      <c r="F596" s="102"/>
      <c r="G596" s="103"/>
      <c r="H596" s="104"/>
      <c r="I596" s="118">
        <v>11.9</v>
      </c>
      <c r="J596" s="67">
        <v>14.9</v>
      </c>
      <c r="K596" s="67">
        <v>14.9</v>
      </c>
      <c r="L596" s="67">
        <v>14.9</v>
      </c>
      <c r="M596" s="67">
        <v>14.9</v>
      </c>
    </row>
    <row r="597" spans="1:13" x14ac:dyDescent="0.2">
      <c r="A597" s="162"/>
      <c r="B597" s="100" t="s">
        <v>396</v>
      </c>
      <c r="C597" s="37"/>
      <c r="D597" s="37"/>
      <c r="E597" s="122">
        <f>E598+E599</f>
        <v>1.2</v>
      </c>
      <c r="F597" s="122">
        <f t="shared" ref="F597:M597" si="81">F598+F599</f>
        <v>0</v>
      </c>
      <c r="G597" s="122">
        <f t="shared" si="81"/>
        <v>0</v>
      </c>
      <c r="H597" s="122">
        <f t="shared" si="81"/>
        <v>0</v>
      </c>
      <c r="I597" s="122">
        <f t="shared" si="81"/>
        <v>0</v>
      </c>
      <c r="J597" s="122">
        <f t="shared" si="81"/>
        <v>1.1000000000000001</v>
      </c>
      <c r="K597" s="122">
        <f t="shared" si="81"/>
        <v>1.1000000000000001</v>
      </c>
      <c r="L597" s="122">
        <f t="shared" si="81"/>
        <v>1.1000000000000001</v>
      </c>
      <c r="M597" s="122">
        <f t="shared" si="81"/>
        <v>1.1000000000000001</v>
      </c>
    </row>
    <row r="598" spans="1:13" ht="15" hidden="1" customHeight="1" x14ac:dyDescent="0.2">
      <c r="A598" s="162"/>
      <c r="B598" s="157"/>
      <c r="C598" s="156"/>
      <c r="D598" s="156" t="s">
        <v>446</v>
      </c>
      <c r="E598" s="158">
        <v>0</v>
      </c>
      <c r="F598" s="158"/>
      <c r="G598" s="158"/>
      <c r="H598" s="158"/>
      <c r="I598" s="158"/>
      <c r="J598" s="158"/>
      <c r="K598" s="158"/>
      <c r="L598" s="158"/>
      <c r="M598" s="158"/>
    </row>
    <row r="599" spans="1:13" x14ac:dyDescent="0.2">
      <c r="A599" s="162"/>
      <c r="B599" s="36"/>
      <c r="C599" s="37"/>
      <c r="D599" s="37" t="s">
        <v>447</v>
      </c>
      <c r="E599" s="118">
        <v>1.2</v>
      </c>
      <c r="F599" s="67"/>
      <c r="G599" s="67"/>
      <c r="H599" s="76"/>
      <c r="I599" s="118">
        <v>0</v>
      </c>
      <c r="J599" s="67">
        <v>1.1000000000000001</v>
      </c>
      <c r="K599" s="67">
        <v>1.1000000000000001</v>
      </c>
      <c r="L599" s="67">
        <v>1.1000000000000001</v>
      </c>
      <c r="M599" s="67">
        <v>1.1000000000000001</v>
      </c>
    </row>
    <row r="600" spans="1:13" x14ac:dyDescent="0.2">
      <c r="A600" s="161"/>
      <c r="B600" s="101"/>
      <c r="C600" s="101"/>
      <c r="D600" s="101" t="s">
        <v>241</v>
      </c>
      <c r="E600" s="125">
        <f t="shared" ref="E600:M600" si="82">SUM(E601:E603)</f>
        <v>312</v>
      </c>
      <c r="F600" s="125">
        <f t="shared" si="82"/>
        <v>0</v>
      </c>
      <c r="G600" s="125">
        <f t="shared" si="82"/>
        <v>0</v>
      </c>
      <c r="H600" s="125">
        <f t="shared" si="82"/>
        <v>0</v>
      </c>
      <c r="I600" s="125">
        <f t="shared" si="82"/>
        <v>311</v>
      </c>
      <c r="J600" s="125">
        <f t="shared" si="82"/>
        <v>289</v>
      </c>
      <c r="K600" s="125">
        <f t="shared" si="82"/>
        <v>289</v>
      </c>
      <c r="L600" s="125">
        <f t="shared" si="82"/>
        <v>298.10000000000002</v>
      </c>
      <c r="M600" s="125">
        <f t="shared" si="82"/>
        <v>307.20000000000005</v>
      </c>
    </row>
    <row r="601" spans="1:13" ht="13.5" thickBot="1" x14ac:dyDescent="0.25">
      <c r="A601" s="162"/>
      <c r="B601" s="36"/>
      <c r="C601" s="37">
        <v>610</v>
      </c>
      <c r="D601" s="37" t="s">
        <v>184</v>
      </c>
      <c r="E601" s="118">
        <v>202.5</v>
      </c>
      <c r="F601" s="67"/>
      <c r="G601" s="67"/>
      <c r="H601" s="76"/>
      <c r="I601" s="118">
        <v>202.3</v>
      </c>
      <c r="J601" s="67">
        <v>182.6</v>
      </c>
      <c r="K601" s="67">
        <v>182.6</v>
      </c>
      <c r="L601" s="67">
        <v>191.7</v>
      </c>
      <c r="M601" s="67">
        <v>200.8</v>
      </c>
    </row>
    <row r="602" spans="1:13" ht="13.5" thickBot="1" x14ac:dyDescent="0.25">
      <c r="A602" s="170"/>
      <c r="B602" s="36"/>
      <c r="C602" s="37">
        <v>620</v>
      </c>
      <c r="D602" s="37" t="s">
        <v>116</v>
      </c>
      <c r="E602" s="118">
        <v>68</v>
      </c>
      <c r="F602" s="105"/>
      <c r="G602" s="106"/>
      <c r="H602" s="107"/>
      <c r="I602" s="118">
        <v>70.7</v>
      </c>
      <c r="J602" s="67">
        <v>67.900000000000006</v>
      </c>
      <c r="K602" s="67">
        <v>67.900000000000006</v>
      </c>
      <c r="L602" s="67">
        <v>67.900000000000006</v>
      </c>
      <c r="M602" s="67">
        <v>67.900000000000006</v>
      </c>
    </row>
    <row r="603" spans="1:13" x14ac:dyDescent="0.2">
      <c r="A603" s="171"/>
      <c r="B603" s="36"/>
      <c r="C603" s="37">
        <v>630</v>
      </c>
      <c r="D603" s="37" t="s">
        <v>117</v>
      </c>
      <c r="E603" s="118">
        <v>41.5</v>
      </c>
      <c r="F603" s="108"/>
      <c r="G603" s="108"/>
      <c r="H603" s="109"/>
      <c r="I603" s="118">
        <v>38</v>
      </c>
      <c r="J603" s="67">
        <v>38.5</v>
      </c>
      <c r="K603" s="67">
        <v>38.5</v>
      </c>
      <c r="L603" s="67">
        <v>38.5</v>
      </c>
      <c r="M603" s="67">
        <v>38.5</v>
      </c>
    </row>
    <row r="604" spans="1:13" x14ac:dyDescent="0.2">
      <c r="A604" s="171"/>
      <c r="B604" s="39"/>
      <c r="C604" s="39"/>
      <c r="D604" s="39" t="s">
        <v>242</v>
      </c>
      <c r="E604" s="126">
        <f>E605</f>
        <v>3.9</v>
      </c>
      <c r="F604" s="126">
        <f t="shared" ref="F604:M604" si="83">F605</f>
        <v>0</v>
      </c>
      <c r="G604" s="126">
        <f t="shared" si="83"/>
        <v>0</v>
      </c>
      <c r="H604" s="126">
        <f t="shared" si="83"/>
        <v>0</v>
      </c>
      <c r="I604" s="126">
        <f>I605</f>
        <v>3.9</v>
      </c>
      <c r="J604" s="126">
        <f t="shared" si="83"/>
        <v>0</v>
      </c>
      <c r="K604" s="126">
        <f t="shared" si="83"/>
        <v>0</v>
      </c>
      <c r="L604" s="126">
        <f t="shared" si="83"/>
        <v>0</v>
      </c>
      <c r="M604" s="126">
        <f t="shared" si="83"/>
        <v>0</v>
      </c>
    </row>
    <row r="605" spans="1:13" x14ac:dyDescent="0.2">
      <c r="A605" s="171"/>
      <c r="B605" s="36"/>
      <c r="C605" s="37"/>
      <c r="D605" s="37" t="s">
        <v>407</v>
      </c>
      <c r="E605" s="118">
        <v>3.9</v>
      </c>
      <c r="F605" s="67"/>
      <c r="G605" s="67"/>
      <c r="H605" s="110"/>
      <c r="I605" s="118">
        <v>3.9</v>
      </c>
      <c r="J605" s="67">
        <v>0</v>
      </c>
      <c r="K605" s="67">
        <v>0</v>
      </c>
      <c r="L605" s="67">
        <v>0</v>
      </c>
      <c r="M605" s="67">
        <v>0</v>
      </c>
    </row>
    <row r="606" spans="1:13" x14ac:dyDescent="0.2">
      <c r="A606" s="171"/>
      <c r="B606" s="130"/>
      <c r="C606" s="130"/>
      <c r="D606" s="130" t="s">
        <v>243</v>
      </c>
      <c r="E606" s="127"/>
      <c r="F606" s="67"/>
      <c r="G606" s="67"/>
      <c r="H606" s="110"/>
      <c r="I606" s="127"/>
      <c r="J606" s="106"/>
      <c r="K606" s="106"/>
      <c r="L606" s="106"/>
      <c r="M606" s="106"/>
    </row>
    <row r="607" spans="1:13" x14ac:dyDescent="0.2">
      <c r="A607" s="171"/>
      <c r="B607" s="48"/>
      <c r="C607" s="49"/>
      <c r="D607" s="49" t="s">
        <v>244</v>
      </c>
      <c r="E607" s="118">
        <f t="shared" ref="E607:M607" si="84">SUM(E5)</f>
        <v>4507.8</v>
      </c>
      <c r="F607" s="118">
        <f t="shared" si="84"/>
        <v>333.9</v>
      </c>
      <c r="G607" s="118">
        <f t="shared" si="84"/>
        <v>333.9</v>
      </c>
      <c r="H607" s="118">
        <f t="shared" si="84"/>
        <v>333.9</v>
      </c>
      <c r="I607" s="118">
        <f t="shared" si="84"/>
        <v>4067</v>
      </c>
      <c r="J607" s="118">
        <f t="shared" si="84"/>
        <v>4657.03</v>
      </c>
      <c r="K607" s="118">
        <f t="shared" si="84"/>
        <v>4657.03</v>
      </c>
      <c r="L607" s="118">
        <f t="shared" si="84"/>
        <v>4603.5999999999995</v>
      </c>
      <c r="M607" s="118">
        <f t="shared" si="84"/>
        <v>4649.5999999999995</v>
      </c>
    </row>
    <row r="608" spans="1:13" x14ac:dyDescent="0.2">
      <c r="A608" s="171"/>
      <c r="B608" s="48"/>
      <c r="C608" s="49"/>
      <c r="D608" s="49" t="s">
        <v>245</v>
      </c>
      <c r="E608" s="118">
        <f t="shared" ref="E608:K608" si="85">SUM(E137)</f>
        <v>2763.1</v>
      </c>
      <c r="F608" s="118">
        <f t="shared" si="85"/>
        <v>2.4</v>
      </c>
      <c r="G608" s="118">
        <f t="shared" si="85"/>
        <v>2.4</v>
      </c>
      <c r="H608" s="118">
        <f t="shared" si="85"/>
        <v>2.4</v>
      </c>
      <c r="I608" s="118">
        <f t="shared" si="85"/>
        <v>2047.8</v>
      </c>
      <c r="J608" s="118">
        <f t="shared" si="85"/>
        <v>2847.8499999999995</v>
      </c>
      <c r="K608" s="118">
        <f t="shared" si="85"/>
        <v>2847.8499999999995</v>
      </c>
      <c r="L608" s="118">
        <f>SUM(L137)</f>
        <v>2883.2499999999995</v>
      </c>
      <c r="M608" s="118">
        <f>SUM(M137)</f>
        <v>2949.35</v>
      </c>
    </row>
    <row r="609" spans="1:13" x14ac:dyDescent="0.2">
      <c r="A609" s="171"/>
      <c r="B609" s="48"/>
      <c r="C609" s="49"/>
      <c r="D609" s="49" t="s">
        <v>246</v>
      </c>
      <c r="E609" s="118">
        <f t="shared" ref="E609:M609" si="86">SUM(E607-E608)</f>
        <v>1744.7000000000003</v>
      </c>
      <c r="F609" s="118">
        <f t="shared" si="86"/>
        <v>331.5</v>
      </c>
      <c r="G609" s="118">
        <f t="shared" si="86"/>
        <v>331.5</v>
      </c>
      <c r="H609" s="118">
        <f t="shared" si="86"/>
        <v>331.5</v>
      </c>
      <c r="I609" s="118">
        <f t="shared" si="86"/>
        <v>2019.2</v>
      </c>
      <c r="J609" s="118">
        <f t="shared" si="86"/>
        <v>1809.1800000000003</v>
      </c>
      <c r="K609" s="118">
        <f t="shared" si="86"/>
        <v>1809.1800000000003</v>
      </c>
      <c r="L609" s="118">
        <f t="shared" si="86"/>
        <v>1720.35</v>
      </c>
      <c r="M609" s="118">
        <f t="shared" si="86"/>
        <v>1700.2499999999995</v>
      </c>
    </row>
    <row r="610" spans="1:13" x14ac:dyDescent="0.2">
      <c r="A610" s="171"/>
      <c r="B610" s="48"/>
      <c r="C610" s="49"/>
      <c r="D610" s="49" t="s">
        <v>247</v>
      </c>
      <c r="E610" s="118">
        <f t="shared" ref="E610:K610" si="87">SUM(E121)</f>
        <v>23.5</v>
      </c>
      <c r="F610" s="118">
        <f t="shared" si="87"/>
        <v>0</v>
      </c>
      <c r="G610" s="118">
        <f t="shared" si="87"/>
        <v>0</v>
      </c>
      <c r="H610" s="118">
        <f t="shared" si="87"/>
        <v>0</v>
      </c>
      <c r="I610" s="118">
        <f t="shared" si="87"/>
        <v>68.5</v>
      </c>
      <c r="J610" s="118">
        <f t="shared" si="87"/>
        <v>2239.5299999999997</v>
      </c>
      <c r="K610" s="118">
        <f t="shared" si="87"/>
        <v>2239.5299999999997</v>
      </c>
      <c r="L610" s="118">
        <f>SUM(L121)</f>
        <v>108.19999999999999</v>
      </c>
      <c r="M610" s="118">
        <f>SUM(M121)</f>
        <v>91.6</v>
      </c>
    </row>
    <row r="611" spans="1:13" x14ac:dyDescent="0.2">
      <c r="A611" s="172"/>
      <c r="B611" s="48"/>
      <c r="C611" s="49"/>
      <c r="D611" s="49" t="s">
        <v>248</v>
      </c>
      <c r="E611" s="118">
        <f>SUM(E502)</f>
        <v>184.70000000000002</v>
      </c>
      <c r="F611" s="118">
        <f t="shared" ref="F611:K611" si="88">SUM(F502)</f>
        <v>0</v>
      </c>
      <c r="G611" s="118">
        <f t="shared" si="88"/>
        <v>0</v>
      </c>
      <c r="H611" s="118">
        <f t="shared" si="88"/>
        <v>0</v>
      </c>
      <c r="I611" s="118">
        <f>SUM(I502)</f>
        <v>116.19999999999999</v>
      </c>
      <c r="J611" s="118">
        <f>SUM(J502)</f>
        <v>2828.9</v>
      </c>
      <c r="K611" s="118">
        <f t="shared" si="88"/>
        <v>2828.9</v>
      </c>
      <c r="L611" s="118">
        <f>SUM(L502)</f>
        <v>459.9</v>
      </c>
      <c r="M611" s="118">
        <f>SUM(M502)</f>
        <v>431.9</v>
      </c>
    </row>
    <row r="612" spans="1:13" x14ac:dyDescent="0.2">
      <c r="A612" s="171"/>
      <c r="B612" s="48"/>
      <c r="C612" s="49"/>
      <c r="D612" s="49" t="s">
        <v>249</v>
      </c>
      <c r="E612" s="115">
        <f>SUM(E610-E611)</f>
        <v>-161.20000000000002</v>
      </c>
      <c r="F612" s="115">
        <f t="shared" ref="F612:K612" si="89">SUM(F610-F611)</f>
        <v>0</v>
      </c>
      <c r="G612" s="115">
        <f t="shared" si="89"/>
        <v>0</v>
      </c>
      <c r="H612" s="115">
        <f t="shared" si="89"/>
        <v>0</v>
      </c>
      <c r="I612" s="115">
        <f>SUM(I610-I611)</f>
        <v>-47.699999999999989</v>
      </c>
      <c r="J612" s="115">
        <f>SUM(J610-J611)</f>
        <v>-589.37000000000035</v>
      </c>
      <c r="K612" s="115">
        <f t="shared" si="89"/>
        <v>-589.37000000000035</v>
      </c>
      <c r="L612" s="115">
        <f>SUM(L610-L611)</f>
        <v>-351.7</v>
      </c>
      <c r="M612" s="115">
        <f>SUM(M610-M611)</f>
        <v>-340.29999999999995</v>
      </c>
    </row>
    <row r="613" spans="1:13" x14ac:dyDescent="0.2">
      <c r="A613" s="162"/>
      <c r="B613" s="48"/>
      <c r="C613" s="49"/>
      <c r="D613" s="49" t="s">
        <v>250</v>
      </c>
      <c r="E613" s="118">
        <f t="shared" ref="E613:K613" si="90">SUM(E111)</f>
        <v>480.3</v>
      </c>
      <c r="F613" s="118" t="e">
        <f t="shared" si="90"/>
        <v>#REF!</v>
      </c>
      <c r="G613" s="118" t="e">
        <f t="shared" si="90"/>
        <v>#REF!</v>
      </c>
      <c r="H613" s="118" t="e">
        <f t="shared" si="90"/>
        <v>#REF!</v>
      </c>
      <c r="I613" s="118">
        <f t="shared" si="90"/>
        <v>353.4</v>
      </c>
      <c r="J613" s="118">
        <f t="shared" si="90"/>
        <v>934.2</v>
      </c>
      <c r="K613" s="118">
        <f t="shared" si="90"/>
        <v>934.2</v>
      </c>
      <c r="L613" s="118">
        <f>SUM(L111)</f>
        <v>862</v>
      </c>
      <c r="M613" s="118">
        <f>SUM(M111)</f>
        <v>962.8</v>
      </c>
    </row>
    <row r="614" spans="1:13" x14ac:dyDescent="0.2">
      <c r="A614" s="162"/>
      <c r="B614" s="48"/>
      <c r="C614" s="49"/>
      <c r="D614" s="49" t="s">
        <v>251</v>
      </c>
      <c r="E614" s="118">
        <f>SUM(E495)</f>
        <v>101.49999999999999</v>
      </c>
      <c r="F614" s="118">
        <f t="shared" ref="F614:K614" si="91">SUM(F495)</f>
        <v>0</v>
      </c>
      <c r="G614" s="118">
        <f t="shared" si="91"/>
        <v>0</v>
      </c>
      <c r="H614" s="118">
        <f t="shared" si="91"/>
        <v>0</v>
      </c>
      <c r="I614" s="118">
        <f>SUM(I495)</f>
        <v>205.6</v>
      </c>
      <c r="J614" s="118">
        <f>SUM(J495)</f>
        <v>261.5</v>
      </c>
      <c r="K614" s="118">
        <f t="shared" si="91"/>
        <v>261.5</v>
      </c>
      <c r="L614" s="118">
        <f>SUM(L495)</f>
        <v>264.5</v>
      </c>
      <c r="M614" s="118">
        <f>SUM(M495)</f>
        <v>274.5</v>
      </c>
    </row>
    <row r="615" spans="1:13" ht="13.5" thickBot="1" x14ac:dyDescent="0.25">
      <c r="A615" s="173"/>
      <c r="B615" s="48"/>
      <c r="C615" s="49"/>
      <c r="D615" s="49" t="s">
        <v>252</v>
      </c>
      <c r="E615" s="118">
        <f>SUM(E613-E614)</f>
        <v>378.8</v>
      </c>
      <c r="F615" s="118" t="e">
        <f t="shared" ref="F615:K615" si="92">SUM(F613-F614)</f>
        <v>#REF!</v>
      </c>
      <c r="G615" s="118" t="e">
        <f t="shared" si="92"/>
        <v>#REF!</v>
      </c>
      <c r="H615" s="118" t="e">
        <f t="shared" si="92"/>
        <v>#REF!</v>
      </c>
      <c r="I615" s="118">
        <f>SUM(I613-I614)</f>
        <v>147.79999999999998</v>
      </c>
      <c r="J615" s="122">
        <f>SUM(J613-J614)</f>
        <v>672.7</v>
      </c>
      <c r="K615" s="118">
        <f t="shared" si="92"/>
        <v>672.7</v>
      </c>
      <c r="L615" s="118">
        <f>SUM(L613-L614)</f>
        <v>597.5</v>
      </c>
      <c r="M615" s="118">
        <f>SUM(M613-M614)</f>
        <v>688.3</v>
      </c>
    </row>
    <row r="616" spans="1:13" x14ac:dyDescent="0.2">
      <c r="A616" s="162"/>
      <c r="B616" s="48"/>
      <c r="C616" s="49"/>
      <c r="D616" s="49" t="s">
        <v>253</v>
      </c>
      <c r="E616" s="67">
        <f>SUM(E565 + E600)</f>
        <v>1730.9</v>
      </c>
      <c r="F616" s="67">
        <f t="shared" ref="F616:K616" si="93">SUM(F565 + F600)</f>
        <v>0</v>
      </c>
      <c r="G616" s="67">
        <f t="shared" si="93"/>
        <v>0</v>
      </c>
      <c r="H616" s="67">
        <f t="shared" si="93"/>
        <v>0</v>
      </c>
      <c r="I616" s="67">
        <f>SUM(I565 + I600)</f>
        <v>1844.5000000000002</v>
      </c>
      <c r="J616" s="93">
        <f>SUM(J565 + J600)</f>
        <v>1892.4999999999998</v>
      </c>
      <c r="K616" s="67">
        <f t="shared" si="93"/>
        <v>1892.4999999999998</v>
      </c>
      <c r="L616" s="67">
        <f>SUM(L565 + L600)</f>
        <v>1966.1</v>
      </c>
      <c r="M616" s="67">
        <f>SUM(M565 + M600)</f>
        <v>2048.1999999999998</v>
      </c>
    </row>
    <row r="617" spans="1:13" x14ac:dyDescent="0.2">
      <c r="A617" s="162"/>
      <c r="B617" s="48"/>
      <c r="C617" s="49"/>
      <c r="D617" s="49" t="s">
        <v>269</v>
      </c>
      <c r="E617" s="67">
        <f t="shared" ref="E617:K617" si="94">E134</f>
        <v>0</v>
      </c>
      <c r="F617" s="67" t="e">
        <f t="shared" si="94"/>
        <v>#REF!</v>
      </c>
      <c r="G617" s="67" t="e">
        <f t="shared" si="94"/>
        <v>#REF!</v>
      </c>
      <c r="H617" s="67" t="e">
        <f t="shared" si="94"/>
        <v>#REF!</v>
      </c>
      <c r="I617" s="67">
        <f t="shared" si="94"/>
        <v>0</v>
      </c>
      <c r="J617" s="67">
        <f t="shared" si="94"/>
        <v>0</v>
      </c>
      <c r="K617" s="67">
        <f t="shared" si="94"/>
        <v>0</v>
      </c>
      <c r="L617" s="67">
        <f>L134</f>
        <v>0</v>
      </c>
      <c r="M617" s="67">
        <f>M134</f>
        <v>0</v>
      </c>
    </row>
    <row r="618" spans="1:13" x14ac:dyDescent="0.2">
      <c r="A618" s="162"/>
      <c r="B618" s="51"/>
      <c r="C618" s="52"/>
      <c r="D618" s="52" t="s">
        <v>242</v>
      </c>
      <c r="E618" s="67">
        <f>E604</f>
        <v>3.9</v>
      </c>
      <c r="F618" s="67">
        <f t="shared" ref="F618:K618" si="95">F604</f>
        <v>0</v>
      </c>
      <c r="G618" s="67">
        <f t="shared" si="95"/>
        <v>0</v>
      </c>
      <c r="H618" s="67">
        <f t="shared" si="95"/>
        <v>0</v>
      </c>
      <c r="I618" s="67">
        <f>I604</f>
        <v>3.9</v>
      </c>
      <c r="J618" s="67">
        <f>J604</f>
        <v>0</v>
      </c>
      <c r="K618" s="67">
        <f t="shared" si="95"/>
        <v>0</v>
      </c>
      <c r="L618" s="67">
        <f>L604</f>
        <v>0</v>
      </c>
      <c r="M618" s="67">
        <f>M604</f>
        <v>0</v>
      </c>
    </row>
    <row r="619" spans="1:13" x14ac:dyDescent="0.2">
      <c r="A619" s="162"/>
      <c r="B619" s="48"/>
      <c r="C619" s="49"/>
      <c r="D619" s="49" t="s">
        <v>254</v>
      </c>
      <c r="E619" s="93">
        <f>SUM(E609+E612+E615+E617-E616-E618)</f>
        <v>227.50000000000009</v>
      </c>
      <c r="F619" s="93" t="e">
        <f t="shared" ref="F619:K619" si="96">SUM(F609+F612+F615+F617-F616-F618)</f>
        <v>#REF!</v>
      </c>
      <c r="G619" s="93" t="e">
        <f t="shared" si="96"/>
        <v>#REF!</v>
      </c>
      <c r="H619" s="93" t="e">
        <f t="shared" si="96"/>
        <v>#REF!</v>
      </c>
      <c r="I619" s="93">
        <f>SUM(I609+I612+I615+I617-I616-I618)</f>
        <v>270.89999999999998</v>
      </c>
      <c r="J619" s="93">
        <f>SUM(J609+J612+J615+J617-J616-J618)</f>
        <v>1.0000000000218279E-2</v>
      </c>
      <c r="K619" s="93">
        <f t="shared" si="96"/>
        <v>1.0000000000218279E-2</v>
      </c>
      <c r="L619" s="93">
        <f>SUM(L609+L612+L615+L617-L616-L618)</f>
        <v>4.9999999999954525E-2</v>
      </c>
      <c r="M619" s="93">
        <f>SUM(M609+M612+M615+M617-M616-M618)</f>
        <v>4.9999999999727152E-2</v>
      </c>
    </row>
    <row r="620" spans="1:13" x14ac:dyDescent="0.2">
      <c r="A620" s="162"/>
      <c r="B620" s="179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 x14ac:dyDescent="0.2">
      <c r="A621" s="162"/>
      <c r="B621" s="179"/>
      <c r="C621" s="175" t="s">
        <v>537</v>
      </c>
      <c r="D621" s="2"/>
      <c r="E621" s="2"/>
      <c r="F621" s="4"/>
      <c r="G621" s="4"/>
      <c r="H621" s="4"/>
      <c r="I621" s="2"/>
      <c r="J621" s="2"/>
      <c r="K621" s="2"/>
      <c r="L621" s="140"/>
      <c r="M621" s="2"/>
    </row>
    <row r="622" spans="1:13" x14ac:dyDescent="0.2">
      <c r="C622" t="s">
        <v>541</v>
      </c>
    </row>
  </sheetData>
  <mergeCells count="5">
    <mergeCell ref="C2:E2"/>
    <mergeCell ref="E3:F3"/>
    <mergeCell ref="G3:H3"/>
    <mergeCell ref="B356:C356"/>
    <mergeCell ref="B441:C4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B1" workbookViewId="0">
      <selection activeCell="B12" sqref="B12:F23"/>
    </sheetView>
  </sheetViews>
  <sheetFormatPr defaultRowHeight="11.25" x14ac:dyDescent="0.2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 x14ac:dyDescent="0.2">
      <c r="B1" s="609" t="s">
        <v>563</v>
      </c>
      <c r="C1" s="609"/>
      <c r="D1" s="609"/>
      <c r="E1" s="609"/>
      <c r="F1" s="609"/>
    </row>
    <row r="12" spans="2:6" x14ac:dyDescent="0.2">
      <c r="B12" s="187"/>
      <c r="C12" s="196" t="s">
        <v>559</v>
      </c>
      <c r="D12" s="189" t="s">
        <v>560</v>
      </c>
      <c r="E12" s="196" t="s">
        <v>561</v>
      </c>
      <c r="F12" s="189" t="s">
        <v>562</v>
      </c>
    </row>
    <row r="13" spans="2:6" x14ac:dyDescent="0.2">
      <c r="B13" s="188"/>
      <c r="C13" s="197"/>
      <c r="D13" s="190"/>
      <c r="E13" s="197"/>
      <c r="F13" s="190"/>
    </row>
    <row r="14" spans="2:6" x14ac:dyDescent="0.2">
      <c r="B14" s="30" t="s">
        <v>556</v>
      </c>
      <c r="C14" s="192">
        <v>192.2</v>
      </c>
      <c r="D14" s="193">
        <v>246.6</v>
      </c>
      <c r="E14" s="192">
        <v>210.6</v>
      </c>
      <c r="F14" s="193">
        <f>SUM(C14:E14)</f>
        <v>649.4</v>
      </c>
    </row>
    <row r="15" spans="2:6" x14ac:dyDescent="0.2">
      <c r="B15" s="188"/>
      <c r="C15" s="198"/>
      <c r="D15" s="191"/>
      <c r="E15" s="198"/>
      <c r="F15" s="191"/>
    </row>
    <row r="16" spans="2:6" x14ac:dyDescent="0.2">
      <c r="B16" s="30" t="s">
        <v>215</v>
      </c>
      <c r="C16" s="192">
        <v>0.3</v>
      </c>
      <c r="D16" s="193">
        <v>2.9</v>
      </c>
      <c r="E16" s="192">
        <v>1</v>
      </c>
      <c r="F16" s="193">
        <f>SUM(C16:E16)</f>
        <v>4.1999999999999993</v>
      </c>
    </row>
    <row r="17" spans="2:6" x14ac:dyDescent="0.2">
      <c r="B17" s="188"/>
      <c r="C17" s="198"/>
      <c r="D17" s="191"/>
      <c r="E17" s="198"/>
      <c r="F17" s="191"/>
    </row>
    <row r="18" spans="2:6" x14ac:dyDescent="0.2">
      <c r="B18" s="194" t="s">
        <v>557</v>
      </c>
      <c r="C18" s="195">
        <v>12.6</v>
      </c>
      <c r="D18" s="193">
        <v>12.6</v>
      </c>
      <c r="E18" s="192">
        <v>12.8</v>
      </c>
      <c r="F18" s="193">
        <f>SUM(C18:E18)</f>
        <v>38</v>
      </c>
    </row>
    <row r="19" spans="2:6" x14ac:dyDescent="0.2">
      <c r="B19" s="188"/>
      <c r="C19" s="199"/>
      <c r="D19" s="191"/>
      <c r="E19" s="198"/>
      <c r="F19" s="191"/>
    </row>
    <row r="20" spans="2:6" x14ac:dyDescent="0.2">
      <c r="B20" s="194" t="s">
        <v>558</v>
      </c>
      <c r="C20" s="195">
        <v>36</v>
      </c>
      <c r="D20" s="193">
        <v>164.4</v>
      </c>
      <c r="E20" s="192">
        <v>182.5</v>
      </c>
      <c r="F20" s="193">
        <f>SUM(C20:E20)</f>
        <v>382.9</v>
      </c>
    </row>
    <row r="21" spans="2:6" x14ac:dyDescent="0.2">
      <c r="B21" s="188"/>
      <c r="C21" s="198"/>
      <c r="D21" s="191"/>
      <c r="E21" s="198"/>
      <c r="F21" s="191"/>
    </row>
    <row r="22" spans="2:6" x14ac:dyDescent="0.2">
      <c r="B22" s="188"/>
      <c r="C22" s="198"/>
      <c r="D22" s="191"/>
      <c r="E22" s="198"/>
      <c r="F22" s="191"/>
    </row>
    <row r="23" spans="2:6" x14ac:dyDescent="0.2">
      <c r="B23" s="30" t="s">
        <v>555</v>
      </c>
      <c r="C23" s="192">
        <f>SUM(C14:C22)</f>
        <v>241.1</v>
      </c>
      <c r="D23" s="193">
        <f>SUM(D14:D22)</f>
        <v>426.5</v>
      </c>
      <c r="E23" s="192">
        <f>SUM(E14:E22)</f>
        <v>406.9</v>
      </c>
      <c r="F23" s="193">
        <f>SUM(F14:F22)</f>
        <v>1074.5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Rozpočet 2020</vt:lpstr>
      <vt:lpstr>Príloha 2020</vt:lpstr>
      <vt:lpstr>Koronavírus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ŠVISTUN Ladislav</cp:lastModifiedBy>
  <cp:lastPrinted>2019-11-12T12:43:41Z</cp:lastPrinted>
  <dcterms:created xsi:type="dcterms:W3CDTF">2006-12-05T12:07:28Z</dcterms:created>
  <dcterms:modified xsi:type="dcterms:W3CDTF">2020-06-10T06:37:08Z</dcterms:modified>
</cp:coreProperties>
</file>