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v72846\Desktop\Moje dokumenty\MESTSKÝ ÚRAD\Rozpočet\2022\"/>
    </mc:Choice>
  </mc:AlternateContent>
  <bookViews>
    <workbookView xWindow="0" yWindow="0" windowWidth="28800" windowHeight="11535"/>
  </bookViews>
  <sheets>
    <sheet name="Rozpočet 2022" sheetId="2" r:id="rId1"/>
    <sheet name="Príloha 2022" sheetId="1" r:id="rId2"/>
    <sheet name="Príloha_2012_1" sheetId="5" state="hidden" r:id="rId3"/>
    <sheet name="Hárok1" sheetId="6" state="hidden" r:id="rId4"/>
    <sheet name="Hárok2" sheetId="7" state="hidden" r:id="rId5"/>
  </sheets>
  <calcPr calcId="152511"/>
</workbook>
</file>

<file path=xl/calcChain.xml><?xml version="1.0" encoding="utf-8"?>
<calcChain xmlns="http://schemas.openxmlformats.org/spreadsheetml/2006/main">
  <c r="H136" i="2" l="1"/>
  <c r="H5" i="2" l="1"/>
  <c r="I933" i="1"/>
  <c r="I921" i="1"/>
  <c r="I909" i="1"/>
  <c r="I902" i="1"/>
  <c r="I899" i="1"/>
  <c r="I892" i="1"/>
  <c r="I884" i="1"/>
  <c r="I883" i="1"/>
  <c r="I877" i="1"/>
  <c r="I871" i="1" s="1"/>
  <c r="I817" i="1" s="1"/>
  <c r="I872" i="1"/>
  <c r="I851" i="1"/>
  <c r="I846" i="1"/>
  <c r="I824" i="1"/>
  <c r="I819" i="1"/>
  <c r="I816" i="1" s="1"/>
  <c r="I815" i="1" s="1"/>
  <c r="I936" i="1" s="1"/>
  <c r="I818" i="1"/>
  <c r="I813" i="1"/>
  <c r="I811" i="1"/>
  <c r="I797" i="1"/>
  <c r="I789" i="1"/>
  <c r="I777" i="1"/>
  <c r="I775" i="1"/>
  <c r="I756" i="1"/>
  <c r="I751" i="1"/>
  <c r="I749" i="1"/>
  <c r="I745" i="1"/>
  <c r="I739" i="1"/>
  <c r="I726" i="1"/>
  <c r="I724" i="1"/>
  <c r="I722" i="1"/>
  <c r="I712" i="1" s="1"/>
  <c r="I932" i="1" s="1"/>
  <c r="I713" i="1"/>
  <c r="I702" i="1"/>
  <c r="I701" i="1"/>
  <c r="I942" i="1" s="1"/>
  <c r="I695" i="1"/>
  <c r="I685" i="1"/>
  <c r="I684" i="1"/>
  <c r="I678" i="1"/>
  <c r="I674" i="1"/>
  <c r="I670" i="1"/>
  <c r="I666" i="1"/>
  <c r="I662" i="1"/>
  <c r="I656" i="1"/>
  <c r="I653" i="1"/>
  <c r="I649" i="1"/>
  <c r="I645" i="1"/>
  <c r="I643" i="1" s="1"/>
  <c r="I642" i="1" s="1"/>
  <c r="I629" i="1"/>
  <c r="I581" i="1"/>
  <c r="I578" i="1" s="1"/>
  <c r="I570" i="1"/>
  <c r="I569" i="1"/>
  <c r="I561" i="1"/>
  <c r="I558" i="1" s="1"/>
  <c r="I544" i="1"/>
  <c r="I540" i="1"/>
  <c r="I538" i="1"/>
  <c r="I536" i="1"/>
  <c r="I533" i="1"/>
  <c r="I500" i="1"/>
  <c r="I497" i="1" s="1"/>
  <c r="I491" i="1"/>
  <c r="I447" i="1"/>
  <c r="I444" i="1"/>
  <c r="I436" i="1"/>
  <c r="I425" i="1"/>
  <c r="I399" i="1"/>
  <c r="I387" i="1"/>
  <c r="I384" i="1" s="1"/>
  <c r="I380" i="1"/>
  <c r="I376" i="1"/>
  <c r="I371" i="1"/>
  <c r="I370" i="1" s="1"/>
  <c r="I342" i="1"/>
  <c r="I339" i="1"/>
  <c r="I334" i="1"/>
  <c r="I331" i="1"/>
  <c r="I329" i="1"/>
  <c r="I324" i="1"/>
  <c r="I322" i="1"/>
  <c r="I320" i="1"/>
  <c r="I311" i="1"/>
  <c r="I275" i="1"/>
  <c r="I273" i="1"/>
  <c r="I266" i="1"/>
  <c r="I259" i="1"/>
  <c r="I243" i="1"/>
  <c r="I235" i="1"/>
  <c r="I228" i="1" s="1"/>
  <c r="I232" i="1"/>
  <c r="I229" i="1"/>
  <c r="I223" i="1"/>
  <c r="I216" i="1"/>
  <c r="I211" i="1"/>
  <c r="I203" i="1"/>
  <c r="I193" i="1" s="1"/>
  <c r="I935" i="1" s="1"/>
  <c r="I194" i="1"/>
  <c r="I191" i="1"/>
  <c r="I168" i="1"/>
  <c r="I163" i="1" s="1"/>
  <c r="I930" i="1" s="1"/>
  <c r="I934" i="1" s="1"/>
  <c r="I164" i="1"/>
  <c r="I154" i="1"/>
  <c r="I133" i="1"/>
  <c r="I132" i="1" s="1"/>
  <c r="I940" i="1" s="1"/>
  <c r="I943" i="1" s="1"/>
  <c r="I85" i="1"/>
  <c r="I77" i="1"/>
  <c r="I76" i="1"/>
  <c r="I74" i="1"/>
  <c r="I49" i="1"/>
  <c r="I47" i="1"/>
  <c r="I42" i="1"/>
  <c r="I30" i="1" s="1"/>
  <c r="I31" i="1"/>
  <c r="I28" i="1"/>
  <c r="I19" i="1"/>
  <c r="I18" i="1" s="1"/>
  <c r="I6" i="1" s="1"/>
  <c r="I10" i="1"/>
  <c r="I8" i="1"/>
  <c r="I5" i="1" l="1"/>
  <c r="I927" i="1" s="1"/>
  <c r="I542" i="1"/>
  <c r="I227" i="1" s="1"/>
  <c r="I928" i="1" s="1"/>
  <c r="I947" i="1" s="1"/>
  <c r="G37" i="2"/>
  <c r="H37" i="2"/>
  <c r="I37" i="2"/>
  <c r="J37" i="2"/>
  <c r="K37" i="2"/>
  <c r="L37" i="2"/>
  <c r="F37" i="2"/>
  <c r="I929" i="1" l="1"/>
  <c r="I937" i="1" s="1"/>
  <c r="I946" i="1"/>
  <c r="I948" i="1" s="1"/>
  <c r="H933" i="1"/>
  <c r="H921" i="1"/>
  <c r="H909" i="1"/>
  <c r="H902" i="1"/>
  <c r="H899" i="1"/>
  <c r="H892" i="1"/>
  <c r="H884" i="1"/>
  <c r="H877" i="1"/>
  <c r="H872" i="1"/>
  <c r="H851" i="1"/>
  <c r="H846" i="1"/>
  <c r="H824" i="1"/>
  <c r="H818" i="1" s="1"/>
  <c r="H819" i="1"/>
  <c r="H813" i="1"/>
  <c r="H811" i="1"/>
  <c r="H797" i="1"/>
  <c r="H789" i="1"/>
  <c r="H777" i="1"/>
  <c r="H775" i="1"/>
  <c r="H756" i="1"/>
  <c r="H751" i="1"/>
  <c r="H749" i="1"/>
  <c r="H745" i="1"/>
  <c r="H739" i="1"/>
  <c r="H726" i="1"/>
  <c r="H724" i="1"/>
  <c r="H722" i="1"/>
  <c r="H713" i="1"/>
  <c r="H702" i="1"/>
  <c r="H701" i="1" s="1"/>
  <c r="H942" i="1" s="1"/>
  <c r="H695" i="1"/>
  <c r="H685" i="1"/>
  <c r="H684" i="1" s="1"/>
  <c r="H678" i="1"/>
  <c r="H674" i="1"/>
  <c r="H670" i="1"/>
  <c r="H666" i="1"/>
  <c r="H662" i="1"/>
  <c r="H656" i="1"/>
  <c r="H653" i="1"/>
  <c r="H649" i="1"/>
  <c r="H645" i="1"/>
  <c r="H629" i="1"/>
  <c r="H581" i="1"/>
  <c r="H578" i="1" s="1"/>
  <c r="H570" i="1"/>
  <c r="H569" i="1" s="1"/>
  <c r="H561" i="1"/>
  <c r="H558" i="1" s="1"/>
  <c r="H544" i="1"/>
  <c r="H540" i="1"/>
  <c r="H538" i="1"/>
  <c r="H536" i="1"/>
  <c r="H533" i="1"/>
  <c r="H500" i="1"/>
  <c r="H491" i="1"/>
  <c r="H447" i="1"/>
  <c r="H444" i="1" s="1"/>
  <c r="H436" i="1"/>
  <c r="H425" i="1"/>
  <c r="H399" i="1"/>
  <c r="H387" i="1"/>
  <c r="H384" i="1" s="1"/>
  <c r="H380" i="1"/>
  <c r="H376" i="1"/>
  <c r="H371" i="1"/>
  <c r="H342" i="1"/>
  <c r="H339" i="1" s="1"/>
  <c r="H334" i="1"/>
  <c r="H331" i="1"/>
  <c r="H329" i="1"/>
  <c r="H324" i="1"/>
  <c r="H322" i="1"/>
  <c r="H320" i="1"/>
  <c r="H311" i="1"/>
  <c r="H275" i="1"/>
  <c r="H273" i="1"/>
  <c r="H266" i="1"/>
  <c r="H259" i="1"/>
  <c r="H243" i="1"/>
  <c r="H235" i="1"/>
  <c r="H232" i="1"/>
  <c r="H229" i="1"/>
  <c r="H223" i="1"/>
  <c r="H216" i="1"/>
  <c r="H211" i="1"/>
  <c r="H203" i="1"/>
  <c r="H194" i="1"/>
  <c r="H191" i="1"/>
  <c r="H168" i="1"/>
  <c r="H164" i="1"/>
  <c r="H154" i="1"/>
  <c r="H133" i="1"/>
  <c r="H85" i="1"/>
  <c r="H77" i="1"/>
  <c r="H76" i="1" s="1"/>
  <c r="H74" i="1"/>
  <c r="H49" i="1"/>
  <c r="H47" i="1"/>
  <c r="H42" i="1"/>
  <c r="H31" i="1"/>
  <c r="H28" i="1"/>
  <c r="H19" i="1"/>
  <c r="H18" i="1" s="1"/>
  <c r="H10" i="1"/>
  <c r="H8" i="1"/>
  <c r="H163" i="1" l="1"/>
  <c r="H930" i="1" s="1"/>
  <c r="H370" i="1"/>
  <c r="H6" i="1"/>
  <c r="H132" i="1"/>
  <c r="H940" i="1" s="1"/>
  <c r="H943" i="1" s="1"/>
  <c r="H712" i="1"/>
  <c r="H932" i="1" s="1"/>
  <c r="H816" i="1"/>
  <c r="H30" i="1"/>
  <c r="H5" i="1" s="1"/>
  <c r="H927" i="1" s="1"/>
  <c r="H228" i="1"/>
  <c r="H643" i="1"/>
  <c r="H642" i="1" s="1"/>
  <c r="H883" i="1"/>
  <c r="H193" i="1"/>
  <c r="H935" i="1" s="1"/>
  <c r="H497" i="1"/>
  <c r="H871" i="1"/>
  <c r="H542" i="1"/>
  <c r="H227" i="1" l="1"/>
  <c r="H928" i="1" s="1"/>
  <c r="H929" i="1" s="1"/>
  <c r="H946" i="1"/>
  <c r="H817" i="1"/>
  <c r="H815" i="1" s="1"/>
  <c r="H936" i="1" s="1"/>
  <c r="H934" i="1"/>
  <c r="H947" i="1" l="1"/>
  <c r="H948" i="1"/>
  <c r="H937" i="1"/>
  <c r="G212" i="2" l="1"/>
  <c r="H212" i="2"/>
  <c r="I212" i="2"/>
  <c r="J212" i="2"/>
  <c r="K212" i="2"/>
  <c r="L212" i="2"/>
  <c r="F212" i="2"/>
  <c r="J933" i="1" l="1"/>
  <c r="J824" i="1"/>
  <c r="K162" i="2" l="1"/>
  <c r="L162" i="2"/>
  <c r="K161" i="2"/>
  <c r="L161" i="2"/>
  <c r="J161" i="2"/>
  <c r="K581" i="1"/>
  <c r="L581" i="1"/>
  <c r="J581" i="1"/>
  <c r="J162" i="2"/>
  <c r="J233" i="2" l="1"/>
  <c r="J234" i="2"/>
  <c r="J235" i="2"/>
  <c r="J236" i="2"/>
  <c r="J237" i="2"/>
  <c r="J238" i="2"/>
  <c r="J239" i="2"/>
  <c r="J240" i="2"/>
  <c r="J242" i="2"/>
  <c r="J244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9" i="2"/>
  <c r="J260" i="2"/>
  <c r="J261" i="2"/>
  <c r="J262" i="2"/>
  <c r="J263" i="2"/>
  <c r="J265" i="2"/>
  <c r="J266" i="2"/>
  <c r="J267" i="2"/>
  <c r="J269" i="2"/>
  <c r="J270" i="2"/>
  <c r="J271" i="2"/>
  <c r="J272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3" i="2"/>
  <c r="J295" i="2"/>
  <c r="J296" i="2"/>
  <c r="J297" i="2"/>
  <c r="J298" i="2"/>
  <c r="J299" i="2"/>
  <c r="J300" i="2"/>
  <c r="J301" i="2"/>
  <c r="J302" i="2"/>
  <c r="J303" i="2"/>
  <c r="J304" i="2"/>
  <c r="J305" i="2"/>
  <c r="J307" i="2"/>
  <c r="J308" i="2"/>
  <c r="J309" i="2"/>
  <c r="J310" i="2"/>
  <c r="J311" i="2"/>
  <c r="J312" i="2"/>
  <c r="J313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9" i="2"/>
  <c r="J331" i="2"/>
  <c r="J335" i="2"/>
  <c r="J336" i="2"/>
  <c r="J337" i="2"/>
  <c r="J338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2" i="2"/>
  <c r="J363" i="2"/>
  <c r="J364" i="2"/>
  <c r="J365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6" i="2"/>
  <c r="J387" i="2"/>
  <c r="J388" i="2"/>
  <c r="J389" i="2"/>
  <c r="J391" i="2"/>
  <c r="J392" i="2"/>
  <c r="J393" i="2"/>
  <c r="J394" i="2"/>
  <c r="J395" i="2"/>
  <c r="J398" i="2"/>
  <c r="J399" i="2"/>
  <c r="J400" i="2"/>
  <c r="J401" i="2"/>
  <c r="J402" i="2"/>
  <c r="J403" i="2"/>
  <c r="J404" i="2"/>
  <c r="J406" i="2"/>
  <c r="J407" i="2"/>
  <c r="J408" i="2"/>
  <c r="J409" i="2"/>
  <c r="J410" i="2"/>
  <c r="J411" i="2"/>
  <c r="J414" i="2"/>
  <c r="J415" i="2"/>
  <c r="J416" i="2"/>
  <c r="J417" i="2"/>
  <c r="J418" i="2"/>
  <c r="J419" i="2"/>
  <c r="J421" i="2"/>
  <c r="J422" i="2"/>
  <c r="J423" i="2"/>
  <c r="J424" i="2"/>
  <c r="J425" i="2"/>
  <c r="J426" i="2"/>
  <c r="J427" i="2"/>
  <c r="J428" i="2"/>
  <c r="J429" i="2"/>
  <c r="J430" i="2"/>
  <c r="J431" i="2"/>
  <c r="J439" i="2"/>
  <c r="J446" i="2"/>
  <c r="J447" i="2"/>
  <c r="J91" i="2"/>
  <c r="J93" i="2"/>
  <c r="J94" i="2"/>
  <c r="J95" i="2"/>
  <c r="J96" i="2"/>
  <c r="J98" i="2"/>
  <c r="J100" i="2"/>
  <c r="J101" i="2"/>
  <c r="J103" i="2"/>
  <c r="J104" i="2"/>
  <c r="J105" i="2"/>
  <c r="J106" i="2"/>
  <c r="J108" i="2"/>
  <c r="J109" i="2"/>
  <c r="J113" i="2"/>
  <c r="J114" i="2"/>
  <c r="J115" i="2"/>
  <c r="J116" i="2"/>
  <c r="J118" i="2"/>
  <c r="J119" i="2"/>
  <c r="J120" i="2"/>
  <c r="J122" i="2"/>
  <c r="J123" i="2"/>
  <c r="J124" i="2"/>
  <c r="J128" i="2"/>
  <c r="J129" i="2"/>
  <c r="J130" i="2"/>
  <c r="J132" i="2"/>
  <c r="J134" i="2"/>
  <c r="J136" i="2"/>
  <c r="J138" i="2"/>
  <c r="J139" i="2"/>
  <c r="J142" i="2"/>
  <c r="J144" i="2"/>
  <c r="J145" i="2"/>
  <c r="J150" i="2"/>
  <c r="J151" i="2"/>
  <c r="J152" i="2"/>
  <c r="J159" i="2"/>
  <c r="J160" i="2"/>
  <c r="J164" i="2"/>
  <c r="J165" i="2"/>
  <c r="J168" i="2"/>
  <c r="J170" i="2"/>
  <c r="J171" i="2"/>
  <c r="J172" i="2"/>
  <c r="J174" i="2"/>
  <c r="J175" i="2"/>
  <c r="J176" i="2"/>
  <c r="J178" i="2"/>
  <c r="J179" i="2"/>
  <c r="J181" i="2"/>
  <c r="J182" i="2"/>
  <c r="J183" i="2"/>
  <c r="J184" i="2"/>
  <c r="J185" i="2"/>
  <c r="J187" i="2"/>
  <c r="J188" i="2"/>
  <c r="J189" i="2"/>
  <c r="J191" i="2"/>
  <c r="J192" i="2"/>
  <c r="J193" i="2"/>
  <c r="J195" i="2"/>
  <c r="J196" i="2"/>
  <c r="J197" i="2"/>
  <c r="J199" i="2"/>
  <c r="J200" i="2"/>
  <c r="J201" i="2"/>
  <c r="J203" i="2"/>
  <c r="J204" i="2"/>
  <c r="J205" i="2"/>
  <c r="J206" i="2"/>
  <c r="J209" i="2"/>
  <c r="J210" i="2"/>
  <c r="J211" i="2"/>
  <c r="J213" i="2"/>
  <c r="J214" i="2"/>
  <c r="J215" i="2"/>
  <c r="J216" i="2"/>
  <c r="J217" i="2"/>
  <c r="J219" i="2"/>
  <c r="J222" i="2"/>
  <c r="J223" i="2"/>
  <c r="J224" i="2"/>
  <c r="J225" i="2"/>
  <c r="J226" i="2"/>
  <c r="J227" i="2"/>
  <c r="J228" i="2"/>
  <c r="J229" i="2"/>
  <c r="J230" i="2"/>
  <c r="J79" i="2"/>
  <c r="J80" i="2"/>
  <c r="J71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I450" i="2" l="1"/>
  <c r="I449" i="2"/>
  <c r="I448" i="2"/>
  <c r="J8" i="1"/>
  <c r="J7" i="2" s="1"/>
  <c r="J10" i="1"/>
  <c r="J8" i="2" s="1"/>
  <c r="J19" i="1"/>
  <c r="J18" i="1" s="1"/>
  <c r="J9" i="2" s="1"/>
  <c r="J28" i="1"/>
  <c r="J31" i="1"/>
  <c r="J11" i="2" s="1"/>
  <c r="J42" i="1"/>
  <c r="J12" i="2" s="1"/>
  <c r="J47" i="1"/>
  <c r="J13" i="2" s="1"/>
  <c r="J49" i="1"/>
  <c r="J14" i="2" s="1"/>
  <c r="J74" i="1"/>
  <c r="J15" i="2" s="1"/>
  <c r="J77" i="1"/>
  <c r="J76" i="1" s="1"/>
  <c r="J16" i="2" s="1"/>
  <c r="J85" i="1"/>
  <c r="J17" i="2" s="1"/>
  <c r="J133" i="1"/>
  <c r="J154" i="1"/>
  <c r="J66" i="2" s="1"/>
  <c r="J164" i="1"/>
  <c r="J68" i="2" s="1"/>
  <c r="J168" i="1"/>
  <c r="J69" i="2" s="1"/>
  <c r="J191" i="1"/>
  <c r="J70" i="2" s="1"/>
  <c r="J194" i="1"/>
  <c r="J203" i="1"/>
  <c r="J211" i="1"/>
  <c r="J216" i="1"/>
  <c r="J223" i="1"/>
  <c r="J229" i="1"/>
  <c r="J78" i="2" s="1"/>
  <c r="J232" i="1"/>
  <c r="J81" i="2" s="1"/>
  <c r="J235" i="1"/>
  <c r="J82" i="2" s="1"/>
  <c r="J243" i="1"/>
  <c r="J83" i="2" s="1"/>
  <c r="J259" i="1"/>
  <c r="J84" i="2" s="1"/>
  <c r="J266" i="1"/>
  <c r="J85" i="2" s="1"/>
  <c r="J273" i="1"/>
  <c r="J86" i="2" s="1"/>
  <c r="J275" i="1"/>
  <c r="J87" i="2" s="1"/>
  <c r="J311" i="1"/>
  <c r="J88" i="2" s="1"/>
  <c r="J320" i="1"/>
  <c r="J89" i="2" s="1"/>
  <c r="J322" i="1"/>
  <c r="J90" i="2" s="1"/>
  <c r="J324" i="1"/>
  <c r="J92" i="2" s="1"/>
  <c r="J329" i="1"/>
  <c r="J97" i="2" s="1"/>
  <c r="J331" i="1"/>
  <c r="J99" i="2" s="1"/>
  <c r="J334" i="1"/>
  <c r="J102" i="2" s="1"/>
  <c r="J342" i="1"/>
  <c r="J371" i="1"/>
  <c r="J376" i="1"/>
  <c r="J117" i="2" s="1"/>
  <c r="J380" i="1"/>
  <c r="J121" i="2" s="1"/>
  <c r="J387" i="1"/>
  <c r="J384" i="1" s="1"/>
  <c r="J399" i="1"/>
  <c r="J127" i="2" s="1"/>
  <c r="J425" i="1"/>
  <c r="J131" i="2" s="1"/>
  <c r="J436" i="1"/>
  <c r="J135" i="2" s="1"/>
  <c r="J447" i="1"/>
  <c r="J491" i="1"/>
  <c r="J141" i="2" s="1"/>
  <c r="J500" i="1"/>
  <c r="J533" i="1"/>
  <c r="J147" i="2" s="1"/>
  <c r="J536" i="1"/>
  <c r="J148" i="2" s="1"/>
  <c r="J538" i="1"/>
  <c r="J149" i="2" s="1"/>
  <c r="J540" i="1"/>
  <c r="J544" i="1"/>
  <c r="J154" i="2" s="1"/>
  <c r="J561" i="1"/>
  <c r="J558" i="1" s="1"/>
  <c r="J155" i="2" s="1"/>
  <c r="J570" i="1"/>
  <c r="J629" i="1"/>
  <c r="J163" i="2" s="1"/>
  <c r="J645" i="1"/>
  <c r="J649" i="1"/>
  <c r="J173" i="2" s="1"/>
  <c r="J653" i="1"/>
  <c r="J177" i="2" s="1"/>
  <c r="J656" i="1"/>
  <c r="J180" i="2" s="1"/>
  <c r="J662" i="1"/>
  <c r="J186" i="2" s="1"/>
  <c r="J666" i="1"/>
  <c r="J190" i="2" s="1"/>
  <c r="J670" i="1"/>
  <c r="J194" i="2" s="1"/>
  <c r="J674" i="1"/>
  <c r="J198" i="2" s="1"/>
  <c r="J678" i="1"/>
  <c r="J202" i="2" s="1"/>
  <c r="J685" i="1"/>
  <c r="J695" i="1"/>
  <c r="J218" i="2" s="1"/>
  <c r="J702" i="1"/>
  <c r="J713" i="1"/>
  <c r="J232" i="2" s="1"/>
  <c r="J722" i="1"/>
  <c r="J241" i="2" s="1"/>
  <c r="J724" i="1"/>
  <c r="J243" i="2" s="1"/>
  <c r="J726" i="1"/>
  <c r="J245" i="2" s="1"/>
  <c r="J739" i="1"/>
  <c r="J258" i="2" s="1"/>
  <c r="J745" i="1"/>
  <c r="J264" i="2" s="1"/>
  <c r="J749" i="1"/>
  <c r="J133" i="2" s="1"/>
  <c r="J751" i="1"/>
  <c r="J268" i="2" s="1"/>
  <c r="J756" i="1"/>
  <c r="J273" i="2" s="1"/>
  <c r="J775" i="1"/>
  <c r="J292" i="2" s="1"/>
  <c r="J777" i="1"/>
  <c r="J294" i="2" s="1"/>
  <c r="J789" i="1"/>
  <c r="J306" i="2" s="1"/>
  <c r="J797" i="1"/>
  <c r="J314" i="2" s="1"/>
  <c r="J811" i="1"/>
  <c r="J328" i="2" s="1"/>
  <c r="J813" i="1"/>
  <c r="J330" i="2" s="1"/>
  <c r="J819" i="1"/>
  <c r="J339" i="2"/>
  <c r="J846" i="1"/>
  <c r="J361" i="2" s="1"/>
  <c r="J851" i="1"/>
  <c r="J366" i="2" s="1"/>
  <c r="J872" i="1"/>
  <c r="J385" i="2" s="1"/>
  <c r="J877" i="1"/>
  <c r="J390" i="2" s="1"/>
  <c r="J884" i="1"/>
  <c r="J892" i="1"/>
  <c r="J405" i="2" s="1"/>
  <c r="J899" i="1"/>
  <c r="J412" i="2" s="1"/>
  <c r="J902" i="1"/>
  <c r="J413" i="2" s="1"/>
  <c r="J909" i="1"/>
  <c r="J420" i="2" s="1"/>
  <c r="J921" i="1"/>
  <c r="J432" i="2" s="1"/>
  <c r="J441" i="2"/>
  <c r="J163" i="1" l="1"/>
  <c r="J930" i="1" s="1"/>
  <c r="J438" i="2" s="1"/>
  <c r="J339" i="1"/>
  <c r="J107" i="2" s="1"/>
  <c r="J110" i="2"/>
  <c r="J643" i="1"/>
  <c r="J169" i="2"/>
  <c r="J701" i="1"/>
  <c r="J221" i="2"/>
  <c r="J497" i="1"/>
  <c r="J143" i="2" s="1"/>
  <c r="J146" i="2"/>
  <c r="J132" i="1"/>
  <c r="J65" i="2"/>
  <c r="I454" i="2"/>
  <c r="J370" i="1"/>
  <c r="J111" i="2" s="1"/>
  <c r="J112" i="2"/>
  <c r="J684" i="1"/>
  <c r="J207" i="2" s="1"/>
  <c r="J208" i="2"/>
  <c r="J883" i="1"/>
  <c r="J396" i="2" s="1"/>
  <c r="J397" i="2"/>
  <c r="J871" i="1"/>
  <c r="J384" i="2" s="1"/>
  <c r="J193" i="1"/>
  <c r="J72" i="2" s="1"/>
  <c r="J818" i="1"/>
  <c r="J816" i="1"/>
  <c r="J333" i="2" s="1"/>
  <c r="J334" i="2"/>
  <c r="J125" i="2"/>
  <c r="J126" i="2"/>
  <c r="J444" i="1"/>
  <c r="J137" i="2" s="1"/>
  <c r="J140" i="2"/>
  <c r="J569" i="1"/>
  <c r="J156" i="2" s="1"/>
  <c r="J157" i="2"/>
  <c r="J578" i="1"/>
  <c r="J158" i="2" s="1"/>
  <c r="J30" i="1"/>
  <c r="J10" i="2" s="1"/>
  <c r="I447" i="2"/>
  <c r="J228" i="1"/>
  <c r="J77" i="2" s="1"/>
  <c r="J712" i="1"/>
  <c r="J6" i="1"/>
  <c r="J6" i="2" s="1"/>
  <c r="F329" i="1"/>
  <c r="G329" i="1"/>
  <c r="K329" i="1"/>
  <c r="L329" i="1"/>
  <c r="J67" i="2" l="1"/>
  <c r="J935" i="1"/>
  <c r="J443" i="2" s="1"/>
  <c r="J940" i="1"/>
  <c r="J64" i="2"/>
  <c r="J942" i="1"/>
  <c r="J449" i="2" s="1"/>
  <c r="J220" i="2"/>
  <c r="J642" i="1"/>
  <c r="J166" i="2" s="1"/>
  <c r="J167" i="2"/>
  <c r="J817" i="1"/>
  <c r="J815" i="1" s="1"/>
  <c r="J542" i="1"/>
  <c r="J153" i="2" s="1"/>
  <c r="J5" i="1"/>
  <c r="J932" i="1"/>
  <c r="J231" i="2"/>
  <c r="I446" i="2"/>
  <c r="L751" i="1"/>
  <c r="J943" i="1" l="1"/>
  <c r="J450" i="2" s="1"/>
  <c r="J448" i="2"/>
  <c r="J936" i="1"/>
  <c r="J444" i="2" s="1"/>
  <c r="J332" i="2"/>
  <c r="J227" i="1"/>
  <c r="J76" i="2" s="1"/>
  <c r="J927" i="1"/>
  <c r="J5" i="2"/>
  <c r="J934" i="1"/>
  <c r="J442" i="2" s="1"/>
  <c r="J440" i="2"/>
  <c r="J928" i="1" l="1"/>
  <c r="J436" i="2" s="1"/>
  <c r="J435" i="2"/>
  <c r="J946" i="1"/>
  <c r="J453" i="2" s="1"/>
  <c r="I444" i="2"/>
  <c r="L645" i="1"/>
  <c r="K8" i="1"/>
  <c r="L8" i="1"/>
  <c r="K10" i="1"/>
  <c r="L10" i="1"/>
  <c r="K19" i="1"/>
  <c r="K18" i="1" s="1"/>
  <c r="L19" i="1"/>
  <c r="L18" i="1" s="1"/>
  <c r="K28" i="1"/>
  <c r="L28" i="1"/>
  <c r="K31" i="1"/>
  <c r="L31" i="1"/>
  <c r="K42" i="1"/>
  <c r="L42" i="1"/>
  <c r="K47" i="1"/>
  <c r="L47" i="1"/>
  <c r="K49" i="1"/>
  <c r="L49" i="1"/>
  <c r="K74" i="1"/>
  <c r="L74" i="1"/>
  <c r="K77" i="1"/>
  <c r="K76" i="1" s="1"/>
  <c r="L77" i="1"/>
  <c r="L76" i="1" s="1"/>
  <c r="K85" i="1"/>
  <c r="L85" i="1"/>
  <c r="K133" i="1"/>
  <c r="L133" i="1"/>
  <c r="K154" i="1"/>
  <c r="L154" i="1"/>
  <c r="K164" i="1"/>
  <c r="L164" i="1"/>
  <c r="K168" i="1"/>
  <c r="L168" i="1"/>
  <c r="K191" i="1"/>
  <c r="L191" i="1"/>
  <c r="K194" i="1"/>
  <c r="L194" i="1"/>
  <c r="K203" i="1"/>
  <c r="L203" i="1"/>
  <c r="K211" i="1"/>
  <c r="L211" i="1"/>
  <c r="K216" i="1"/>
  <c r="L216" i="1"/>
  <c r="K223" i="1"/>
  <c r="L223" i="1"/>
  <c r="K229" i="1"/>
  <c r="L229" i="1"/>
  <c r="K232" i="1"/>
  <c r="L232" i="1"/>
  <c r="K235" i="1"/>
  <c r="L235" i="1"/>
  <c r="K243" i="1"/>
  <c r="L243" i="1"/>
  <c r="K259" i="1"/>
  <c r="L259" i="1"/>
  <c r="K266" i="1"/>
  <c r="L266" i="1"/>
  <c r="K273" i="1"/>
  <c r="L273" i="1"/>
  <c r="K275" i="1"/>
  <c r="L275" i="1"/>
  <c r="K311" i="1"/>
  <c r="L311" i="1"/>
  <c r="K320" i="1"/>
  <c r="L320" i="1"/>
  <c r="K322" i="1"/>
  <c r="L322" i="1"/>
  <c r="K324" i="1"/>
  <c r="L324" i="1"/>
  <c r="K331" i="1"/>
  <c r="L331" i="1"/>
  <c r="K334" i="1"/>
  <c r="L334" i="1"/>
  <c r="K342" i="1"/>
  <c r="K339" i="1" s="1"/>
  <c r="L342" i="1"/>
  <c r="L339" i="1" s="1"/>
  <c r="K371" i="1"/>
  <c r="L371" i="1"/>
  <c r="K376" i="1"/>
  <c r="L376" i="1"/>
  <c r="K380" i="1"/>
  <c r="L380" i="1"/>
  <c r="K387" i="1"/>
  <c r="K384" i="1" s="1"/>
  <c r="L387" i="1"/>
  <c r="L384" i="1" s="1"/>
  <c r="K399" i="1"/>
  <c r="L399" i="1"/>
  <c r="K425" i="1"/>
  <c r="L425" i="1"/>
  <c r="K436" i="1"/>
  <c r="L436" i="1"/>
  <c r="K447" i="1"/>
  <c r="K444" i="1" s="1"/>
  <c r="L447" i="1"/>
  <c r="L444" i="1" s="1"/>
  <c r="K491" i="1"/>
  <c r="L491" i="1"/>
  <c r="K500" i="1"/>
  <c r="L500" i="1"/>
  <c r="K533" i="1"/>
  <c r="L533" i="1"/>
  <c r="K536" i="1"/>
  <c r="L536" i="1"/>
  <c r="K538" i="1"/>
  <c r="L538" i="1"/>
  <c r="K540" i="1"/>
  <c r="L540" i="1"/>
  <c r="K544" i="1"/>
  <c r="L544" i="1"/>
  <c r="K561" i="1"/>
  <c r="K558" i="1" s="1"/>
  <c r="K155" i="2" s="1"/>
  <c r="L561" i="1"/>
  <c r="L558" i="1" s="1"/>
  <c r="L155" i="2" s="1"/>
  <c r="K570" i="1"/>
  <c r="K569" i="1" s="1"/>
  <c r="L570" i="1"/>
  <c r="L569" i="1" s="1"/>
  <c r="K578" i="1"/>
  <c r="L578" i="1"/>
  <c r="K629" i="1"/>
  <c r="L629" i="1"/>
  <c r="K645" i="1"/>
  <c r="K649" i="1"/>
  <c r="L649" i="1"/>
  <c r="K653" i="1"/>
  <c r="L653" i="1"/>
  <c r="K656" i="1"/>
  <c r="L656" i="1"/>
  <c r="K662" i="1"/>
  <c r="L662" i="1"/>
  <c r="K666" i="1"/>
  <c r="L666" i="1"/>
  <c r="K670" i="1"/>
  <c r="L670" i="1"/>
  <c r="K674" i="1"/>
  <c r="L674" i="1"/>
  <c r="K678" i="1"/>
  <c r="L678" i="1"/>
  <c r="K685" i="1"/>
  <c r="K684" i="1" s="1"/>
  <c r="L685" i="1"/>
  <c r="L684" i="1" s="1"/>
  <c r="K695" i="1"/>
  <c r="L695" i="1"/>
  <c r="K702" i="1"/>
  <c r="K701" i="1" s="1"/>
  <c r="K942" i="1" s="1"/>
  <c r="L702" i="1"/>
  <c r="L701" i="1" s="1"/>
  <c r="L942" i="1" s="1"/>
  <c r="K713" i="1"/>
  <c r="L713" i="1"/>
  <c r="K722" i="1"/>
  <c r="L722" i="1"/>
  <c r="K724" i="1"/>
  <c r="L724" i="1"/>
  <c r="K726" i="1"/>
  <c r="L726" i="1"/>
  <c r="K739" i="1"/>
  <c r="L739" i="1"/>
  <c r="K745" i="1"/>
  <c r="L745" i="1"/>
  <c r="K749" i="1"/>
  <c r="L749" i="1"/>
  <c r="K751" i="1"/>
  <c r="K756" i="1"/>
  <c r="L756" i="1"/>
  <c r="K775" i="1"/>
  <c r="L775" i="1"/>
  <c r="K777" i="1"/>
  <c r="L777" i="1"/>
  <c r="K789" i="1"/>
  <c r="L789" i="1"/>
  <c r="K797" i="1"/>
  <c r="L797" i="1"/>
  <c r="K811" i="1"/>
  <c r="L811" i="1"/>
  <c r="K813" i="1"/>
  <c r="L813" i="1"/>
  <c r="K819" i="1"/>
  <c r="L819" i="1"/>
  <c r="K824" i="1"/>
  <c r="L824" i="1"/>
  <c r="K846" i="1"/>
  <c r="L846" i="1"/>
  <c r="K851" i="1"/>
  <c r="L851" i="1"/>
  <c r="K872" i="1"/>
  <c r="L872" i="1"/>
  <c r="K877" i="1"/>
  <c r="L877" i="1"/>
  <c r="K884" i="1"/>
  <c r="L884" i="1"/>
  <c r="K892" i="1"/>
  <c r="L892" i="1"/>
  <c r="K899" i="1"/>
  <c r="L899" i="1"/>
  <c r="K902" i="1"/>
  <c r="L902" i="1"/>
  <c r="K909" i="1"/>
  <c r="L909" i="1"/>
  <c r="K921" i="1"/>
  <c r="L921" i="1"/>
  <c r="K933" i="1"/>
  <c r="L933" i="1"/>
  <c r="L370" i="1" l="1"/>
  <c r="L163" i="1"/>
  <c r="L930" i="1" s="1"/>
  <c r="K883" i="1"/>
  <c r="K497" i="1"/>
  <c r="L871" i="1"/>
  <c r="K370" i="1"/>
  <c r="K132" i="1"/>
  <c r="K940" i="1" s="1"/>
  <c r="K943" i="1" s="1"/>
  <c r="J929" i="1"/>
  <c r="J437" i="2" s="1"/>
  <c r="J947" i="1"/>
  <c r="J454" i="2" s="1"/>
  <c r="K542" i="1"/>
  <c r="I443" i="2"/>
  <c r="L883" i="1"/>
  <c r="L816" i="1"/>
  <c r="L497" i="1"/>
  <c r="K871" i="1"/>
  <c r="K817" i="1" s="1"/>
  <c r="K643" i="1"/>
  <c r="K642" i="1" s="1"/>
  <c r="L132" i="1"/>
  <c r="L940" i="1" s="1"/>
  <c r="K816" i="1"/>
  <c r="L818" i="1"/>
  <c r="L542" i="1"/>
  <c r="L643" i="1"/>
  <c r="K163" i="1"/>
  <c r="K930" i="1" s="1"/>
  <c r="L193" i="1"/>
  <c r="L935" i="1" s="1"/>
  <c r="K193" i="1"/>
  <c r="K935" i="1" s="1"/>
  <c r="L642" i="1"/>
  <c r="L30" i="1"/>
  <c r="K228" i="1"/>
  <c r="L712" i="1"/>
  <c r="L932" i="1" s="1"/>
  <c r="K712" i="1"/>
  <c r="K932" i="1" s="1"/>
  <c r="L228" i="1"/>
  <c r="L6" i="1"/>
  <c r="L943" i="1"/>
  <c r="K30" i="1"/>
  <c r="K6" i="1"/>
  <c r="K818" i="1"/>
  <c r="K815" i="1" l="1"/>
  <c r="K936" i="1" s="1"/>
  <c r="K934" i="1"/>
  <c r="L934" i="1"/>
  <c r="L817" i="1"/>
  <c r="L815" i="1" s="1"/>
  <c r="L936" i="1" s="1"/>
  <c r="L227" i="1"/>
  <c r="L928" i="1" s="1"/>
  <c r="J937" i="1"/>
  <c r="J445" i="2" s="1"/>
  <c r="J948" i="1"/>
  <c r="J455" i="2" s="1"/>
  <c r="K227" i="1"/>
  <c r="K928" i="1" s="1"/>
  <c r="K947" i="1" s="1"/>
  <c r="I442" i="2"/>
  <c r="L5" i="1"/>
  <c r="L927" i="1" s="1"/>
  <c r="K5" i="1"/>
  <c r="K927" i="1" s="1"/>
  <c r="L947" i="1" l="1"/>
  <c r="L929" i="1"/>
  <c r="L937" i="1"/>
  <c r="L946" i="1"/>
  <c r="L948" i="1" s="1"/>
  <c r="K929" i="1"/>
  <c r="K937" i="1" s="1"/>
  <c r="I441" i="2"/>
  <c r="K946" i="1"/>
  <c r="K948" i="1" s="1"/>
  <c r="I440" i="2" l="1"/>
  <c r="H307" i="2"/>
  <c r="H308" i="2"/>
  <c r="H309" i="2"/>
  <c r="H310" i="2"/>
  <c r="H311" i="2"/>
  <c r="H312" i="2"/>
  <c r="H313" i="2"/>
  <c r="H168" i="2"/>
  <c r="H18" i="2"/>
  <c r="I439" i="2" l="1"/>
  <c r="H446" i="2"/>
  <c r="H447" i="2"/>
  <c r="H448" i="2"/>
  <c r="H449" i="2"/>
  <c r="H450" i="2"/>
  <c r="H441" i="2"/>
  <c r="H440" i="2"/>
  <c r="H439" i="2"/>
  <c r="H438" i="2"/>
  <c r="H436" i="2"/>
  <c r="H435" i="2"/>
  <c r="H432" i="2"/>
  <c r="H421" i="2"/>
  <c r="H422" i="2"/>
  <c r="H423" i="2"/>
  <c r="H424" i="2"/>
  <c r="H425" i="2"/>
  <c r="H426" i="2"/>
  <c r="H427" i="2"/>
  <c r="H428" i="2"/>
  <c r="H429" i="2"/>
  <c r="H430" i="2"/>
  <c r="H431" i="2"/>
  <c r="H414" i="2"/>
  <c r="H415" i="2"/>
  <c r="H416" i="2"/>
  <c r="H417" i="2"/>
  <c r="H418" i="2"/>
  <c r="H419" i="2"/>
  <c r="H406" i="2"/>
  <c r="H407" i="2"/>
  <c r="H408" i="2"/>
  <c r="H409" i="2"/>
  <c r="H410" i="2"/>
  <c r="H411" i="2"/>
  <c r="H401" i="2"/>
  <c r="H402" i="2"/>
  <c r="H403" i="2"/>
  <c r="H404" i="2"/>
  <c r="H400" i="2"/>
  <c r="H399" i="2"/>
  <c r="H398" i="2"/>
  <c r="H386" i="2"/>
  <c r="H387" i="2"/>
  <c r="H388" i="2"/>
  <c r="H389" i="2"/>
  <c r="H391" i="2"/>
  <c r="H392" i="2"/>
  <c r="H393" i="2"/>
  <c r="H394" i="2"/>
  <c r="H395" i="2"/>
  <c r="H376" i="2"/>
  <c r="H377" i="2"/>
  <c r="H378" i="2"/>
  <c r="H379" i="2"/>
  <c r="H380" i="2"/>
  <c r="H381" i="2"/>
  <c r="H382" i="2"/>
  <c r="H383" i="2"/>
  <c r="H375" i="2"/>
  <c r="H374" i="2"/>
  <c r="H373" i="2"/>
  <c r="H372" i="2"/>
  <c r="H371" i="2"/>
  <c r="H370" i="2"/>
  <c r="H367" i="2"/>
  <c r="H368" i="2"/>
  <c r="H369" i="2"/>
  <c r="H362" i="2"/>
  <c r="H363" i="2"/>
  <c r="H364" i="2"/>
  <c r="H365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35" i="2"/>
  <c r="H336" i="2"/>
  <c r="H337" i="2"/>
  <c r="H338" i="2"/>
  <c r="H333" i="2"/>
  <c r="H332" i="2"/>
  <c r="H328" i="2"/>
  <c r="H329" i="2"/>
  <c r="H330" i="2"/>
  <c r="H331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06" i="2"/>
  <c r="H295" i="2"/>
  <c r="H296" i="2"/>
  <c r="H297" i="2"/>
  <c r="H298" i="2"/>
  <c r="H299" i="2"/>
  <c r="H300" i="2"/>
  <c r="H301" i="2"/>
  <c r="H302" i="2"/>
  <c r="H303" i="2"/>
  <c r="H304" i="2"/>
  <c r="H305" i="2"/>
  <c r="H29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69" i="2"/>
  <c r="H270" i="2"/>
  <c r="H271" i="2"/>
  <c r="H272" i="2"/>
  <c r="H265" i="2"/>
  <c r="H266" i="2"/>
  <c r="H267" i="2"/>
  <c r="H259" i="2"/>
  <c r="H260" i="2"/>
  <c r="H261" i="2"/>
  <c r="H262" i="2"/>
  <c r="H263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44" i="2"/>
  <c r="H242" i="2"/>
  <c r="H233" i="2"/>
  <c r="H234" i="2"/>
  <c r="H235" i="2"/>
  <c r="H236" i="2"/>
  <c r="H237" i="2"/>
  <c r="H238" i="2"/>
  <c r="H239" i="2"/>
  <c r="H240" i="2"/>
  <c r="H221" i="2"/>
  <c r="H222" i="2"/>
  <c r="H223" i="2"/>
  <c r="H224" i="2"/>
  <c r="H225" i="2"/>
  <c r="H226" i="2"/>
  <c r="H227" i="2"/>
  <c r="H228" i="2"/>
  <c r="H229" i="2"/>
  <c r="H230" i="2"/>
  <c r="H219" i="2"/>
  <c r="H208" i="2"/>
  <c r="H209" i="2"/>
  <c r="H210" i="2"/>
  <c r="H211" i="2"/>
  <c r="H213" i="2"/>
  <c r="H214" i="2"/>
  <c r="H215" i="2"/>
  <c r="H216" i="2"/>
  <c r="H217" i="2"/>
  <c r="H203" i="2"/>
  <c r="H204" i="2"/>
  <c r="H205" i="2"/>
  <c r="H206" i="2"/>
  <c r="H199" i="2"/>
  <c r="H200" i="2"/>
  <c r="H201" i="2"/>
  <c r="H195" i="2"/>
  <c r="H196" i="2"/>
  <c r="H197" i="2"/>
  <c r="H191" i="2"/>
  <c r="H192" i="2"/>
  <c r="H193" i="2"/>
  <c r="H187" i="2"/>
  <c r="H188" i="2"/>
  <c r="H189" i="2"/>
  <c r="H181" i="2"/>
  <c r="H182" i="2"/>
  <c r="H183" i="2"/>
  <c r="H184" i="2"/>
  <c r="H185" i="2"/>
  <c r="H178" i="2"/>
  <c r="H179" i="2"/>
  <c r="H174" i="2"/>
  <c r="H175" i="2"/>
  <c r="H176" i="2"/>
  <c r="H172" i="2"/>
  <c r="H171" i="2"/>
  <c r="H170" i="2"/>
  <c r="H164" i="2"/>
  <c r="H165" i="2"/>
  <c r="H159" i="2"/>
  <c r="H160" i="2"/>
  <c r="H152" i="2"/>
  <c r="G152" i="2"/>
  <c r="H151" i="2"/>
  <c r="H150" i="2"/>
  <c r="H143" i="2"/>
  <c r="H144" i="2"/>
  <c r="H145" i="2"/>
  <c r="H147" i="2"/>
  <c r="H141" i="2"/>
  <c r="H142" i="2"/>
  <c r="H138" i="2"/>
  <c r="H139" i="2"/>
  <c r="H134" i="2"/>
  <c r="H132" i="2"/>
  <c r="H128" i="2"/>
  <c r="H129" i="2"/>
  <c r="H130" i="2"/>
  <c r="H121" i="2"/>
  <c r="H122" i="2"/>
  <c r="H123" i="2"/>
  <c r="H124" i="2"/>
  <c r="H113" i="2"/>
  <c r="H114" i="2"/>
  <c r="H115" i="2"/>
  <c r="H116" i="2"/>
  <c r="H118" i="2"/>
  <c r="H119" i="2"/>
  <c r="H120" i="2"/>
  <c r="H108" i="2"/>
  <c r="H109" i="2"/>
  <c r="H110" i="2"/>
  <c r="H106" i="2"/>
  <c r="H105" i="2"/>
  <c r="H104" i="2"/>
  <c r="H103" i="2"/>
  <c r="H101" i="2"/>
  <c r="H100" i="2"/>
  <c r="H98" i="2"/>
  <c r="H97" i="2"/>
  <c r="H93" i="2"/>
  <c r="H94" i="2"/>
  <c r="H95" i="2"/>
  <c r="H96" i="2"/>
  <c r="H91" i="2"/>
  <c r="H80" i="2"/>
  <c r="H79" i="2"/>
  <c r="H71" i="2"/>
  <c r="H65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I438" i="2" l="1"/>
  <c r="I436" i="2" l="1"/>
  <c r="I432" i="2" l="1"/>
  <c r="I431" i="2" l="1"/>
  <c r="I430" i="2" l="1"/>
  <c r="I429" i="2" l="1"/>
  <c r="H442" i="2"/>
  <c r="H437" i="2"/>
  <c r="H420" i="2"/>
  <c r="H413" i="2"/>
  <c r="H412" i="2"/>
  <c r="H405" i="2"/>
  <c r="H397" i="2"/>
  <c r="H390" i="2"/>
  <c r="H385" i="2"/>
  <c r="H366" i="2"/>
  <c r="H361" i="2"/>
  <c r="H339" i="2"/>
  <c r="H334" i="2"/>
  <c r="I428" i="2" l="1"/>
  <c r="H444" i="2"/>
  <c r="H454" i="2"/>
  <c r="H384" i="2"/>
  <c r="H396" i="2"/>
  <c r="H314" i="2"/>
  <c r="H294" i="2"/>
  <c r="H292" i="2"/>
  <c r="H273" i="2"/>
  <c r="H268" i="2"/>
  <c r="H133" i="2"/>
  <c r="H264" i="2"/>
  <c r="H258" i="2"/>
  <c r="H245" i="2"/>
  <c r="H243" i="2"/>
  <c r="H241" i="2"/>
  <c r="H232" i="2"/>
  <c r="H220" i="2"/>
  <c r="H218" i="2"/>
  <c r="H180" i="2"/>
  <c r="H186" i="2"/>
  <c r="H190" i="2"/>
  <c r="H194" i="2"/>
  <c r="H198" i="2"/>
  <c r="H202" i="2"/>
  <c r="H207" i="2"/>
  <c r="H177" i="2"/>
  <c r="H173" i="2"/>
  <c r="H169" i="2"/>
  <c r="H163" i="2"/>
  <c r="H154" i="2"/>
  <c r="H149" i="2"/>
  <c r="H148" i="2"/>
  <c r="H146" i="2"/>
  <c r="H135" i="2"/>
  <c r="H131" i="2"/>
  <c r="H112" i="2"/>
  <c r="H117" i="2"/>
  <c r="H107" i="2"/>
  <c r="I427" i="2" l="1"/>
  <c r="H156" i="2"/>
  <c r="H157" i="2"/>
  <c r="H137" i="2"/>
  <c r="H140" i="2"/>
  <c r="H125" i="2"/>
  <c r="H126" i="2"/>
  <c r="H158" i="2"/>
  <c r="H161" i="2"/>
  <c r="H127" i="2"/>
  <c r="H231" i="2"/>
  <c r="H111" i="2"/>
  <c r="I426" i="2" l="1"/>
  <c r="H166" i="2"/>
  <c r="H167" i="2"/>
  <c r="H153" i="2"/>
  <c r="H102" i="2"/>
  <c r="H99" i="2"/>
  <c r="I425" i="2" l="1"/>
  <c r="H78" i="2"/>
  <c r="H81" i="2"/>
  <c r="H82" i="2"/>
  <c r="H83" i="2"/>
  <c r="H84" i="2"/>
  <c r="H85" i="2"/>
  <c r="H86" i="2"/>
  <c r="H87" i="2"/>
  <c r="H88" i="2"/>
  <c r="H89" i="2"/>
  <c r="H90" i="2"/>
  <c r="H92" i="2"/>
  <c r="H70" i="2"/>
  <c r="H69" i="2"/>
  <c r="H68" i="2"/>
  <c r="H17" i="2"/>
  <c r="H16" i="2"/>
  <c r="H15" i="2"/>
  <c r="H14" i="2"/>
  <c r="H13" i="2"/>
  <c r="H12" i="2"/>
  <c r="H11" i="2"/>
  <c r="H9" i="2"/>
  <c r="H8" i="2"/>
  <c r="H7" i="2"/>
  <c r="I424" i="2" l="1"/>
  <c r="H64" i="2"/>
  <c r="H66" i="2"/>
  <c r="H10" i="2"/>
  <c r="H67" i="2"/>
  <c r="H6" i="2"/>
  <c r="I423" i="2" l="1"/>
  <c r="H77" i="2"/>
  <c r="H76" i="2"/>
  <c r="H72" i="2"/>
  <c r="I422" i="2" l="1"/>
  <c r="H443" i="2"/>
  <c r="H445" i="2"/>
  <c r="F359" i="2"/>
  <c r="G359" i="2"/>
  <c r="K359" i="2"/>
  <c r="L359" i="2"/>
  <c r="F430" i="2"/>
  <c r="G430" i="2"/>
  <c r="K430" i="2"/>
  <c r="L430" i="2"/>
  <c r="F354" i="2"/>
  <c r="G354" i="2"/>
  <c r="K354" i="2"/>
  <c r="L354" i="2"/>
  <c r="I421" i="2" l="1"/>
  <c r="H453" i="2"/>
  <c r="H455" i="2"/>
  <c r="F55" i="2"/>
  <c r="G55" i="2"/>
  <c r="K55" i="2"/>
  <c r="L55" i="2"/>
  <c r="I420" i="2" l="1"/>
  <c r="K441" i="2"/>
  <c r="L441" i="2"/>
  <c r="F439" i="2"/>
  <c r="G439" i="2"/>
  <c r="K439" i="2"/>
  <c r="L439" i="2"/>
  <c r="I419" i="2" l="1"/>
  <c r="G421" i="2"/>
  <c r="G422" i="2"/>
  <c r="G423" i="2"/>
  <c r="G424" i="2"/>
  <c r="G425" i="2"/>
  <c r="G426" i="2"/>
  <c r="G427" i="2"/>
  <c r="G428" i="2"/>
  <c r="G429" i="2"/>
  <c r="G431" i="2"/>
  <c r="G414" i="2"/>
  <c r="G415" i="2"/>
  <c r="G416" i="2"/>
  <c r="G417" i="2"/>
  <c r="G418" i="2"/>
  <c r="G419" i="2"/>
  <c r="G398" i="2"/>
  <c r="G399" i="2"/>
  <c r="G400" i="2"/>
  <c r="G401" i="2"/>
  <c r="G402" i="2"/>
  <c r="G403" i="2"/>
  <c r="G404" i="2"/>
  <c r="G406" i="2"/>
  <c r="G407" i="2"/>
  <c r="G408" i="2"/>
  <c r="G409" i="2"/>
  <c r="G410" i="2"/>
  <c r="G411" i="2"/>
  <c r="G386" i="2"/>
  <c r="G387" i="2"/>
  <c r="G388" i="2"/>
  <c r="G389" i="2"/>
  <c r="G391" i="2"/>
  <c r="G392" i="2"/>
  <c r="G393" i="2"/>
  <c r="G394" i="2"/>
  <c r="G395" i="2"/>
  <c r="G335" i="2"/>
  <c r="G336" i="2"/>
  <c r="G337" i="2"/>
  <c r="G338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5" i="2"/>
  <c r="G356" i="2"/>
  <c r="G357" i="2"/>
  <c r="G358" i="2"/>
  <c r="G360" i="2"/>
  <c r="G362" i="2"/>
  <c r="G363" i="2"/>
  <c r="G364" i="2"/>
  <c r="G365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233" i="2"/>
  <c r="G234" i="2"/>
  <c r="G235" i="2"/>
  <c r="G236" i="2"/>
  <c r="G237" i="2"/>
  <c r="G238" i="2"/>
  <c r="G239" i="2"/>
  <c r="G240" i="2"/>
  <c r="G242" i="2"/>
  <c r="G244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9" i="2"/>
  <c r="G260" i="2"/>
  <c r="G261" i="2"/>
  <c r="G262" i="2"/>
  <c r="G263" i="2"/>
  <c r="G265" i="2"/>
  <c r="G266" i="2"/>
  <c r="G267" i="2"/>
  <c r="G269" i="2"/>
  <c r="G270" i="2"/>
  <c r="G271" i="2"/>
  <c r="G272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3" i="2"/>
  <c r="G295" i="2"/>
  <c r="G296" i="2"/>
  <c r="G297" i="2"/>
  <c r="G298" i="2"/>
  <c r="G299" i="2"/>
  <c r="G300" i="2"/>
  <c r="G301" i="2"/>
  <c r="G302" i="2"/>
  <c r="G303" i="2"/>
  <c r="G304" i="2"/>
  <c r="G305" i="2"/>
  <c r="G307" i="2"/>
  <c r="G308" i="2"/>
  <c r="G309" i="2"/>
  <c r="G310" i="2"/>
  <c r="G311" i="2"/>
  <c r="G312" i="2"/>
  <c r="G313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9" i="2"/>
  <c r="G331" i="2"/>
  <c r="G222" i="2"/>
  <c r="G223" i="2"/>
  <c r="G224" i="2"/>
  <c r="G225" i="2"/>
  <c r="G226" i="2"/>
  <c r="G227" i="2"/>
  <c r="G228" i="2"/>
  <c r="G229" i="2"/>
  <c r="G230" i="2"/>
  <c r="G219" i="2"/>
  <c r="G209" i="2"/>
  <c r="G210" i="2"/>
  <c r="G211" i="2"/>
  <c r="G213" i="2"/>
  <c r="G214" i="2"/>
  <c r="G215" i="2"/>
  <c r="G216" i="2"/>
  <c r="G217" i="2"/>
  <c r="G203" i="2"/>
  <c r="G204" i="2"/>
  <c r="G205" i="2"/>
  <c r="G206" i="2"/>
  <c r="G168" i="2"/>
  <c r="G170" i="2"/>
  <c r="G171" i="2"/>
  <c r="G172" i="2"/>
  <c r="G174" i="2"/>
  <c r="G175" i="2"/>
  <c r="G176" i="2"/>
  <c r="G178" i="2"/>
  <c r="G179" i="2"/>
  <c r="G181" i="2"/>
  <c r="G182" i="2"/>
  <c r="G183" i="2"/>
  <c r="G184" i="2"/>
  <c r="G185" i="2"/>
  <c r="G187" i="2"/>
  <c r="G188" i="2"/>
  <c r="G189" i="2"/>
  <c r="G191" i="2"/>
  <c r="G192" i="2"/>
  <c r="G193" i="2"/>
  <c r="G195" i="2"/>
  <c r="G196" i="2"/>
  <c r="G197" i="2"/>
  <c r="G199" i="2"/>
  <c r="G200" i="2"/>
  <c r="G201" i="2"/>
  <c r="G164" i="2"/>
  <c r="G165" i="2"/>
  <c r="G159" i="2"/>
  <c r="G160" i="2"/>
  <c r="G150" i="2"/>
  <c r="G144" i="2"/>
  <c r="G145" i="2"/>
  <c r="G142" i="2"/>
  <c r="G138" i="2"/>
  <c r="G139" i="2"/>
  <c r="G136" i="2"/>
  <c r="G134" i="2"/>
  <c r="G132" i="2"/>
  <c r="G128" i="2"/>
  <c r="G129" i="2"/>
  <c r="G130" i="2"/>
  <c r="G122" i="2"/>
  <c r="G123" i="2"/>
  <c r="G124" i="2"/>
  <c r="G113" i="2"/>
  <c r="G114" i="2"/>
  <c r="G115" i="2"/>
  <c r="G116" i="2"/>
  <c r="G118" i="2"/>
  <c r="G119" i="2"/>
  <c r="G120" i="2"/>
  <c r="G108" i="2"/>
  <c r="G109" i="2"/>
  <c r="G103" i="2"/>
  <c r="G104" i="2"/>
  <c r="G105" i="2"/>
  <c r="G106" i="2"/>
  <c r="G101" i="2"/>
  <c r="G100" i="2"/>
  <c r="G98" i="2"/>
  <c r="G96" i="2"/>
  <c r="G95" i="2"/>
  <c r="G94" i="2"/>
  <c r="G93" i="2"/>
  <c r="G91" i="2"/>
  <c r="I418" i="2" l="1"/>
  <c r="F42" i="2"/>
  <c r="G42" i="2"/>
  <c r="K42" i="2"/>
  <c r="L42" i="2"/>
  <c r="F426" i="2"/>
  <c r="K426" i="2"/>
  <c r="L426" i="2"/>
  <c r="F379" i="2"/>
  <c r="K379" i="2"/>
  <c r="L379" i="2"/>
  <c r="F380" i="2"/>
  <c r="K380" i="2"/>
  <c r="L380" i="2"/>
  <c r="F355" i="2"/>
  <c r="K355" i="2"/>
  <c r="L355" i="2"/>
  <c r="I417" i="2" l="1"/>
  <c r="F411" i="2"/>
  <c r="K411" i="2"/>
  <c r="L411" i="2"/>
  <c r="F892" i="1"/>
  <c r="I416" i="2" l="1"/>
  <c r="F561" i="1"/>
  <c r="F558" i="1" s="1"/>
  <c r="F155" i="2" s="1"/>
  <c r="G561" i="1"/>
  <c r="G558" i="1" s="1"/>
  <c r="G155" i="2" s="1"/>
  <c r="I415" i="2" l="1"/>
  <c r="G79" i="2"/>
  <c r="G80" i="2"/>
  <c r="I414" i="2" l="1"/>
  <c r="G71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6" i="2"/>
  <c r="G57" i="2"/>
  <c r="G58" i="2"/>
  <c r="G59" i="2"/>
  <c r="G60" i="2"/>
  <c r="G61" i="2"/>
  <c r="G62" i="2"/>
  <c r="G63" i="2"/>
  <c r="G18" i="2"/>
  <c r="K40" i="2"/>
  <c r="L40" i="2"/>
  <c r="K41" i="2"/>
  <c r="L41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39" i="2"/>
  <c r="L39" i="2"/>
  <c r="K38" i="2"/>
  <c r="L38" i="2"/>
  <c r="K36" i="2"/>
  <c r="L36" i="2"/>
  <c r="K35" i="2"/>
  <c r="L35" i="2"/>
  <c r="K34" i="2"/>
  <c r="L34" i="2"/>
  <c r="K33" i="2"/>
  <c r="L33" i="2"/>
  <c r="K32" i="2"/>
  <c r="L32" i="2"/>
  <c r="K31" i="2"/>
  <c r="L31" i="2"/>
  <c r="K30" i="2"/>
  <c r="L30" i="2"/>
  <c r="K29" i="2"/>
  <c r="L29" i="2"/>
  <c r="K28" i="2"/>
  <c r="L28" i="2"/>
  <c r="K27" i="2"/>
  <c r="L27" i="2"/>
  <c r="K26" i="2"/>
  <c r="L26" i="2"/>
  <c r="K22" i="2"/>
  <c r="L22" i="2"/>
  <c r="K21" i="2"/>
  <c r="L21" i="2"/>
  <c r="K20" i="2"/>
  <c r="L20" i="2"/>
  <c r="G933" i="1"/>
  <c r="G441" i="2" s="1"/>
  <c r="G921" i="1"/>
  <c r="G909" i="1"/>
  <c r="G420" i="2" s="1"/>
  <c r="G902" i="1"/>
  <c r="G413" i="2" s="1"/>
  <c r="G899" i="1"/>
  <c r="G412" i="2" s="1"/>
  <c r="G892" i="1"/>
  <c r="G405" i="2" s="1"/>
  <c r="G884" i="1"/>
  <c r="G397" i="2" s="1"/>
  <c r="G877" i="1"/>
  <c r="G390" i="2" s="1"/>
  <c r="G872" i="1"/>
  <c r="G385" i="2" s="1"/>
  <c r="G851" i="1"/>
  <c r="G366" i="2" s="1"/>
  <c r="G846" i="1"/>
  <c r="G361" i="2" s="1"/>
  <c r="G824" i="1"/>
  <c r="G339" i="2" s="1"/>
  <c r="G819" i="1"/>
  <c r="G334" i="2" s="1"/>
  <c r="G813" i="1"/>
  <c r="G330" i="2" s="1"/>
  <c r="G811" i="1"/>
  <c r="G328" i="2" s="1"/>
  <c r="G797" i="1"/>
  <c r="G314" i="2" s="1"/>
  <c r="G789" i="1"/>
  <c r="G306" i="2" s="1"/>
  <c r="G777" i="1"/>
  <c r="G294" i="2" s="1"/>
  <c r="G775" i="1"/>
  <c r="G292" i="2" s="1"/>
  <c r="G756" i="1"/>
  <c r="G273" i="2" s="1"/>
  <c r="G751" i="1"/>
  <c r="G268" i="2" s="1"/>
  <c r="G749" i="1"/>
  <c r="G133" i="2" s="1"/>
  <c r="G745" i="1"/>
  <c r="G264" i="2" s="1"/>
  <c r="G739" i="1"/>
  <c r="G258" i="2" s="1"/>
  <c r="G726" i="1"/>
  <c r="G245" i="2" s="1"/>
  <c r="G724" i="1"/>
  <c r="G243" i="2" s="1"/>
  <c r="G722" i="1"/>
  <c r="G241" i="2" s="1"/>
  <c r="G713" i="1"/>
  <c r="G232" i="2" s="1"/>
  <c r="G702" i="1"/>
  <c r="G695" i="1"/>
  <c r="G218" i="2" s="1"/>
  <c r="G685" i="1"/>
  <c r="G678" i="1"/>
  <c r="G202" i="2" s="1"/>
  <c r="G674" i="1"/>
  <c r="G198" i="2" s="1"/>
  <c r="G670" i="1"/>
  <c r="G194" i="2" s="1"/>
  <c r="G666" i="1"/>
  <c r="G190" i="2" s="1"/>
  <c r="G662" i="1"/>
  <c r="G186" i="2" s="1"/>
  <c r="G656" i="1"/>
  <c r="G180" i="2" s="1"/>
  <c r="G653" i="1"/>
  <c r="G177" i="2" s="1"/>
  <c r="G649" i="1"/>
  <c r="G173" i="2" s="1"/>
  <c r="G645" i="1"/>
  <c r="G169" i="2" s="1"/>
  <c r="G629" i="1"/>
  <c r="G163" i="2" s="1"/>
  <c r="G581" i="1"/>
  <c r="G570" i="1"/>
  <c r="G544" i="1"/>
  <c r="G154" i="2" s="1"/>
  <c r="G540" i="1"/>
  <c r="G538" i="1"/>
  <c r="G149" i="2" s="1"/>
  <c r="G536" i="1"/>
  <c r="G148" i="2" s="1"/>
  <c r="G533" i="1"/>
  <c r="G147" i="2" s="1"/>
  <c r="G500" i="1"/>
  <c r="G146" i="2" s="1"/>
  <c r="G491" i="1"/>
  <c r="G141" i="2" s="1"/>
  <c r="G447" i="1"/>
  <c r="G436" i="1"/>
  <c r="G135" i="2" s="1"/>
  <c r="G425" i="1"/>
  <c r="G131" i="2" s="1"/>
  <c r="G399" i="1"/>
  <c r="G127" i="2" s="1"/>
  <c r="G387" i="1"/>
  <c r="G384" i="1" s="1"/>
  <c r="G380" i="1"/>
  <c r="G121" i="2" s="1"/>
  <c r="G376" i="1"/>
  <c r="G117" i="2" s="1"/>
  <c r="G371" i="1"/>
  <c r="G112" i="2" s="1"/>
  <c r="G342" i="1"/>
  <c r="G334" i="1"/>
  <c r="G102" i="2" s="1"/>
  <c r="G331" i="1"/>
  <c r="G99" i="2" s="1"/>
  <c r="G97" i="2"/>
  <c r="G324" i="1"/>
  <c r="G92" i="2" s="1"/>
  <c r="G322" i="1"/>
  <c r="G90" i="2" s="1"/>
  <c r="G320" i="1"/>
  <c r="G89" i="2" s="1"/>
  <c r="G311" i="1"/>
  <c r="G88" i="2" s="1"/>
  <c r="G275" i="1"/>
  <c r="G87" i="2" s="1"/>
  <c r="G273" i="1"/>
  <c r="G86" i="2" s="1"/>
  <c r="G266" i="1"/>
  <c r="G85" i="2" s="1"/>
  <c r="G259" i="1"/>
  <c r="G84" i="2" s="1"/>
  <c r="G243" i="1"/>
  <c r="G83" i="2" s="1"/>
  <c r="G235" i="1"/>
  <c r="G82" i="2" s="1"/>
  <c r="G232" i="1"/>
  <c r="G81" i="2" s="1"/>
  <c r="G229" i="1"/>
  <c r="G78" i="2" s="1"/>
  <c r="G223" i="1"/>
  <c r="G216" i="1"/>
  <c r="G211" i="1"/>
  <c r="G203" i="1"/>
  <c r="G194" i="1"/>
  <c r="G191" i="1"/>
  <c r="G938" i="1" s="1"/>
  <c r="G446" i="2" s="1"/>
  <c r="G168" i="1"/>
  <c r="G69" i="2" s="1"/>
  <c r="G164" i="1"/>
  <c r="G68" i="2" s="1"/>
  <c r="G154" i="1"/>
  <c r="G66" i="2" s="1"/>
  <c r="G133" i="1"/>
  <c r="G65" i="2" s="1"/>
  <c r="G85" i="1"/>
  <c r="G17" i="2" s="1"/>
  <c r="G77" i="1"/>
  <c r="G76" i="1" s="1"/>
  <c r="G16" i="2" s="1"/>
  <c r="G74" i="1"/>
  <c r="G15" i="2" s="1"/>
  <c r="G49" i="1"/>
  <c r="G47" i="1"/>
  <c r="G42" i="1"/>
  <c r="G31" i="1"/>
  <c r="G28" i="1"/>
  <c r="G19" i="1"/>
  <c r="G18" i="1" s="1"/>
  <c r="G10" i="1"/>
  <c r="G8" i="1"/>
  <c r="I413" i="2" l="1"/>
  <c r="G339" i="1"/>
  <c r="G107" i="2" s="1"/>
  <c r="G110" i="2"/>
  <c r="G125" i="2"/>
  <c r="G126" i="2"/>
  <c r="G444" i="1"/>
  <c r="G137" i="2" s="1"/>
  <c r="G140" i="2"/>
  <c r="G569" i="1"/>
  <c r="G156" i="2" s="1"/>
  <c r="G157" i="2"/>
  <c r="G684" i="1"/>
  <c r="G207" i="2" s="1"/>
  <c r="G208" i="2"/>
  <c r="G578" i="1"/>
  <c r="G158" i="2" s="1"/>
  <c r="G161" i="2"/>
  <c r="G939" i="1"/>
  <c r="G447" i="2" s="1"/>
  <c r="G432" i="2"/>
  <c r="G701" i="1"/>
  <c r="G221" i="2"/>
  <c r="G70" i="2"/>
  <c r="G9" i="2"/>
  <c r="G132" i="1"/>
  <c r="G871" i="1"/>
  <c r="G384" i="2" s="1"/>
  <c r="G883" i="1"/>
  <c r="G396" i="2" s="1"/>
  <c r="G497" i="1"/>
  <c r="G143" i="2" s="1"/>
  <c r="G643" i="1"/>
  <c r="G370" i="1"/>
  <c r="G111" i="2" s="1"/>
  <c r="G6" i="1"/>
  <c r="G816" i="1"/>
  <c r="G333" i="2" s="1"/>
  <c r="G193" i="1"/>
  <c r="G712" i="1"/>
  <c r="G163" i="1"/>
  <c r="G228" i="1"/>
  <c r="G77" i="2" s="1"/>
  <c r="G30" i="1"/>
  <c r="I412" i="2" l="1"/>
  <c r="G942" i="1"/>
  <c r="G449" i="2" s="1"/>
  <c r="G220" i="2"/>
  <c r="G642" i="1"/>
  <c r="G166" i="2" s="1"/>
  <c r="G167" i="2"/>
  <c r="G932" i="1"/>
  <c r="G440" i="2" s="1"/>
  <c r="G231" i="2"/>
  <c r="G542" i="1"/>
  <c r="G153" i="2" s="1"/>
  <c r="G817" i="1"/>
  <c r="G815" i="1" s="1"/>
  <c r="G935" i="1"/>
  <c r="G443" i="2" s="1"/>
  <c r="G72" i="2"/>
  <c r="G940" i="1"/>
  <c r="G64" i="2"/>
  <c r="G930" i="1"/>
  <c r="G67" i="2"/>
  <c r="G5" i="1"/>
  <c r="G943" i="1" l="1"/>
  <c r="G450" i="2" s="1"/>
  <c r="I411" i="2"/>
  <c r="G227" i="1"/>
  <c r="G928" i="1" s="1"/>
  <c r="G436" i="2" s="1"/>
  <c r="G438" i="2"/>
  <c r="G934" i="1"/>
  <c r="G442" i="2" s="1"/>
  <c r="G936" i="1"/>
  <c r="G332" i="2"/>
  <c r="G448" i="2"/>
  <c r="G927" i="1"/>
  <c r="G435" i="2" s="1"/>
  <c r="G5" i="2"/>
  <c r="I410" i="2" l="1"/>
  <c r="G76" i="2"/>
  <c r="G946" i="1"/>
  <c r="G453" i="2" s="1"/>
  <c r="G947" i="1"/>
  <c r="G454" i="2" s="1"/>
  <c r="G444" i="2"/>
  <c r="G929" i="1"/>
  <c r="I409" i="2" l="1"/>
  <c r="G948" i="1"/>
  <c r="G455" i="2" s="1"/>
  <c r="G937" i="1"/>
  <c r="G445" i="2" s="1"/>
  <c r="G437" i="2"/>
  <c r="F307" i="2"/>
  <c r="K307" i="2"/>
  <c r="L307" i="2"/>
  <c r="I408" i="2" l="1"/>
  <c r="F789" i="1"/>
  <c r="I407" i="2" l="1"/>
  <c r="F376" i="2"/>
  <c r="K376" i="2"/>
  <c r="L376" i="2"/>
  <c r="F375" i="2"/>
  <c r="K375" i="2"/>
  <c r="L375" i="2"/>
  <c r="I406" i="2" l="1"/>
  <c r="F349" i="2"/>
  <c r="K349" i="2"/>
  <c r="L349" i="2"/>
  <c r="F348" i="2"/>
  <c r="K348" i="2"/>
  <c r="L348" i="2"/>
  <c r="I405" i="2" l="1"/>
  <c r="F31" i="2"/>
  <c r="I404" i="2" l="1"/>
  <c r="F358" i="2"/>
  <c r="K358" i="2"/>
  <c r="L358" i="2"/>
  <c r="I403" i="2" l="1"/>
  <c r="F219" i="2"/>
  <c r="K219" i="2"/>
  <c r="L219" i="2"/>
  <c r="F695" i="1"/>
  <c r="F218" i="2" s="1"/>
  <c r="K218" i="2"/>
  <c r="L218" i="2"/>
  <c r="I402" i="2" l="1"/>
  <c r="F310" i="2"/>
  <c r="K310" i="2"/>
  <c r="L310" i="2"/>
  <c r="I401" i="2" l="1"/>
  <c r="F176" i="2"/>
  <c r="K176" i="2"/>
  <c r="L176" i="2"/>
  <c r="I400" i="2" l="1"/>
  <c r="F273" i="1"/>
  <c r="I399" i="2" l="1"/>
  <c r="F290" i="2"/>
  <c r="K290" i="2"/>
  <c r="L290" i="2"/>
  <c r="I398" i="2" l="1"/>
  <c r="K151" i="2"/>
  <c r="L151" i="2"/>
  <c r="F152" i="2"/>
  <c r="K152" i="2"/>
  <c r="L152" i="2"/>
  <c r="F540" i="1"/>
  <c r="F151" i="2" s="1"/>
  <c r="G151" i="2"/>
  <c r="I397" i="2" l="1"/>
  <c r="F909" i="1"/>
  <c r="F431" i="2"/>
  <c r="K431" i="2"/>
  <c r="L431" i="2"/>
  <c r="I396" i="2" l="1"/>
  <c r="F91" i="2"/>
  <c r="K91" i="2"/>
  <c r="L91" i="2"/>
  <c r="I395" i="2" l="1"/>
  <c r="F357" i="2"/>
  <c r="K357" i="2"/>
  <c r="L357" i="2"/>
  <c r="F824" i="1"/>
  <c r="I394" i="2" l="1"/>
  <c r="F154" i="1"/>
  <c r="I393" i="2" l="1"/>
  <c r="F335" i="2"/>
  <c r="F336" i="2"/>
  <c r="F337" i="2"/>
  <c r="F338" i="2"/>
  <c r="F340" i="2"/>
  <c r="F341" i="2"/>
  <c r="F342" i="2"/>
  <c r="F343" i="2"/>
  <c r="F344" i="2"/>
  <c r="F345" i="2"/>
  <c r="F346" i="2"/>
  <c r="F347" i="2"/>
  <c r="F350" i="2"/>
  <c r="F351" i="2"/>
  <c r="F352" i="2"/>
  <c r="F353" i="2"/>
  <c r="F356" i="2"/>
  <c r="F360" i="2"/>
  <c r="F362" i="2"/>
  <c r="F363" i="2"/>
  <c r="F364" i="2"/>
  <c r="F365" i="2"/>
  <c r="F367" i="2"/>
  <c r="F368" i="2"/>
  <c r="F369" i="2"/>
  <c r="F370" i="2"/>
  <c r="F371" i="2"/>
  <c r="F372" i="2"/>
  <c r="F373" i="2"/>
  <c r="F374" i="2"/>
  <c r="F377" i="2"/>
  <c r="F378" i="2"/>
  <c r="F381" i="2"/>
  <c r="F382" i="2"/>
  <c r="F383" i="2"/>
  <c r="F386" i="2"/>
  <c r="F387" i="2"/>
  <c r="F388" i="2"/>
  <c r="F389" i="2"/>
  <c r="F391" i="2"/>
  <c r="F392" i="2"/>
  <c r="F393" i="2"/>
  <c r="F394" i="2"/>
  <c r="F395" i="2"/>
  <c r="F398" i="2"/>
  <c r="F399" i="2"/>
  <c r="F400" i="2"/>
  <c r="F401" i="2"/>
  <c r="F402" i="2"/>
  <c r="F403" i="2"/>
  <c r="F404" i="2"/>
  <c r="F406" i="2"/>
  <c r="F407" i="2"/>
  <c r="F408" i="2"/>
  <c r="F409" i="2"/>
  <c r="F410" i="2"/>
  <c r="F414" i="2"/>
  <c r="F415" i="2"/>
  <c r="F416" i="2"/>
  <c r="F417" i="2"/>
  <c r="F418" i="2"/>
  <c r="F419" i="2"/>
  <c r="F421" i="2"/>
  <c r="F422" i="2"/>
  <c r="F423" i="2"/>
  <c r="F424" i="2"/>
  <c r="F425" i="2"/>
  <c r="F427" i="2"/>
  <c r="F428" i="2"/>
  <c r="F429" i="2"/>
  <c r="F233" i="2"/>
  <c r="F234" i="2"/>
  <c r="F235" i="2"/>
  <c r="F236" i="2"/>
  <c r="F237" i="2"/>
  <c r="F238" i="2"/>
  <c r="F239" i="2"/>
  <c r="F240" i="2"/>
  <c r="F242" i="2"/>
  <c r="F244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9" i="2"/>
  <c r="F260" i="2"/>
  <c r="F261" i="2"/>
  <c r="F262" i="2"/>
  <c r="F263" i="2"/>
  <c r="F265" i="2"/>
  <c r="F266" i="2"/>
  <c r="F267" i="2"/>
  <c r="F269" i="2"/>
  <c r="F270" i="2"/>
  <c r="F271" i="2"/>
  <c r="F272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1" i="2"/>
  <c r="F293" i="2"/>
  <c r="F295" i="2"/>
  <c r="F296" i="2"/>
  <c r="F297" i="2"/>
  <c r="F298" i="2"/>
  <c r="F299" i="2"/>
  <c r="F300" i="2"/>
  <c r="F301" i="2"/>
  <c r="F302" i="2"/>
  <c r="F303" i="2"/>
  <c r="F304" i="2"/>
  <c r="F305" i="2"/>
  <c r="F308" i="2"/>
  <c r="F309" i="2"/>
  <c r="F311" i="2"/>
  <c r="F312" i="2"/>
  <c r="F313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9" i="2"/>
  <c r="F331" i="2"/>
  <c r="F222" i="2"/>
  <c r="F223" i="2"/>
  <c r="F224" i="2"/>
  <c r="F225" i="2"/>
  <c r="F226" i="2"/>
  <c r="F227" i="2"/>
  <c r="F228" i="2"/>
  <c r="F229" i="2"/>
  <c r="F230" i="2"/>
  <c r="F209" i="2"/>
  <c r="F210" i="2"/>
  <c r="F211" i="2"/>
  <c r="F213" i="2"/>
  <c r="F214" i="2"/>
  <c r="F215" i="2"/>
  <c r="F216" i="2"/>
  <c r="F217" i="2"/>
  <c r="F203" i="2"/>
  <c r="F204" i="2"/>
  <c r="F205" i="2"/>
  <c r="F206" i="2"/>
  <c r="F168" i="2"/>
  <c r="F170" i="2"/>
  <c r="F171" i="2"/>
  <c r="F172" i="2"/>
  <c r="F174" i="2"/>
  <c r="F175" i="2"/>
  <c r="F178" i="2"/>
  <c r="F179" i="2"/>
  <c r="F181" i="2"/>
  <c r="F182" i="2"/>
  <c r="F183" i="2"/>
  <c r="F184" i="2"/>
  <c r="F185" i="2"/>
  <c r="F187" i="2"/>
  <c r="F188" i="2"/>
  <c r="F189" i="2"/>
  <c r="F191" i="2"/>
  <c r="F192" i="2"/>
  <c r="F193" i="2"/>
  <c r="F195" i="2"/>
  <c r="F196" i="2"/>
  <c r="F197" i="2"/>
  <c r="F199" i="2"/>
  <c r="F200" i="2"/>
  <c r="F201" i="2"/>
  <c r="F164" i="2"/>
  <c r="F165" i="2"/>
  <c r="F159" i="2"/>
  <c r="F160" i="2"/>
  <c r="F150" i="2"/>
  <c r="F144" i="2"/>
  <c r="F145" i="2"/>
  <c r="F142" i="2"/>
  <c r="F138" i="2"/>
  <c r="F139" i="2"/>
  <c r="F136" i="2"/>
  <c r="F134" i="2"/>
  <c r="F132" i="2"/>
  <c r="F128" i="2"/>
  <c r="F129" i="2"/>
  <c r="F130" i="2"/>
  <c r="F122" i="2"/>
  <c r="F123" i="2"/>
  <c r="F124" i="2"/>
  <c r="F113" i="2"/>
  <c r="F114" i="2"/>
  <c r="F115" i="2"/>
  <c r="F116" i="2"/>
  <c r="F118" i="2"/>
  <c r="F119" i="2"/>
  <c r="F120" i="2"/>
  <c r="F108" i="2"/>
  <c r="F109" i="2"/>
  <c r="F103" i="2"/>
  <c r="F104" i="2"/>
  <c r="F105" i="2"/>
  <c r="F106" i="2"/>
  <c r="F100" i="2"/>
  <c r="F101" i="2"/>
  <c r="F98" i="2"/>
  <c r="F93" i="2"/>
  <c r="F94" i="2"/>
  <c r="F95" i="2"/>
  <c r="F96" i="2"/>
  <c r="F79" i="2"/>
  <c r="F80" i="2"/>
  <c r="F71" i="2"/>
  <c r="F66" i="2"/>
  <c r="F63" i="2"/>
  <c r="F19" i="2"/>
  <c r="F20" i="2"/>
  <c r="F21" i="2"/>
  <c r="F22" i="2"/>
  <c r="F23" i="2"/>
  <c r="F24" i="2"/>
  <c r="F25" i="2"/>
  <c r="F26" i="2"/>
  <c r="F27" i="2"/>
  <c r="F28" i="2"/>
  <c r="F29" i="2"/>
  <c r="F30" i="2"/>
  <c r="F32" i="2"/>
  <c r="F33" i="2"/>
  <c r="F34" i="2"/>
  <c r="F35" i="2"/>
  <c r="F36" i="2"/>
  <c r="F38" i="2"/>
  <c r="F39" i="2"/>
  <c r="F40" i="2"/>
  <c r="F41" i="2"/>
  <c r="F43" i="2"/>
  <c r="F44" i="2"/>
  <c r="F45" i="2"/>
  <c r="F46" i="2"/>
  <c r="F47" i="2"/>
  <c r="F48" i="2"/>
  <c r="F49" i="2"/>
  <c r="F50" i="2"/>
  <c r="F51" i="2"/>
  <c r="F52" i="2"/>
  <c r="F53" i="2"/>
  <c r="F54" i="2"/>
  <c r="F56" i="2"/>
  <c r="F57" i="2"/>
  <c r="F58" i="2"/>
  <c r="F59" i="2"/>
  <c r="F60" i="2"/>
  <c r="F61" i="2"/>
  <c r="F62" i="2"/>
  <c r="F18" i="2"/>
  <c r="I392" i="2" l="1"/>
  <c r="F322" i="1"/>
  <c r="F90" i="2" s="1"/>
  <c r="K90" i="2"/>
  <c r="L90" i="2"/>
  <c r="I391" i="2" l="1"/>
  <c r="F749" i="1"/>
  <c r="F133" i="2" s="1"/>
  <c r="I390" i="2" l="1"/>
  <c r="F653" i="1"/>
  <c r="F177" i="2" s="1"/>
  <c r="F941" i="1"/>
  <c r="F933" i="1"/>
  <c r="F441" i="2" s="1"/>
  <c r="F921" i="1"/>
  <c r="F420" i="2"/>
  <c r="F902" i="1"/>
  <c r="F413" i="2" s="1"/>
  <c r="F899" i="1"/>
  <c r="F412" i="2" s="1"/>
  <c r="F405" i="2"/>
  <c r="F884" i="1"/>
  <c r="F397" i="2" s="1"/>
  <c r="F877" i="1"/>
  <c r="F390" i="2" s="1"/>
  <c r="F872" i="1"/>
  <c r="F385" i="2" s="1"/>
  <c r="F851" i="1"/>
  <c r="F366" i="2" s="1"/>
  <c r="F846" i="1"/>
  <c r="F361" i="2" s="1"/>
  <c r="F339" i="2"/>
  <c r="F819" i="1"/>
  <c r="F334" i="2" s="1"/>
  <c r="F813" i="1"/>
  <c r="F330" i="2" s="1"/>
  <c r="F811" i="1"/>
  <c r="F328" i="2" s="1"/>
  <c r="F797" i="1"/>
  <c r="F314" i="2" s="1"/>
  <c r="F306" i="2"/>
  <c r="F777" i="1"/>
  <c r="F294" i="2" s="1"/>
  <c r="F775" i="1"/>
  <c r="F292" i="2" s="1"/>
  <c r="F756" i="1"/>
  <c r="F273" i="2" s="1"/>
  <c r="F751" i="1"/>
  <c r="F268" i="2" s="1"/>
  <c r="F745" i="1"/>
  <c r="F264" i="2" s="1"/>
  <c r="F739" i="1"/>
  <c r="F258" i="2" s="1"/>
  <c r="F726" i="1"/>
  <c r="F245" i="2" s="1"/>
  <c r="F724" i="1"/>
  <c r="F243" i="2" s="1"/>
  <c r="F722" i="1"/>
  <c r="F241" i="2" s="1"/>
  <c r="F713" i="1"/>
  <c r="F232" i="2" s="1"/>
  <c r="F702" i="1"/>
  <c r="F685" i="1"/>
  <c r="F678" i="1"/>
  <c r="F202" i="2" s="1"/>
  <c r="F674" i="1"/>
  <c r="F198" i="2" s="1"/>
  <c r="F670" i="1"/>
  <c r="F194" i="2" s="1"/>
  <c r="F666" i="1"/>
  <c r="F190" i="2" s="1"/>
  <c r="F662" i="1"/>
  <c r="F186" i="2" s="1"/>
  <c r="F656" i="1"/>
  <c r="F180" i="2" s="1"/>
  <c r="F649" i="1"/>
  <c r="F173" i="2" s="1"/>
  <c r="F645" i="1"/>
  <c r="F169" i="2" s="1"/>
  <c r="F629" i="1"/>
  <c r="F163" i="2" s="1"/>
  <c r="F581" i="1"/>
  <c r="F570" i="1"/>
  <c r="F544" i="1"/>
  <c r="F538" i="1"/>
  <c r="F149" i="2" s="1"/>
  <c r="F536" i="1"/>
  <c r="F148" i="2" s="1"/>
  <c r="F533" i="1"/>
  <c r="F491" i="1"/>
  <c r="F141" i="2" s="1"/>
  <c r="F447" i="1"/>
  <c r="F436" i="1"/>
  <c r="F135" i="2" s="1"/>
  <c r="F425" i="1"/>
  <c r="F131" i="2" s="1"/>
  <c r="F399" i="1"/>
  <c r="F127" i="2" s="1"/>
  <c r="F387" i="1"/>
  <c r="F384" i="1" s="1"/>
  <c r="F380" i="1"/>
  <c r="F121" i="2" s="1"/>
  <c r="F376" i="1"/>
  <c r="F117" i="2" s="1"/>
  <c r="F371" i="1"/>
  <c r="F112" i="2" s="1"/>
  <c r="F342" i="1"/>
  <c r="F334" i="1"/>
  <c r="F102" i="2" s="1"/>
  <c r="F331" i="1"/>
  <c r="F99" i="2" s="1"/>
  <c r="F97" i="2"/>
  <c r="F324" i="1"/>
  <c r="F92" i="2" s="1"/>
  <c r="F320" i="1"/>
  <c r="F89" i="2" s="1"/>
  <c r="F311" i="1"/>
  <c r="F88" i="2" s="1"/>
  <c r="F275" i="1"/>
  <c r="F87" i="2" s="1"/>
  <c r="F86" i="2"/>
  <c r="F266" i="1"/>
  <c r="F85" i="2" s="1"/>
  <c r="F259" i="1"/>
  <c r="F84" i="2" s="1"/>
  <c r="F243" i="1"/>
  <c r="F83" i="2" s="1"/>
  <c r="F235" i="1"/>
  <c r="F82" i="2" s="1"/>
  <c r="F232" i="1"/>
  <c r="F81" i="2" s="1"/>
  <c r="F229" i="1"/>
  <c r="F78" i="2" s="1"/>
  <c r="F223" i="1"/>
  <c r="F216" i="1"/>
  <c r="F211" i="1"/>
  <c r="F203" i="1"/>
  <c r="F194" i="1"/>
  <c r="F191" i="1"/>
  <c r="F168" i="1"/>
  <c r="F69" i="2" s="1"/>
  <c r="F164" i="1"/>
  <c r="F68" i="2" s="1"/>
  <c r="F133" i="1"/>
  <c r="F65" i="2" s="1"/>
  <c r="F85" i="1"/>
  <c r="F17" i="2" s="1"/>
  <c r="F77" i="1"/>
  <c r="F76" i="1" s="1"/>
  <c r="F16" i="2" s="1"/>
  <c r="F74" i="1"/>
  <c r="F15" i="2" s="1"/>
  <c r="F49" i="1"/>
  <c r="F14" i="2" s="1"/>
  <c r="F47" i="1"/>
  <c r="F13" i="2" s="1"/>
  <c r="F42" i="1"/>
  <c r="F12" i="2" s="1"/>
  <c r="F31" i="1"/>
  <c r="F11" i="2" s="1"/>
  <c r="F28" i="1"/>
  <c r="F19" i="1"/>
  <c r="F18" i="1" s="1"/>
  <c r="F9" i="2" s="1"/>
  <c r="F10" i="1"/>
  <c r="F8" i="2" s="1"/>
  <c r="F8" i="1"/>
  <c r="F7" i="2" s="1"/>
  <c r="I389" i="2" l="1"/>
  <c r="F154" i="2"/>
  <c r="F569" i="1"/>
  <c r="F156" i="2" s="1"/>
  <c r="F157" i="2"/>
  <c r="F939" i="1"/>
  <c r="F447" i="2" s="1"/>
  <c r="F432" i="2"/>
  <c r="F938" i="1"/>
  <c r="F446" i="2" s="1"/>
  <c r="F70" i="2"/>
  <c r="F126" i="2"/>
  <c r="F125" i="2"/>
  <c r="F500" i="1"/>
  <c r="F147" i="2"/>
  <c r="F701" i="1"/>
  <c r="F221" i="2"/>
  <c r="F339" i="1"/>
  <c r="F107" i="2" s="1"/>
  <c r="F110" i="2"/>
  <c r="F578" i="1"/>
  <c r="F158" i="2" s="1"/>
  <c r="F161" i="2"/>
  <c r="F444" i="1"/>
  <c r="F137" i="2" s="1"/>
  <c r="F140" i="2"/>
  <c r="F684" i="1"/>
  <c r="F207" i="2" s="1"/>
  <c r="F208" i="2"/>
  <c r="F163" i="1"/>
  <c r="F816" i="1"/>
  <c r="F333" i="2" s="1"/>
  <c r="F30" i="1"/>
  <c r="F10" i="2" s="1"/>
  <c r="F193" i="1"/>
  <c r="F643" i="1"/>
  <c r="F871" i="1"/>
  <c r="F384" i="2" s="1"/>
  <c r="F883" i="1"/>
  <c r="F396" i="2" s="1"/>
  <c r="F228" i="1"/>
  <c r="F712" i="1"/>
  <c r="F132" i="1"/>
  <c r="F370" i="1"/>
  <c r="F111" i="2" s="1"/>
  <c r="F818" i="1"/>
  <c r="F6" i="1"/>
  <c r="F6" i="2" s="1"/>
  <c r="I388" i="2" l="1"/>
  <c r="F542" i="1"/>
  <c r="F153" i="2" s="1"/>
  <c r="F77" i="2"/>
  <c r="F932" i="1"/>
  <c r="F440" i="2" s="1"/>
  <c r="F231" i="2"/>
  <c r="F942" i="1"/>
  <c r="F449" i="2" s="1"/>
  <c r="F220" i="2"/>
  <c r="F642" i="1"/>
  <c r="F166" i="2" s="1"/>
  <c r="F167" i="2"/>
  <c r="F930" i="1"/>
  <c r="F438" i="2" s="1"/>
  <c r="F67" i="2"/>
  <c r="F935" i="1"/>
  <c r="F443" i="2" s="1"/>
  <c r="F72" i="2"/>
  <c r="F497" i="1"/>
  <c r="F143" i="2" s="1"/>
  <c r="F146" i="2"/>
  <c r="F940" i="1"/>
  <c r="F64" i="2"/>
  <c r="F817" i="1"/>
  <c r="F815" i="1" s="1"/>
  <c r="F5" i="1"/>
  <c r="I387" i="2" l="1"/>
  <c r="F227" i="1"/>
  <c r="F943" i="1"/>
  <c r="F450" i="2" s="1"/>
  <c r="F448" i="2"/>
  <c r="F927" i="1"/>
  <c r="F5" i="2"/>
  <c r="F934" i="1"/>
  <c r="F442" i="2" s="1"/>
  <c r="F936" i="1"/>
  <c r="F444" i="2" s="1"/>
  <c r="F332" i="2"/>
  <c r="I386" i="2" l="1"/>
  <c r="F946" i="1"/>
  <c r="F453" i="2" s="1"/>
  <c r="F435" i="2"/>
  <c r="F928" i="1"/>
  <c r="F436" i="2" s="1"/>
  <c r="F76" i="2"/>
  <c r="G14" i="2"/>
  <c r="G13" i="2"/>
  <c r="G12" i="2"/>
  <c r="G11" i="2"/>
  <c r="G8" i="2"/>
  <c r="G7" i="2"/>
  <c r="I385" i="2" l="1"/>
  <c r="F947" i="1"/>
  <c r="F929" i="1"/>
  <c r="G6" i="2"/>
  <c r="I384" i="2" l="1"/>
  <c r="F937" i="1"/>
  <c r="F445" i="2" s="1"/>
  <c r="F437" i="2"/>
  <c r="F948" i="1"/>
  <c r="F455" i="2" s="1"/>
  <c r="F454" i="2"/>
  <c r="G10" i="2"/>
  <c r="I383" i="2" l="1"/>
  <c r="K331" i="2"/>
  <c r="L331" i="2"/>
  <c r="K329" i="2"/>
  <c r="L329" i="2"/>
  <c r="K327" i="2"/>
  <c r="L327" i="2"/>
  <c r="K326" i="2"/>
  <c r="L326" i="2"/>
  <c r="K325" i="2"/>
  <c r="L325" i="2"/>
  <c r="K324" i="2"/>
  <c r="L324" i="2"/>
  <c r="K323" i="2"/>
  <c r="L323" i="2"/>
  <c r="K322" i="2"/>
  <c r="L322" i="2"/>
  <c r="K321" i="2"/>
  <c r="L321" i="2"/>
  <c r="K320" i="2"/>
  <c r="L320" i="2"/>
  <c r="K319" i="2"/>
  <c r="L319" i="2"/>
  <c r="K318" i="2"/>
  <c r="L318" i="2"/>
  <c r="K317" i="2"/>
  <c r="L317" i="2"/>
  <c r="K316" i="2"/>
  <c r="L316" i="2"/>
  <c r="K315" i="2"/>
  <c r="L315" i="2"/>
  <c r="K313" i="2"/>
  <c r="L313" i="2"/>
  <c r="K312" i="2"/>
  <c r="L312" i="2"/>
  <c r="K311" i="2"/>
  <c r="L311" i="2"/>
  <c r="K309" i="2"/>
  <c r="L309" i="2"/>
  <c r="K308" i="2"/>
  <c r="L308" i="2"/>
  <c r="K305" i="2"/>
  <c r="L305" i="2"/>
  <c r="K304" i="2"/>
  <c r="L304" i="2"/>
  <c r="K303" i="2"/>
  <c r="L303" i="2"/>
  <c r="K302" i="2"/>
  <c r="L302" i="2"/>
  <c r="K301" i="2"/>
  <c r="L301" i="2"/>
  <c r="K300" i="2"/>
  <c r="L300" i="2"/>
  <c r="K299" i="2"/>
  <c r="L299" i="2"/>
  <c r="K298" i="2"/>
  <c r="L298" i="2"/>
  <c r="K297" i="2"/>
  <c r="L297" i="2"/>
  <c r="K296" i="2"/>
  <c r="L296" i="2"/>
  <c r="K295" i="2"/>
  <c r="L295" i="2"/>
  <c r="K291" i="2"/>
  <c r="L291" i="2"/>
  <c r="K289" i="2"/>
  <c r="L289" i="2"/>
  <c r="K288" i="2"/>
  <c r="L288" i="2"/>
  <c r="K287" i="2"/>
  <c r="L287" i="2"/>
  <c r="K286" i="2"/>
  <c r="L286" i="2"/>
  <c r="K285" i="2"/>
  <c r="L285" i="2"/>
  <c r="K284" i="2"/>
  <c r="L284" i="2"/>
  <c r="K283" i="2"/>
  <c r="L283" i="2"/>
  <c r="K282" i="2"/>
  <c r="L282" i="2"/>
  <c r="K281" i="2"/>
  <c r="L281" i="2"/>
  <c r="K280" i="2"/>
  <c r="L280" i="2"/>
  <c r="K279" i="2"/>
  <c r="L279" i="2"/>
  <c r="K278" i="2"/>
  <c r="L278" i="2"/>
  <c r="K277" i="2"/>
  <c r="L277" i="2"/>
  <c r="K276" i="2"/>
  <c r="L276" i="2"/>
  <c r="K275" i="2"/>
  <c r="L275" i="2"/>
  <c r="K274" i="2"/>
  <c r="L274" i="2"/>
  <c r="K269" i="2"/>
  <c r="L269" i="2"/>
  <c r="K267" i="2"/>
  <c r="L267" i="2"/>
  <c r="K266" i="2"/>
  <c r="L266" i="2"/>
  <c r="K265" i="2"/>
  <c r="L265" i="2"/>
  <c r="K71" i="2"/>
  <c r="L71" i="2"/>
  <c r="I381" i="2" l="1"/>
  <c r="I382" i="2"/>
  <c r="K168" i="2"/>
  <c r="L168" i="2"/>
  <c r="I380" i="2" l="1"/>
  <c r="K177" i="2"/>
  <c r="L177" i="2"/>
  <c r="I379" i="2" l="1"/>
  <c r="K264" i="2"/>
  <c r="L264" i="2"/>
  <c r="K294" i="2"/>
  <c r="L294" i="2"/>
  <c r="K306" i="2"/>
  <c r="L306" i="2"/>
  <c r="K314" i="2"/>
  <c r="L314" i="2"/>
  <c r="K328" i="2"/>
  <c r="L328" i="2"/>
  <c r="K330" i="2"/>
  <c r="L330" i="2"/>
  <c r="I378" i="2" l="1"/>
  <c r="K147" i="2"/>
  <c r="L147" i="2"/>
  <c r="K86" i="2"/>
  <c r="L86" i="2"/>
  <c r="I377" i="2" l="1"/>
  <c r="K134" i="2"/>
  <c r="L134" i="2"/>
  <c r="K133" i="2"/>
  <c r="L133" i="2"/>
  <c r="I376" i="2" l="1"/>
  <c r="K18" i="2"/>
  <c r="L18" i="2"/>
  <c r="K19" i="2"/>
  <c r="L19" i="2"/>
  <c r="K23" i="2"/>
  <c r="L23" i="2"/>
  <c r="K24" i="2"/>
  <c r="L24" i="2"/>
  <c r="K25" i="2"/>
  <c r="L25" i="2"/>
  <c r="I375" i="2" l="1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65" i="2"/>
  <c r="L65" i="2"/>
  <c r="K66" i="2"/>
  <c r="L66" i="2"/>
  <c r="K68" i="2"/>
  <c r="L68" i="2"/>
  <c r="K69" i="2"/>
  <c r="L69" i="2"/>
  <c r="K446" i="2"/>
  <c r="L446" i="2"/>
  <c r="K449" i="2"/>
  <c r="L449" i="2"/>
  <c r="K447" i="2"/>
  <c r="L447" i="2"/>
  <c r="I374" i="2" l="1"/>
  <c r="K440" i="2"/>
  <c r="L440" i="2"/>
  <c r="L10" i="2"/>
  <c r="K10" i="2"/>
  <c r="I373" i="2" l="1"/>
  <c r="L436" i="2"/>
  <c r="L443" i="2"/>
  <c r="L72" i="2"/>
  <c r="K443" i="2"/>
  <c r="K72" i="2"/>
  <c r="L64" i="2"/>
  <c r="K64" i="2"/>
  <c r="K67" i="2"/>
  <c r="L67" i="2"/>
  <c r="K436" i="2"/>
  <c r="L435" i="2"/>
  <c r="I372" i="2" l="1"/>
  <c r="L450" i="2"/>
  <c r="L448" i="2"/>
  <c r="K453" i="2"/>
  <c r="K435" i="2"/>
  <c r="K442" i="2"/>
  <c r="K438" i="2"/>
  <c r="L442" i="2"/>
  <c r="L438" i="2"/>
  <c r="K450" i="2"/>
  <c r="K448" i="2"/>
  <c r="L453" i="2"/>
  <c r="L332" i="2"/>
  <c r="K332" i="2"/>
  <c r="L437" i="2"/>
  <c r="K437" i="2"/>
  <c r="I371" i="2" l="1"/>
  <c r="L454" i="2"/>
  <c r="L444" i="2"/>
  <c r="K454" i="2"/>
  <c r="K444" i="2"/>
  <c r="L445" i="2"/>
  <c r="K445" i="2"/>
  <c r="I370" i="2" l="1"/>
  <c r="L455" i="2"/>
  <c r="K455" i="2"/>
  <c r="I369" i="2" l="1"/>
  <c r="K352" i="2"/>
  <c r="L352" i="2"/>
  <c r="I368" i="2" l="1"/>
  <c r="K419" i="2"/>
  <c r="L419" i="2"/>
  <c r="I367" i="2" l="1"/>
  <c r="K403" i="2"/>
  <c r="L403" i="2"/>
  <c r="I366" i="2" l="1"/>
  <c r="K383" i="2"/>
  <c r="L383" i="2"/>
  <c r="K382" i="2"/>
  <c r="L382" i="2"/>
  <c r="K381" i="2"/>
  <c r="L381" i="2"/>
  <c r="K378" i="2"/>
  <c r="L378" i="2"/>
  <c r="I365" i="2" l="1"/>
  <c r="K253" i="2"/>
  <c r="L253" i="2"/>
  <c r="I364" i="2" l="1"/>
  <c r="K425" i="2"/>
  <c r="L425" i="2"/>
  <c r="I363" i="2" l="1"/>
  <c r="K251" i="2"/>
  <c r="L251" i="2"/>
  <c r="I362" i="2" l="1"/>
  <c r="K418" i="2"/>
  <c r="L418" i="2"/>
  <c r="I361" i="2" l="1"/>
  <c r="K367" i="2"/>
  <c r="L367" i="2"/>
  <c r="K368" i="2"/>
  <c r="L368" i="2"/>
  <c r="K369" i="2"/>
  <c r="L369" i="2"/>
  <c r="K370" i="2"/>
  <c r="L370" i="2"/>
  <c r="K371" i="2"/>
  <c r="L371" i="2"/>
  <c r="K372" i="2"/>
  <c r="L372" i="2"/>
  <c r="K373" i="2"/>
  <c r="L373" i="2"/>
  <c r="K374" i="2"/>
  <c r="L374" i="2"/>
  <c r="K377" i="2"/>
  <c r="L377" i="2"/>
  <c r="I360" i="2" l="1"/>
  <c r="K222" i="2"/>
  <c r="L222" i="2"/>
  <c r="K223" i="2"/>
  <c r="L223" i="2"/>
  <c r="K224" i="2"/>
  <c r="L224" i="2"/>
  <c r="K225" i="2"/>
  <c r="L225" i="2"/>
  <c r="K226" i="2"/>
  <c r="L226" i="2"/>
  <c r="K227" i="2"/>
  <c r="L227" i="2"/>
  <c r="K228" i="2"/>
  <c r="L228" i="2"/>
  <c r="K229" i="2"/>
  <c r="L229" i="2"/>
  <c r="K230" i="2"/>
  <c r="L230" i="2"/>
  <c r="K210" i="2"/>
  <c r="L210" i="2"/>
  <c r="K209" i="2"/>
  <c r="L209" i="2"/>
  <c r="K174" i="2"/>
  <c r="L174" i="2"/>
  <c r="K175" i="2"/>
  <c r="L175" i="2"/>
  <c r="K178" i="2"/>
  <c r="L178" i="2"/>
  <c r="K179" i="2"/>
  <c r="L179" i="2"/>
  <c r="K170" i="2"/>
  <c r="L170" i="2"/>
  <c r="K171" i="2"/>
  <c r="L171" i="2"/>
  <c r="K172" i="2"/>
  <c r="L172" i="2"/>
  <c r="K164" i="2"/>
  <c r="L164" i="2"/>
  <c r="K165" i="2"/>
  <c r="L165" i="2"/>
  <c r="K150" i="2"/>
  <c r="L150" i="2"/>
  <c r="K144" i="2"/>
  <c r="L144" i="2"/>
  <c r="K145" i="2"/>
  <c r="L145" i="2"/>
  <c r="K142" i="2"/>
  <c r="L142" i="2"/>
  <c r="K138" i="2"/>
  <c r="L138" i="2"/>
  <c r="K139" i="2"/>
  <c r="L139" i="2"/>
  <c r="K136" i="2"/>
  <c r="L136" i="2"/>
  <c r="K132" i="2"/>
  <c r="L132" i="2"/>
  <c r="K122" i="2"/>
  <c r="L122" i="2"/>
  <c r="K123" i="2"/>
  <c r="L123" i="2"/>
  <c r="K124" i="2"/>
  <c r="L124" i="2"/>
  <c r="K118" i="2"/>
  <c r="L118" i="2"/>
  <c r="K119" i="2"/>
  <c r="L119" i="2"/>
  <c r="K120" i="2"/>
  <c r="L120" i="2"/>
  <c r="K113" i="2"/>
  <c r="L113" i="2"/>
  <c r="K114" i="2"/>
  <c r="L114" i="2"/>
  <c r="K115" i="2"/>
  <c r="L115" i="2"/>
  <c r="K116" i="2"/>
  <c r="L116" i="2"/>
  <c r="K108" i="2"/>
  <c r="L108" i="2"/>
  <c r="K109" i="2"/>
  <c r="L109" i="2"/>
  <c r="K103" i="2"/>
  <c r="L103" i="2"/>
  <c r="K104" i="2"/>
  <c r="L104" i="2"/>
  <c r="K105" i="2"/>
  <c r="L105" i="2"/>
  <c r="K106" i="2"/>
  <c r="L106" i="2"/>
  <c r="K100" i="2"/>
  <c r="L100" i="2"/>
  <c r="K101" i="2"/>
  <c r="L101" i="2"/>
  <c r="K98" i="2"/>
  <c r="L98" i="2"/>
  <c r="K93" i="2"/>
  <c r="L93" i="2"/>
  <c r="K94" i="2"/>
  <c r="L94" i="2"/>
  <c r="K95" i="2"/>
  <c r="L95" i="2"/>
  <c r="K96" i="2"/>
  <c r="L96" i="2"/>
  <c r="I359" i="2" l="1"/>
  <c r="K173" i="2"/>
  <c r="L173" i="2"/>
  <c r="I358" i="2" l="1"/>
  <c r="K167" i="2"/>
  <c r="L169" i="2"/>
  <c r="I357" i="2" l="1"/>
  <c r="L167" i="2"/>
  <c r="K169" i="2"/>
  <c r="I356" i="2" l="1"/>
  <c r="K207" i="2"/>
  <c r="K208" i="2"/>
  <c r="L207" i="2"/>
  <c r="L208" i="2"/>
  <c r="I355" i="2" l="1"/>
  <c r="K70" i="2"/>
  <c r="L70" i="2"/>
  <c r="I354" i="2" l="1"/>
  <c r="K397" i="2"/>
  <c r="L397" i="2"/>
  <c r="K405" i="2"/>
  <c r="I353" i="2" l="1"/>
  <c r="L405" i="2"/>
  <c r="K404" i="2"/>
  <c r="L404" i="2"/>
  <c r="K365" i="2"/>
  <c r="L365" i="2"/>
  <c r="K360" i="2"/>
  <c r="L360" i="2"/>
  <c r="K351" i="2"/>
  <c r="L351" i="2"/>
  <c r="I352" i="2" l="1"/>
  <c r="L240" i="2"/>
  <c r="K240" i="2"/>
  <c r="I351" i="2" l="1"/>
  <c r="K421" i="2"/>
  <c r="L421" i="2"/>
  <c r="K422" i="2"/>
  <c r="L422" i="2"/>
  <c r="K423" i="2"/>
  <c r="L423" i="2"/>
  <c r="K424" i="2"/>
  <c r="L424" i="2"/>
  <c r="K427" i="2"/>
  <c r="L427" i="2"/>
  <c r="K428" i="2"/>
  <c r="L428" i="2"/>
  <c r="K429" i="2"/>
  <c r="L429" i="2"/>
  <c r="K414" i="2"/>
  <c r="L414" i="2"/>
  <c r="K415" i="2"/>
  <c r="L415" i="2"/>
  <c r="K416" i="2"/>
  <c r="L416" i="2"/>
  <c r="K417" i="2"/>
  <c r="L417" i="2"/>
  <c r="K406" i="2"/>
  <c r="L406" i="2"/>
  <c r="K407" i="2"/>
  <c r="L407" i="2"/>
  <c r="K408" i="2"/>
  <c r="L408" i="2"/>
  <c r="K409" i="2"/>
  <c r="L409" i="2"/>
  <c r="K410" i="2"/>
  <c r="L410" i="2"/>
  <c r="K398" i="2"/>
  <c r="L398" i="2"/>
  <c r="K399" i="2"/>
  <c r="L399" i="2"/>
  <c r="K400" i="2"/>
  <c r="L400" i="2"/>
  <c r="K401" i="2"/>
  <c r="L401" i="2"/>
  <c r="K402" i="2"/>
  <c r="L402" i="2"/>
  <c r="I350" i="2" l="1"/>
  <c r="K384" i="2"/>
  <c r="K390" i="2"/>
  <c r="L390" i="2"/>
  <c r="K391" i="2"/>
  <c r="L391" i="2"/>
  <c r="K392" i="2"/>
  <c r="L392" i="2"/>
  <c r="K393" i="2"/>
  <c r="L393" i="2"/>
  <c r="K394" i="2"/>
  <c r="L394" i="2"/>
  <c r="K395" i="2"/>
  <c r="L395" i="2"/>
  <c r="K386" i="2"/>
  <c r="L386" i="2"/>
  <c r="K387" i="2"/>
  <c r="L387" i="2"/>
  <c r="K388" i="2"/>
  <c r="L388" i="2"/>
  <c r="K389" i="2"/>
  <c r="L389" i="2"/>
  <c r="K385" i="2"/>
  <c r="L385" i="2"/>
  <c r="K362" i="2"/>
  <c r="L362" i="2"/>
  <c r="K363" i="2"/>
  <c r="L363" i="2"/>
  <c r="K364" i="2"/>
  <c r="L364" i="2"/>
  <c r="K340" i="2"/>
  <c r="L340" i="2"/>
  <c r="K341" i="2"/>
  <c r="L341" i="2"/>
  <c r="K342" i="2"/>
  <c r="L342" i="2"/>
  <c r="K350" i="2"/>
  <c r="L350" i="2"/>
  <c r="K353" i="2"/>
  <c r="L353" i="2"/>
  <c r="K356" i="2"/>
  <c r="L356" i="2"/>
  <c r="K343" i="2"/>
  <c r="L343" i="2"/>
  <c r="K344" i="2"/>
  <c r="L344" i="2"/>
  <c r="K345" i="2"/>
  <c r="L345" i="2"/>
  <c r="K346" i="2"/>
  <c r="L346" i="2"/>
  <c r="K347" i="2"/>
  <c r="L347" i="2"/>
  <c r="K335" i="2"/>
  <c r="L335" i="2"/>
  <c r="K336" i="2"/>
  <c r="L336" i="2"/>
  <c r="K337" i="2"/>
  <c r="L337" i="2"/>
  <c r="K338" i="2"/>
  <c r="L338" i="2"/>
  <c r="I349" i="2" l="1"/>
  <c r="L384" i="2"/>
  <c r="K293" i="2"/>
  <c r="L293" i="2"/>
  <c r="K292" i="2"/>
  <c r="L292" i="2"/>
  <c r="K270" i="2"/>
  <c r="L270" i="2"/>
  <c r="K271" i="2"/>
  <c r="L271" i="2"/>
  <c r="K272" i="2"/>
  <c r="L272" i="2"/>
  <c r="K259" i="2"/>
  <c r="L259" i="2"/>
  <c r="K260" i="2"/>
  <c r="L260" i="2"/>
  <c r="K261" i="2"/>
  <c r="L261" i="2"/>
  <c r="K262" i="2"/>
  <c r="L262" i="2"/>
  <c r="K263" i="2"/>
  <c r="L263" i="2"/>
  <c r="K246" i="2"/>
  <c r="L246" i="2"/>
  <c r="K247" i="2"/>
  <c r="L247" i="2"/>
  <c r="K248" i="2"/>
  <c r="L248" i="2"/>
  <c r="K249" i="2"/>
  <c r="L249" i="2"/>
  <c r="K250" i="2"/>
  <c r="L250" i="2"/>
  <c r="K252" i="2"/>
  <c r="L252" i="2"/>
  <c r="K254" i="2"/>
  <c r="L254" i="2"/>
  <c r="K255" i="2"/>
  <c r="L255" i="2"/>
  <c r="K256" i="2"/>
  <c r="L256" i="2"/>
  <c r="K257" i="2"/>
  <c r="L257" i="2"/>
  <c r="K244" i="2"/>
  <c r="L244" i="2"/>
  <c r="K242" i="2"/>
  <c r="L242" i="2"/>
  <c r="K233" i="2"/>
  <c r="L233" i="2"/>
  <c r="K234" i="2"/>
  <c r="L234" i="2"/>
  <c r="K235" i="2"/>
  <c r="L235" i="2"/>
  <c r="K236" i="2"/>
  <c r="L236" i="2"/>
  <c r="K237" i="2"/>
  <c r="L237" i="2"/>
  <c r="K238" i="2"/>
  <c r="L238" i="2"/>
  <c r="K239" i="2"/>
  <c r="L239" i="2"/>
  <c r="I348" i="2" l="1"/>
  <c r="K211" i="2"/>
  <c r="L211" i="2"/>
  <c r="K213" i="2"/>
  <c r="L213" i="2"/>
  <c r="K214" i="2"/>
  <c r="L214" i="2"/>
  <c r="K215" i="2"/>
  <c r="L215" i="2"/>
  <c r="K216" i="2"/>
  <c r="L216" i="2"/>
  <c r="K217" i="2"/>
  <c r="L217" i="2"/>
  <c r="K203" i="2"/>
  <c r="L203" i="2"/>
  <c r="K204" i="2"/>
  <c r="L204" i="2"/>
  <c r="K205" i="2"/>
  <c r="L205" i="2"/>
  <c r="K206" i="2"/>
  <c r="L206" i="2"/>
  <c r="K199" i="2"/>
  <c r="L199" i="2"/>
  <c r="K200" i="2"/>
  <c r="L200" i="2"/>
  <c r="K201" i="2"/>
  <c r="L201" i="2"/>
  <c r="K195" i="2"/>
  <c r="L195" i="2"/>
  <c r="K196" i="2"/>
  <c r="L196" i="2"/>
  <c r="K197" i="2"/>
  <c r="L197" i="2"/>
  <c r="K191" i="2"/>
  <c r="L191" i="2"/>
  <c r="K192" i="2"/>
  <c r="L192" i="2"/>
  <c r="K193" i="2"/>
  <c r="L193" i="2"/>
  <c r="K187" i="2"/>
  <c r="L187" i="2"/>
  <c r="K188" i="2"/>
  <c r="L188" i="2"/>
  <c r="K189" i="2"/>
  <c r="L189" i="2"/>
  <c r="K181" i="2"/>
  <c r="L181" i="2"/>
  <c r="K182" i="2"/>
  <c r="L182" i="2"/>
  <c r="K183" i="2"/>
  <c r="L183" i="2"/>
  <c r="K184" i="2"/>
  <c r="L184" i="2"/>
  <c r="K185" i="2"/>
  <c r="L185" i="2"/>
  <c r="K159" i="2"/>
  <c r="L159" i="2"/>
  <c r="K160" i="2"/>
  <c r="L160" i="2"/>
  <c r="K128" i="2"/>
  <c r="L128" i="2"/>
  <c r="K129" i="2"/>
  <c r="L129" i="2"/>
  <c r="K130" i="2"/>
  <c r="L130" i="2"/>
  <c r="K112" i="2"/>
  <c r="L112" i="2"/>
  <c r="K79" i="2"/>
  <c r="L79" i="2"/>
  <c r="K80" i="2"/>
  <c r="L80" i="2"/>
  <c r="I347" i="2" l="1"/>
  <c r="K8" i="2"/>
  <c r="K420" i="2"/>
  <c r="L420" i="2"/>
  <c r="K413" i="2"/>
  <c r="L413" i="2"/>
  <c r="K412" i="2"/>
  <c r="L412" i="2"/>
  <c r="K396" i="2"/>
  <c r="L396" i="2"/>
  <c r="K366" i="2"/>
  <c r="L366" i="2"/>
  <c r="K361" i="2"/>
  <c r="L361" i="2"/>
  <c r="K339" i="2"/>
  <c r="L339" i="2"/>
  <c r="K334" i="2"/>
  <c r="L334" i="2"/>
  <c r="K273" i="2"/>
  <c r="L273" i="2"/>
  <c r="K268" i="2"/>
  <c r="L268" i="2"/>
  <c r="K245" i="2"/>
  <c r="L245" i="2"/>
  <c r="K243" i="2"/>
  <c r="L243" i="2"/>
  <c r="K221" i="2"/>
  <c r="L221" i="2"/>
  <c r="K202" i="2"/>
  <c r="L202" i="2"/>
  <c r="K198" i="2"/>
  <c r="L198" i="2"/>
  <c r="K194" i="2"/>
  <c r="L194" i="2"/>
  <c r="K190" i="2"/>
  <c r="L190" i="2"/>
  <c r="K186" i="2"/>
  <c r="L186" i="2"/>
  <c r="K163" i="2"/>
  <c r="L163" i="2"/>
  <c r="K156" i="2"/>
  <c r="L156" i="2"/>
  <c r="K154" i="2"/>
  <c r="L154" i="2"/>
  <c r="K149" i="2"/>
  <c r="L149" i="2"/>
  <c r="K148" i="2"/>
  <c r="L148" i="2"/>
  <c r="K146" i="2"/>
  <c r="L146" i="2"/>
  <c r="K141" i="2"/>
  <c r="L141" i="2"/>
  <c r="K140" i="2"/>
  <c r="L140" i="2"/>
  <c r="K135" i="2"/>
  <c r="L135" i="2"/>
  <c r="K131" i="2"/>
  <c r="L131" i="2"/>
  <c r="K127" i="2"/>
  <c r="L127" i="2"/>
  <c r="K121" i="2"/>
  <c r="L121" i="2"/>
  <c r="K117" i="2"/>
  <c r="L117" i="2"/>
  <c r="K110" i="2"/>
  <c r="L110" i="2"/>
  <c r="K102" i="2"/>
  <c r="L102" i="2"/>
  <c r="K99" i="2"/>
  <c r="L99" i="2"/>
  <c r="K97" i="2"/>
  <c r="L97" i="2"/>
  <c r="K92" i="2"/>
  <c r="L92" i="2"/>
  <c r="K89" i="2"/>
  <c r="L89" i="2"/>
  <c r="K88" i="2"/>
  <c r="L88" i="2"/>
  <c r="K87" i="2"/>
  <c r="L87" i="2"/>
  <c r="K85" i="2"/>
  <c r="L85" i="2"/>
  <c r="K84" i="2"/>
  <c r="L84" i="2"/>
  <c r="K83" i="2"/>
  <c r="L83" i="2"/>
  <c r="K82" i="2"/>
  <c r="L82" i="2"/>
  <c r="K81" i="2"/>
  <c r="L81" i="2"/>
  <c r="K78" i="2"/>
  <c r="L78" i="2"/>
  <c r="L8" i="2"/>
  <c r="K7" i="2"/>
  <c r="L7" i="2"/>
  <c r="I346" i="2" l="1"/>
  <c r="K9" i="2"/>
  <c r="K125" i="2"/>
  <c r="K126" i="2"/>
  <c r="L9" i="2"/>
  <c r="L126" i="2"/>
  <c r="L125" i="2"/>
  <c r="L180" i="2"/>
  <c r="L166" i="2"/>
  <c r="K180" i="2"/>
  <c r="K166" i="2"/>
  <c r="L258" i="2"/>
  <c r="L231" i="2"/>
  <c r="K258" i="2"/>
  <c r="K231" i="2"/>
  <c r="K241" i="2"/>
  <c r="K432" i="2"/>
  <c r="L241" i="2"/>
  <c r="L432" i="2"/>
  <c r="L107" i="2"/>
  <c r="L137" i="2"/>
  <c r="K107" i="2"/>
  <c r="K137" i="2"/>
  <c r="L158" i="2"/>
  <c r="K220" i="2"/>
  <c r="L111" i="2"/>
  <c r="L143" i="2"/>
  <c r="K158" i="2"/>
  <c r="K111" i="2"/>
  <c r="K143" i="2"/>
  <c r="L232" i="2"/>
  <c r="L220" i="2"/>
  <c r="K232" i="2"/>
  <c r="L333" i="2"/>
  <c r="K333" i="2"/>
  <c r="L77" i="2"/>
  <c r="K77" i="2"/>
  <c r="I345" i="2" l="1"/>
  <c r="L153" i="2"/>
  <c r="K153" i="2"/>
  <c r="I344" i="2" l="1"/>
  <c r="K76" i="2"/>
  <c r="I343" i="2" l="1"/>
  <c r="L76" i="2"/>
  <c r="I342" i="2" l="1"/>
  <c r="K157" i="2"/>
  <c r="K6" i="2"/>
  <c r="I341" i="2" l="1"/>
  <c r="K5" i="2"/>
  <c r="I340" i="2" l="1"/>
  <c r="L157" i="2"/>
  <c r="E77" i="2"/>
  <c r="I339" i="2" l="1"/>
  <c r="L6" i="2"/>
  <c r="I338" i="2" l="1"/>
  <c r="L5" i="2"/>
  <c r="E92" i="2"/>
  <c r="E97" i="2"/>
  <c r="E99" i="2"/>
  <c r="E102" i="2"/>
  <c r="E107" i="2"/>
  <c r="E111" i="2"/>
  <c r="E121" i="2"/>
  <c r="E127" i="2"/>
  <c r="E131" i="2"/>
  <c r="E135" i="2"/>
  <c r="E137" i="2"/>
  <c r="E141" i="2"/>
  <c r="E156" i="2"/>
  <c r="E158" i="2"/>
  <c r="E163" i="2"/>
  <c r="E202" i="2"/>
  <c r="E207" i="2"/>
  <c r="E232" i="2"/>
  <c r="E245" i="2"/>
  <c r="E258" i="2"/>
  <c r="E264" i="2"/>
  <c r="E268" i="2"/>
  <c r="I337" i="2" l="1"/>
  <c r="D23" i="6"/>
  <c r="E23" i="6"/>
  <c r="C23" i="6"/>
  <c r="F16" i="6"/>
  <c r="F18" i="6"/>
  <c r="F20" i="6"/>
  <c r="F14" i="6"/>
  <c r="I336" i="2" l="1"/>
  <c r="F23" i="6"/>
  <c r="E617" i="5"/>
  <c r="M604" i="5"/>
  <c r="M618" i="5" s="1"/>
  <c r="L604" i="5"/>
  <c r="L618" i="5" s="1"/>
  <c r="K604" i="5"/>
  <c r="K618" i="5" s="1"/>
  <c r="J604" i="5"/>
  <c r="J618" i="5" s="1"/>
  <c r="I604" i="5"/>
  <c r="I618" i="5" s="1"/>
  <c r="H604" i="5"/>
  <c r="H618" i="5" s="1"/>
  <c r="G604" i="5"/>
  <c r="G618" i="5" s="1"/>
  <c r="F604" i="5"/>
  <c r="F618" i="5" s="1"/>
  <c r="E604" i="5"/>
  <c r="E618" i="5" s="1"/>
  <c r="M600" i="5"/>
  <c r="L600" i="5"/>
  <c r="K600" i="5"/>
  <c r="J600" i="5"/>
  <c r="I600" i="5"/>
  <c r="H600" i="5"/>
  <c r="G600" i="5"/>
  <c r="F600" i="5"/>
  <c r="E600" i="5"/>
  <c r="M597" i="5"/>
  <c r="L597" i="5"/>
  <c r="K597" i="5"/>
  <c r="J597" i="5"/>
  <c r="I597" i="5"/>
  <c r="H597" i="5"/>
  <c r="G597" i="5"/>
  <c r="F597" i="5"/>
  <c r="E597" i="5"/>
  <c r="M594" i="5"/>
  <c r="L594" i="5"/>
  <c r="K594" i="5"/>
  <c r="J594" i="5"/>
  <c r="I594" i="5"/>
  <c r="H594" i="5"/>
  <c r="G594" i="5"/>
  <c r="F594" i="5"/>
  <c r="E594" i="5"/>
  <c r="M590" i="5"/>
  <c r="L590" i="5"/>
  <c r="K590" i="5"/>
  <c r="J590" i="5"/>
  <c r="I590" i="5"/>
  <c r="H590" i="5"/>
  <c r="G590" i="5"/>
  <c r="F590" i="5"/>
  <c r="E590" i="5"/>
  <c r="M586" i="5"/>
  <c r="L586" i="5"/>
  <c r="K586" i="5"/>
  <c r="J586" i="5"/>
  <c r="I586" i="5"/>
  <c r="H586" i="5"/>
  <c r="G586" i="5"/>
  <c r="F586" i="5"/>
  <c r="E586" i="5"/>
  <c r="M581" i="5"/>
  <c r="L581" i="5"/>
  <c r="K581" i="5"/>
  <c r="J581" i="5"/>
  <c r="I581" i="5"/>
  <c r="H581" i="5"/>
  <c r="G581" i="5"/>
  <c r="F581" i="5"/>
  <c r="E581" i="5"/>
  <c r="M577" i="5"/>
  <c r="L577" i="5"/>
  <c r="K577" i="5"/>
  <c r="J577" i="5"/>
  <c r="I577" i="5"/>
  <c r="H577" i="5"/>
  <c r="G577" i="5"/>
  <c r="F577" i="5"/>
  <c r="E577" i="5"/>
  <c r="M572" i="5"/>
  <c r="L572" i="5"/>
  <c r="K572" i="5"/>
  <c r="J572" i="5"/>
  <c r="I572" i="5"/>
  <c r="H572" i="5"/>
  <c r="G572" i="5"/>
  <c r="F572" i="5"/>
  <c r="E572" i="5"/>
  <c r="M568" i="5"/>
  <c r="L568" i="5"/>
  <c r="K568" i="5"/>
  <c r="J568" i="5"/>
  <c r="I568" i="5"/>
  <c r="H568" i="5"/>
  <c r="G568" i="5"/>
  <c r="F568" i="5"/>
  <c r="E568" i="5"/>
  <c r="M563" i="5"/>
  <c r="L563" i="5"/>
  <c r="K563" i="5"/>
  <c r="J563" i="5"/>
  <c r="I563" i="5"/>
  <c r="H563" i="5"/>
  <c r="G563" i="5"/>
  <c r="F563" i="5"/>
  <c r="E563" i="5"/>
  <c r="M558" i="5"/>
  <c r="L558" i="5"/>
  <c r="K558" i="5"/>
  <c r="J558" i="5"/>
  <c r="I558" i="5"/>
  <c r="H558" i="5"/>
  <c r="G558" i="5"/>
  <c r="F558" i="5"/>
  <c r="E558" i="5"/>
  <c r="M550" i="5"/>
  <c r="L550" i="5"/>
  <c r="K550" i="5"/>
  <c r="J550" i="5"/>
  <c r="I550" i="5"/>
  <c r="H550" i="5"/>
  <c r="G550" i="5"/>
  <c r="F550" i="5"/>
  <c r="E550" i="5"/>
  <c r="M548" i="5"/>
  <c r="L548" i="5"/>
  <c r="K548" i="5"/>
  <c r="J548" i="5"/>
  <c r="I548" i="5"/>
  <c r="H548" i="5"/>
  <c r="G548" i="5"/>
  <c r="F548" i="5"/>
  <c r="E548" i="5"/>
  <c r="M544" i="5"/>
  <c r="L544" i="5"/>
  <c r="K544" i="5"/>
  <c r="J544" i="5"/>
  <c r="I544" i="5"/>
  <c r="H544" i="5"/>
  <c r="G544" i="5"/>
  <c r="F544" i="5"/>
  <c r="E544" i="5"/>
  <c r="M534" i="5"/>
  <c r="L534" i="5"/>
  <c r="K534" i="5"/>
  <c r="J534" i="5"/>
  <c r="I534" i="5"/>
  <c r="H534" i="5"/>
  <c r="G534" i="5"/>
  <c r="F534" i="5"/>
  <c r="E534" i="5"/>
  <c r="M526" i="5"/>
  <c r="L526" i="5"/>
  <c r="K526" i="5"/>
  <c r="J526" i="5"/>
  <c r="I526" i="5"/>
  <c r="H526" i="5"/>
  <c r="G526" i="5"/>
  <c r="F526" i="5"/>
  <c r="E526" i="5"/>
  <c r="M520" i="5"/>
  <c r="L520" i="5"/>
  <c r="K520" i="5"/>
  <c r="J520" i="5"/>
  <c r="I520" i="5"/>
  <c r="H520" i="5"/>
  <c r="G520" i="5"/>
  <c r="F520" i="5"/>
  <c r="E520" i="5"/>
  <c r="M518" i="5"/>
  <c r="L518" i="5"/>
  <c r="K518" i="5"/>
  <c r="J518" i="5"/>
  <c r="I518" i="5"/>
  <c r="H518" i="5"/>
  <c r="G518" i="5"/>
  <c r="F518" i="5"/>
  <c r="E518" i="5"/>
  <c r="M511" i="5"/>
  <c r="L511" i="5"/>
  <c r="K511" i="5"/>
  <c r="J511" i="5"/>
  <c r="I511" i="5"/>
  <c r="H511" i="5"/>
  <c r="G511" i="5"/>
  <c r="F511" i="5"/>
  <c r="E511" i="5"/>
  <c r="M509" i="5"/>
  <c r="L509" i="5"/>
  <c r="K509" i="5"/>
  <c r="J509" i="5"/>
  <c r="I509" i="5"/>
  <c r="H509" i="5"/>
  <c r="G509" i="5"/>
  <c r="F509" i="5"/>
  <c r="E509" i="5"/>
  <c r="M503" i="5"/>
  <c r="L503" i="5"/>
  <c r="K503" i="5"/>
  <c r="J503" i="5"/>
  <c r="I503" i="5"/>
  <c r="H503" i="5"/>
  <c r="G503" i="5"/>
  <c r="F503" i="5"/>
  <c r="E503" i="5"/>
  <c r="M496" i="5"/>
  <c r="M495" i="5" s="1"/>
  <c r="M614" i="5" s="1"/>
  <c r="L496" i="5"/>
  <c r="L495" i="5" s="1"/>
  <c r="L614" i="5" s="1"/>
  <c r="K496" i="5"/>
  <c r="K495" i="5" s="1"/>
  <c r="K614" i="5" s="1"/>
  <c r="J496" i="5"/>
  <c r="J495" i="5" s="1"/>
  <c r="J614" i="5" s="1"/>
  <c r="I496" i="5"/>
  <c r="I495" i="5" s="1"/>
  <c r="I614" i="5" s="1"/>
  <c r="H496" i="5"/>
  <c r="H495" i="5" s="1"/>
  <c r="H614" i="5" s="1"/>
  <c r="G496" i="5"/>
  <c r="G495" i="5" s="1"/>
  <c r="G614" i="5" s="1"/>
  <c r="F496" i="5"/>
  <c r="F495" i="5" s="1"/>
  <c r="F614" i="5" s="1"/>
  <c r="E496" i="5"/>
  <c r="E495" i="5" s="1"/>
  <c r="E614" i="5" s="1"/>
  <c r="M486" i="5"/>
  <c r="L486" i="5"/>
  <c r="K486" i="5"/>
  <c r="J486" i="5"/>
  <c r="I486" i="5"/>
  <c r="H486" i="5"/>
  <c r="G486" i="5"/>
  <c r="F486" i="5"/>
  <c r="E486" i="5"/>
  <c r="M481" i="5"/>
  <c r="L481" i="5"/>
  <c r="K481" i="5"/>
  <c r="J481" i="5"/>
  <c r="I481" i="5"/>
  <c r="H481" i="5"/>
  <c r="G481" i="5"/>
  <c r="F481" i="5"/>
  <c r="E481" i="5"/>
  <c r="M477" i="5"/>
  <c r="L477" i="5"/>
  <c r="K477" i="5"/>
  <c r="J477" i="5"/>
  <c r="I477" i="5"/>
  <c r="H477" i="5"/>
  <c r="G477" i="5"/>
  <c r="F477" i="5"/>
  <c r="E477" i="5"/>
  <c r="M473" i="5"/>
  <c r="L473" i="5"/>
  <c r="K473" i="5"/>
  <c r="J473" i="5"/>
  <c r="I473" i="5"/>
  <c r="H473" i="5"/>
  <c r="G473" i="5"/>
  <c r="F473" i="5"/>
  <c r="E473" i="5"/>
  <c r="M468" i="5"/>
  <c r="L468" i="5"/>
  <c r="K468" i="5"/>
  <c r="J468" i="5"/>
  <c r="I468" i="5"/>
  <c r="H468" i="5"/>
  <c r="G468" i="5"/>
  <c r="F468" i="5"/>
  <c r="E468" i="5"/>
  <c r="M463" i="5"/>
  <c r="L463" i="5"/>
  <c r="K463" i="5"/>
  <c r="J463" i="5"/>
  <c r="I463" i="5"/>
  <c r="H463" i="5"/>
  <c r="G463" i="5"/>
  <c r="F463" i="5"/>
  <c r="E463" i="5"/>
  <c r="M450" i="5"/>
  <c r="L450" i="5"/>
  <c r="K450" i="5"/>
  <c r="J450" i="5"/>
  <c r="I450" i="5"/>
  <c r="H450" i="5"/>
  <c r="G450" i="5"/>
  <c r="F450" i="5"/>
  <c r="E450" i="5"/>
  <c r="M441" i="5"/>
  <c r="L441" i="5"/>
  <c r="K441" i="5"/>
  <c r="J441" i="5"/>
  <c r="I441" i="5"/>
  <c r="H441" i="5"/>
  <c r="G441" i="5"/>
  <c r="F441" i="5"/>
  <c r="E441" i="5"/>
  <c r="M407" i="5"/>
  <c r="M404" i="5" s="1"/>
  <c r="L407" i="5"/>
  <c r="L404" i="5" s="1"/>
  <c r="K407" i="5"/>
  <c r="K404" i="5" s="1"/>
  <c r="J407" i="5"/>
  <c r="J404" i="5" s="1"/>
  <c r="I407" i="5"/>
  <c r="I404" i="5" s="1"/>
  <c r="H407" i="5"/>
  <c r="H404" i="5" s="1"/>
  <c r="G407" i="5"/>
  <c r="G404" i="5" s="1"/>
  <c r="F407" i="5"/>
  <c r="F404" i="5" s="1"/>
  <c r="E407" i="5"/>
  <c r="E404" i="5" s="1"/>
  <c r="M392" i="5"/>
  <c r="M388" i="5" s="1"/>
  <c r="L392" i="5"/>
  <c r="K392" i="5"/>
  <c r="K388" i="5" s="1"/>
  <c r="J392" i="5"/>
  <c r="J388" i="5" s="1"/>
  <c r="I392" i="5"/>
  <c r="I388" i="5" s="1"/>
  <c r="H392" i="5"/>
  <c r="H388" i="5" s="1"/>
  <c r="G392" i="5"/>
  <c r="G388" i="5" s="1"/>
  <c r="F392" i="5"/>
  <c r="F388" i="5" s="1"/>
  <c r="E392" i="5"/>
  <c r="E388" i="5" s="1"/>
  <c r="L388" i="5"/>
  <c r="M376" i="5"/>
  <c r="L376" i="5"/>
  <c r="K376" i="5"/>
  <c r="J376" i="5"/>
  <c r="I376" i="5"/>
  <c r="H376" i="5"/>
  <c r="G376" i="5"/>
  <c r="F376" i="5"/>
  <c r="E376" i="5"/>
  <c r="M359" i="5"/>
  <c r="M356" i="5" s="1"/>
  <c r="L359" i="5"/>
  <c r="L356" i="5" s="1"/>
  <c r="K359" i="5"/>
  <c r="K356" i="5" s="1"/>
  <c r="J359" i="5"/>
  <c r="J356" i="5" s="1"/>
  <c r="I356" i="5"/>
  <c r="E356" i="5"/>
  <c r="M350" i="5"/>
  <c r="L350" i="5"/>
  <c r="K350" i="5"/>
  <c r="J350" i="5"/>
  <c r="I350" i="5"/>
  <c r="H350" i="5"/>
  <c r="G350" i="5"/>
  <c r="F350" i="5"/>
  <c r="E350" i="5"/>
  <c r="M313" i="5"/>
  <c r="M310" i="5" s="1"/>
  <c r="L313" i="5"/>
  <c r="L310" i="5" s="1"/>
  <c r="K313" i="5"/>
  <c r="K310" i="5" s="1"/>
  <c r="J313" i="5"/>
  <c r="J310" i="5" s="1"/>
  <c r="I313" i="5"/>
  <c r="I310" i="5" s="1"/>
  <c r="E313" i="5"/>
  <c r="E310" i="5" s="1"/>
  <c r="H310" i="5"/>
  <c r="G310" i="5"/>
  <c r="F310" i="5"/>
  <c r="M302" i="5"/>
  <c r="L302" i="5"/>
  <c r="K302" i="5"/>
  <c r="J302" i="5"/>
  <c r="I302" i="5"/>
  <c r="H302" i="5"/>
  <c r="G302" i="5"/>
  <c r="F302" i="5"/>
  <c r="E302" i="5"/>
  <c r="M293" i="5"/>
  <c r="L293" i="5"/>
  <c r="K293" i="5"/>
  <c r="J293" i="5"/>
  <c r="I293" i="5"/>
  <c r="H293" i="5"/>
  <c r="G293" i="5"/>
  <c r="F293" i="5"/>
  <c r="E293" i="5"/>
  <c r="M284" i="5"/>
  <c r="L284" i="5"/>
  <c r="K284" i="5"/>
  <c r="J284" i="5"/>
  <c r="I284" i="5"/>
  <c r="H284" i="5"/>
  <c r="G284" i="5"/>
  <c r="F284" i="5"/>
  <c r="E284" i="5"/>
  <c r="M275" i="5"/>
  <c r="L275" i="5"/>
  <c r="K275" i="5"/>
  <c r="J275" i="5"/>
  <c r="I275" i="5"/>
  <c r="H275" i="5"/>
  <c r="G275" i="5"/>
  <c r="F275" i="5"/>
  <c r="E275" i="5"/>
  <c r="M271" i="5"/>
  <c r="L271" i="5"/>
  <c r="K271" i="5"/>
  <c r="J271" i="5"/>
  <c r="I271" i="5"/>
  <c r="H271" i="5"/>
  <c r="G271" i="5"/>
  <c r="F271" i="5"/>
  <c r="E271" i="5"/>
  <c r="M267" i="5"/>
  <c r="L267" i="5"/>
  <c r="K267" i="5"/>
  <c r="J267" i="5"/>
  <c r="I267" i="5"/>
  <c r="H267" i="5"/>
  <c r="G267" i="5"/>
  <c r="F267" i="5"/>
  <c r="E267" i="5"/>
  <c r="M264" i="5"/>
  <c r="L264" i="5"/>
  <c r="K264" i="5"/>
  <c r="J264" i="5"/>
  <c r="I264" i="5"/>
  <c r="H264" i="5"/>
  <c r="G264" i="5"/>
  <c r="F264" i="5"/>
  <c r="E264" i="5"/>
  <c r="M259" i="5"/>
  <c r="L259" i="5"/>
  <c r="K259" i="5"/>
  <c r="J259" i="5"/>
  <c r="I259" i="5"/>
  <c r="H259" i="5"/>
  <c r="G259" i="5"/>
  <c r="F259" i="5"/>
  <c r="E259" i="5"/>
  <c r="M256" i="5"/>
  <c r="L256" i="5"/>
  <c r="K256" i="5"/>
  <c r="J256" i="5"/>
  <c r="I256" i="5"/>
  <c r="H256" i="5"/>
  <c r="G256" i="5"/>
  <c r="F256" i="5"/>
  <c r="E256" i="5"/>
  <c r="M235" i="5"/>
  <c r="M232" i="5" s="1"/>
  <c r="L235" i="5"/>
  <c r="L232" i="5" s="1"/>
  <c r="K235" i="5"/>
  <c r="K232" i="5" s="1"/>
  <c r="J235" i="5"/>
  <c r="J232" i="5" s="1"/>
  <c r="I235" i="5"/>
  <c r="I232" i="5" s="1"/>
  <c r="E235" i="5"/>
  <c r="E232" i="5" s="1"/>
  <c r="H232" i="5"/>
  <c r="G232" i="5"/>
  <c r="F232" i="5"/>
  <c r="M228" i="5"/>
  <c r="L228" i="5"/>
  <c r="K228" i="5"/>
  <c r="J228" i="5"/>
  <c r="I228" i="5"/>
  <c r="H228" i="5"/>
  <c r="G228" i="5"/>
  <c r="F228" i="5"/>
  <c r="E228" i="5"/>
  <c r="M225" i="5"/>
  <c r="L225" i="5"/>
  <c r="K225" i="5"/>
  <c r="J225" i="5"/>
  <c r="I225" i="5"/>
  <c r="H225" i="5"/>
  <c r="G225" i="5"/>
  <c r="F225" i="5"/>
  <c r="E225" i="5"/>
  <c r="M223" i="5"/>
  <c r="L223" i="5"/>
  <c r="K223" i="5"/>
  <c r="J223" i="5"/>
  <c r="I223" i="5"/>
  <c r="H223" i="5"/>
  <c r="G223" i="5"/>
  <c r="F223" i="5"/>
  <c r="E223" i="5"/>
  <c r="M218" i="5"/>
  <c r="L218" i="5"/>
  <c r="K218" i="5"/>
  <c r="J218" i="5"/>
  <c r="I218" i="5"/>
  <c r="H218" i="5"/>
  <c r="G218" i="5"/>
  <c r="F218" i="5"/>
  <c r="E218" i="5"/>
  <c r="M209" i="5"/>
  <c r="L209" i="5"/>
  <c r="K209" i="5"/>
  <c r="J209" i="5"/>
  <c r="I209" i="5"/>
  <c r="H209" i="5"/>
  <c r="G209" i="5"/>
  <c r="F209" i="5"/>
  <c r="E209" i="5"/>
  <c r="M181" i="5"/>
  <c r="L181" i="5"/>
  <c r="K181" i="5"/>
  <c r="J181" i="5"/>
  <c r="I181" i="5"/>
  <c r="H181" i="5"/>
  <c r="G181" i="5"/>
  <c r="F181" i="5"/>
  <c r="E181" i="5"/>
  <c r="M174" i="5"/>
  <c r="L174" i="5"/>
  <c r="K174" i="5"/>
  <c r="J174" i="5"/>
  <c r="I174" i="5"/>
  <c r="H174" i="5"/>
  <c r="G174" i="5"/>
  <c r="F174" i="5"/>
  <c r="E174" i="5"/>
  <c r="M167" i="5"/>
  <c r="L167" i="5"/>
  <c r="K167" i="5"/>
  <c r="J167" i="5"/>
  <c r="I167" i="5"/>
  <c r="H167" i="5"/>
  <c r="G167" i="5"/>
  <c r="F167" i="5"/>
  <c r="E167" i="5"/>
  <c r="M153" i="5"/>
  <c r="L153" i="5"/>
  <c r="K153" i="5"/>
  <c r="J153" i="5"/>
  <c r="I153" i="5"/>
  <c r="H153" i="5"/>
  <c r="G153" i="5"/>
  <c r="F153" i="5"/>
  <c r="E153" i="5"/>
  <c r="M145" i="5"/>
  <c r="L145" i="5"/>
  <c r="K145" i="5"/>
  <c r="J145" i="5"/>
  <c r="I145" i="5"/>
  <c r="H145" i="5"/>
  <c r="G145" i="5"/>
  <c r="F145" i="5"/>
  <c r="E145" i="5"/>
  <c r="M142" i="5"/>
  <c r="L142" i="5"/>
  <c r="K142" i="5"/>
  <c r="J142" i="5"/>
  <c r="I142" i="5"/>
  <c r="H142" i="5"/>
  <c r="G142" i="5"/>
  <c r="F142" i="5"/>
  <c r="E142" i="5"/>
  <c r="M139" i="5"/>
  <c r="L139" i="5"/>
  <c r="K139" i="5"/>
  <c r="J139" i="5"/>
  <c r="I139" i="5"/>
  <c r="H139" i="5"/>
  <c r="G139" i="5"/>
  <c r="F139" i="5"/>
  <c r="E139" i="5"/>
  <c r="M134" i="5"/>
  <c r="M617" i="5" s="1"/>
  <c r="L134" i="5"/>
  <c r="L617" i="5" s="1"/>
  <c r="K134" i="5"/>
  <c r="K617" i="5" s="1"/>
  <c r="J134" i="5"/>
  <c r="J617" i="5" s="1"/>
  <c r="I134" i="5"/>
  <c r="I617" i="5" s="1"/>
  <c r="H134" i="5"/>
  <c r="H617" i="5" s="1"/>
  <c r="G134" i="5"/>
  <c r="G617" i="5" s="1"/>
  <c r="F134" i="5"/>
  <c r="F617" i="5" s="1"/>
  <c r="M125" i="5"/>
  <c r="L125" i="5"/>
  <c r="K125" i="5"/>
  <c r="J125" i="5"/>
  <c r="I125" i="5"/>
  <c r="H125" i="5"/>
  <c r="G125" i="5"/>
  <c r="F125" i="5"/>
  <c r="E125" i="5"/>
  <c r="M122" i="5"/>
  <c r="L122" i="5"/>
  <c r="K122" i="5"/>
  <c r="J122" i="5"/>
  <c r="I122" i="5"/>
  <c r="H122" i="5"/>
  <c r="G122" i="5"/>
  <c r="F122" i="5"/>
  <c r="E122" i="5"/>
  <c r="M117" i="5"/>
  <c r="L117" i="5"/>
  <c r="K117" i="5"/>
  <c r="J117" i="5"/>
  <c r="I117" i="5"/>
  <c r="H117" i="5"/>
  <c r="G117" i="5"/>
  <c r="F117" i="5"/>
  <c r="E117" i="5"/>
  <c r="M112" i="5"/>
  <c r="L112" i="5"/>
  <c r="K112" i="5"/>
  <c r="J112" i="5"/>
  <c r="I112" i="5"/>
  <c r="H112" i="5"/>
  <c r="G112" i="5"/>
  <c r="F112" i="5"/>
  <c r="E112" i="5"/>
  <c r="M78" i="5"/>
  <c r="L78" i="5"/>
  <c r="K78" i="5"/>
  <c r="J78" i="5"/>
  <c r="I78" i="5"/>
  <c r="H78" i="5"/>
  <c r="G78" i="5"/>
  <c r="F78" i="5"/>
  <c r="E78" i="5"/>
  <c r="M71" i="5"/>
  <c r="M70" i="5" s="1"/>
  <c r="L71" i="5"/>
  <c r="K71" i="5"/>
  <c r="K70" i="5" s="1"/>
  <c r="J71" i="5"/>
  <c r="J70" i="5" s="1"/>
  <c r="I71" i="5"/>
  <c r="I70" i="5" s="1"/>
  <c r="H71" i="5"/>
  <c r="H70" i="5" s="1"/>
  <c r="G71" i="5"/>
  <c r="G70" i="5" s="1"/>
  <c r="F71" i="5"/>
  <c r="F70" i="5" s="1"/>
  <c r="E71" i="5"/>
  <c r="E70" i="5" s="1"/>
  <c r="L70" i="5"/>
  <c r="M68" i="5"/>
  <c r="L68" i="5"/>
  <c r="K68" i="5"/>
  <c r="J68" i="5"/>
  <c r="I68" i="5"/>
  <c r="H68" i="5"/>
  <c r="G68" i="5"/>
  <c r="F68" i="5"/>
  <c r="E68" i="5"/>
  <c r="M46" i="5"/>
  <c r="L46" i="5"/>
  <c r="K46" i="5"/>
  <c r="J46" i="5"/>
  <c r="I46" i="5"/>
  <c r="H46" i="5"/>
  <c r="G46" i="5"/>
  <c r="F46" i="5"/>
  <c r="E46" i="5"/>
  <c r="M44" i="5"/>
  <c r="L44" i="5"/>
  <c r="K44" i="5"/>
  <c r="J44" i="5"/>
  <c r="I44" i="5"/>
  <c r="H44" i="5"/>
  <c r="G44" i="5"/>
  <c r="F44" i="5"/>
  <c r="E44" i="5"/>
  <c r="M38" i="5"/>
  <c r="L38" i="5"/>
  <c r="K38" i="5"/>
  <c r="J38" i="5"/>
  <c r="I38" i="5"/>
  <c r="H38" i="5"/>
  <c r="G38" i="5"/>
  <c r="F38" i="5"/>
  <c r="E38" i="5"/>
  <c r="M28" i="5"/>
  <c r="L28" i="5"/>
  <c r="K28" i="5"/>
  <c r="J28" i="5"/>
  <c r="I28" i="5"/>
  <c r="H28" i="5"/>
  <c r="G28" i="5"/>
  <c r="F28" i="5"/>
  <c r="E28" i="5"/>
  <c r="M19" i="5"/>
  <c r="M18" i="5" s="1"/>
  <c r="L19" i="5"/>
  <c r="L18" i="5" s="1"/>
  <c r="K19" i="5"/>
  <c r="K18" i="5" s="1"/>
  <c r="J19" i="5"/>
  <c r="J18" i="5" s="1"/>
  <c r="I19" i="5"/>
  <c r="I18" i="5" s="1"/>
  <c r="H19" i="5"/>
  <c r="H18" i="5" s="1"/>
  <c r="G19" i="5"/>
  <c r="G18" i="5" s="1"/>
  <c r="F19" i="5"/>
  <c r="F18" i="5" s="1"/>
  <c r="E19" i="5"/>
  <c r="E18" i="5" s="1"/>
  <c r="M10" i="5"/>
  <c r="L10" i="5"/>
  <c r="K10" i="5"/>
  <c r="J10" i="5"/>
  <c r="I10" i="5"/>
  <c r="H10" i="5"/>
  <c r="G10" i="5"/>
  <c r="F10" i="5"/>
  <c r="E10" i="5"/>
  <c r="M8" i="5"/>
  <c r="L8" i="5"/>
  <c r="K8" i="5"/>
  <c r="J8" i="5"/>
  <c r="I8" i="5"/>
  <c r="H8" i="5"/>
  <c r="G8" i="5"/>
  <c r="F8" i="5"/>
  <c r="E8" i="5"/>
  <c r="I335" i="2" l="1"/>
  <c r="E566" i="5"/>
  <c r="I566" i="5"/>
  <c r="M566" i="5"/>
  <c r="H567" i="5"/>
  <c r="L567" i="5"/>
  <c r="G566" i="5"/>
  <c r="K566" i="5"/>
  <c r="F567" i="5"/>
  <c r="L566" i="5"/>
  <c r="J565" i="5"/>
  <c r="J616" i="5" s="1"/>
  <c r="K567" i="5"/>
  <c r="H566" i="5"/>
  <c r="G567" i="5"/>
  <c r="F566" i="5"/>
  <c r="J566" i="5"/>
  <c r="E567" i="5"/>
  <c r="I567" i="5"/>
  <c r="M567" i="5"/>
  <c r="J567" i="5"/>
  <c r="G502" i="5"/>
  <c r="G611" i="5" s="1"/>
  <c r="F565" i="5"/>
  <c r="F616" i="5" s="1"/>
  <c r="G111" i="5"/>
  <c r="G613" i="5" s="1"/>
  <c r="G615" i="5" s="1"/>
  <c r="J121" i="5"/>
  <c r="J610" i="5" s="1"/>
  <c r="E258" i="5"/>
  <c r="I258" i="5"/>
  <c r="M258" i="5"/>
  <c r="M111" i="5"/>
  <c r="M613" i="5" s="1"/>
  <c r="M615" i="5" s="1"/>
  <c r="F121" i="5"/>
  <c r="F610" i="5" s="1"/>
  <c r="L375" i="5"/>
  <c r="G449" i="5"/>
  <c r="H6" i="5"/>
  <c r="L6" i="5"/>
  <c r="E27" i="5"/>
  <c r="G27" i="5"/>
  <c r="I27" i="5"/>
  <c r="K27" i="5"/>
  <c r="M27" i="5"/>
  <c r="H27" i="5"/>
  <c r="L27" i="5"/>
  <c r="F27" i="5"/>
  <c r="J27" i="5"/>
  <c r="F111" i="5"/>
  <c r="F613" i="5" s="1"/>
  <c r="H111" i="5"/>
  <c r="H613" i="5" s="1"/>
  <c r="H615" i="5" s="1"/>
  <c r="J111" i="5"/>
  <c r="J613" i="5" s="1"/>
  <c r="J615" i="5" s="1"/>
  <c r="E111" i="5"/>
  <c r="E613" i="5" s="1"/>
  <c r="I111" i="5"/>
  <c r="I613" i="5" s="1"/>
  <c r="I615" i="5" s="1"/>
  <c r="K111" i="5"/>
  <c r="K613" i="5" s="1"/>
  <c r="K615" i="5" s="1"/>
  <c r="E138" i="5"/>
  <c r="G138" i="5"/>
  <c r="F138" i="5"/>
  <c r="F258" i="5"/>
  <c r="H258" i="5"/>
  <c r="J258" i="5"/>
  <c r="L258" i="5"/>
  <c r="G258" i="5"/>
  <c r="K258" i="5"/>
  <c r="H375" i="5"/>
  <c r="F375" i="5"/>
  <c r="E502" i="5"/>
  <c r="E611" i="5" s="1"/>
  <c r="M502" i="5"/>
  <c r="M611" i="5" s="1"/>
  <c r="H565" i="5"/>
  <c r="H616" i="5" s="1"/>
  <c r="L565" i="5"/>
  <c r="L616" i="5" s="1"/>
  <c r="G6" i="5"/>
  <c r="K6" i="5"/>
  <c r="K5" i="5" s="1"/>
  <c r="K607" i="5" s="1"/>
  <c r="M6" i="5"/>
  <c r="M5" i="5" s="1"/>
  <c r="M607" i="5" s="1"/>
  <c r="E121" i="5"/>
  <c r="E610" i="5" s="1"/>
  <c r="G121" i="5"/>
  <c r="G610" i="5" s="1"/>
  <c r="I121" i="5"/>
  <c r="I610" i="5" s="1"/>
  <c r="K121" i="5"/>
  <c r="K610" i="5" s="1"/>
  <c r="M121" i="5"/>
  <c r="M610" i="5" s="1"/>
  <c r="H121" i="5"/>
  <c r="H610" i="5" s="1"/>
  <c r="L121" i="5"/>
  <c r="L610" i="5" s="1"/>
  <c r="E375" i="5"/>
  <c r="G375" i="5"/>
  <c r="I375" i="5"/>
  <c r="K375" i="5"/>
  <c r="M375" i="5"/>
  <c r="F449" i="5"/>
  <c r="H449" i="5"/>
  <c r="J449" i="5"/>
  <c r="L449" i="5"/>
  <c r="F502" i="5"/>
  <c r="F611" i="5" s="1"/>
  <c r="H502" i="5"/>
  <c r="H611" i="5" s="1"/>
  <c r="L502" i="5"/>
  <c r="L611" i="5" s="1"/>
  <c r="I502" i="5"/>
  <c r="I611" i="5" s="1"/>
  <c r="K502" i="5"/>
  <c r="K611" i="5" s="1"/>
  <c r="F6" i="5"/>
  <c r="J6" i="5"/>
  <c r="H138" i="5"/>
  <c r="J375" i="5"/>
  <c r="E449" i="5"/>
  <c r="I449" i="5"/>
  <c r="K449" i="5"/>
  <c r="M449" i="5"/>
  <c r="I138" i="5"/>
  <c r="J502" i="5"/>
  <c r="J611" i="5" s="1"/>
  <c r="L138" i="5"/>
  <c r="J138" i="5"/>
  <c r="I6" i="5"/>
  <c r="E6" i="5"/>
  <c r="L111" i="5"/>
  <c r="L613" i="5" s="1"/>
  <c r="L615" i="5" s="1"/>
  <c r="M138" i="5"/>
  <c r="K138" i="5"/>
  <c r="E565" i="5"/>
  <c r="E616" i="5" s="1"/>
  <c r="G565" i="5"/>
  <c r="G616" i="5" s="1"/>
  <c r="I565" i="5"/>
  <c r="I616" i="5" s="1"/>
  <c r="K565" i="5"/>
  <c r="K616" i="5" s="1"/>
  <c r="M565" i="5"/>
  <c r="M616" i="5" s="1"/>
  <c r="E615" i="5"/>
  <c r="F615" i="5"/>
  <c r="I334" i="2" l="1"/>
  <c r="H5" i="5"/>
  <c r="H607" i="5" s="1"/>
  <c r="H612" i="5"/>
  <c r="L612" i="5"/>
  <c r="L5" i="5"/>
  <c r="L607" i="5" s="1"/>
  <c r="K137" i="5"/>
  <c r="K608" i="5" s="1"/>
  <c r="K609" i="5" s="1"/>
  <c r="I612" i="5"/>
  <c r="E137" i="5"/>
  <c r="E608" i="5" s="1"/>
  <c r="G612" i="5"/>
  <c r="F5" i="5"/>
  <c r="F607" i="5" s="1"/>
  <c r="J612" i="5"/>
  <c r="M612" i="5"/>
  <c r="F137" i="5"/>
  <c r="F608" i="5" s="1"/>
  <c r="I5" i="5"/>
  <c r="I607" i="5" s="1"/>
  <c r="L137" i="5"/>
  <c r="L608" i="5" s="1"/>
  <c r="I137" i="5"/>
  <c r="I608" i="5" s="1"/>
  <c r="H137" i="5"/>
  <c r="H608" i="5" s="1"/>
  <c r="H609" i="5" s="1"/>
  <c r="K612" i="5"/>
  <c r="G5" i="5"/>
  <c r="G607" i="5" s="1"/>
  <c r="J137" i="5"/>
  <c r="J608" i="5" s="1"/>
  <c r="G137" i="5"/>
  <c r="G608" i="5" s="1"/>
  <c r="M137" i="5"/>
  <c r="M608" i="5" s="1"/>
  <c r="M609" i="5" s="1"/>
  <c r="E5" i="5"/>
  <c r="E607" i="5" s="1"/>
  <c r="J5" i="5"/>
  <c r="J607" i="5" s="1"/>
  <c r="F612" i="5"/>
  <c r="E612" i="5"/>
  <c r="I333" i="2" l="1"/>
  <c r="H619" i="5"/>
  <c r="M619" i="5"/>
  <c r="E609" i="5"/>
  <c r="E619" i="5" s="1"/>
  <c r="I609" i="5"/>
  <c r="I619" i="5" s="1"/>
  <c r="K619" i="5"/>
  <c r="L609" i="5"/>
  <c r="L619" i="5" s="1"/>
  <c r="F609" i="5"/>
  <c r="F619" i="5" s="1"/>
  <c r="J609" i="5"/>
  <c r="J619" i="5" s="1"/>
  <c r="G609" i="5"/>
  <c r="G619" i="5" s="1"/>
  <c r="I332" i="2" l="1"/>
  <c r="I331" i="2" l="1"/>
  <c r="I330" i="2" l="1"/>
  <c r="I329" i="2" l="1"/>
  <c r="I328" i="2" l="1"/>
  <c r="I327" i="2" l="1"/>
  <c r="I326" i="2" l="1"/>
  <c r="I325" i="2" l="1"/>
  <c r="I324" i="2" l="1"/>
  <c r="I323" i="2" l="1"/>
  <c r="I322" i="2" l="1"/>
  <c r="I321" i="2" l="1"/>
  <c r="I320" i="2" l="1"/>
  <c r="I319" i="2" l="1"/>
  <c r="I318" i="2" l="1"/>
  <c r="I317" i="2" l="1"/>
  <c r="I316" i="2" l="1"/>
  <c r="I315" i="2" l="1"/>
  <c r="I314" i="2" l="1"/>
  <c r="I313" i="2" l="1"/>
  <c r="I312" i="2" l="1"/>
  <c r="I311" i="2" l="1"/>
  <c r="I310" i="2" l="1"/>
  <c r="I309" i="2" l="1"/>
  <c r="I308" i="2" l="1"/>
  <c r="I307" i="2" l="1"/>
  <c r="I306" i="2" l="1"/>
  <c r="I305" i="2" l="1"/>
  <c r="I304" i="2" l="1"/>
  <c r="I303" i="2" l="1"/>
  <c r="I302" i="2" l="1"/>
  <c r="I301" i="2" l="1"/>
  <c r="I300" i="2" l="1"/>
  <c r="I299" i="2" l="1"/>
  <c r="I298" i="2" l="1"/>
  <c r="I297" i="2" l="1"/>
  <c r="I296" i="2" l="1"/>
  <c r="I295" i="2" l="1"/>
  <c r="I294" i="2" l="1"/>
  <c r="I293" i="2" l="1"/>
  <c r="I292" i="2" l="1"/>
  <c r="I291" i="2" l="1"/>
  <c r="I290" i="2" l="1"/>
  <c r="I289" i="2" l="1"/>
  <c r="I288" i="2" l="1"/>
  <c r="I287" i="2" l="1"/>
  <c r="I286" i="2" l="1"/>
  <c r="I285" i="2" l="1"/>
  <c r="I284" i="2" l="1"/>
  <c r="I283" i="2" l="1"/>
  <c r="I282" i="2" l="1"/>
  <c r="I281" i="2" l="1"/>
  <c r="I280" i="2" l="1"/>
  <c r="I279" i="2" l="1"/>
  <c r="I278" i="2" l="1"/>
  <c r="I277" i="2" l="1"/>
  <c r="I276" i="2" l="1"/>
  <c r="I275" i="2" l="1"/>
  <c r="I274" i="2" l="1"/>
  <c r="I273" i="2" l="1"/>
  <c r="I272" i="2" l="1"/>
  <c r="I271" i="2" l="1"/>
  <c r="I270" i="2" l="1"/>
  <c r="I269" i="2" l="1"/>
  <c r="I268" i="2" l="1"/>
  <c r="I134" i="2" l="1"/>
  <c r="I133" i="2" l="1"/>
  <c r="I267" i="2" l="1"/>
  <c r="I266" i="2" l="1"/>
  <c r="I265" i="2" l="1"/>
  <c r="I264" i="2" l="1"/>
  <c r="I263" i="2" l="1"/>
  <c r="I262" i="2" l="1"/>
  <c r="I261" i="2" l="1"/>
  <c r="I260" i="2" l="1"/>
  <c r="I259" i="2" l="1"/>
  <c r="I258" i="2" l="1"/>
  <c r="I257" i="2" l="1"/>
  <c r="I256" i="2" l="1"/>
  <c r="I255" i="2" l="1"/>
  <c r="I254" i="2" l="1"/>
  <c r="I253" i="2" l="1"/>
  <c r="I252" i="2" l="1"/>
  <c r="I251" i="2" l="1"/>
  <c r="I250" i="2" l="1"/>
  <c r="I249" i="2" l="1"/>
  <c r="I248" i="2" l="1"/>
  <c r="I247" i="2" l="1"/>
  <c r="I246" i="2" l="1"/>
  <c r="I245" i="2" l="1"/>
  <c r="I244" i="2" l="1"/>
  <c r="I243" i="2" l="1"/>
  <c r="I242" i="2" l="1"/>
  <c r="I241" i="2" l="1"/>
  <c r="I240" i="2" l="1"/>
  <c r="I239" i="2" l="1"/>
  <c r="I238" i="2" l="1"/>
  <c r="I237" i="2" l="1"/>
  <c r="I236" i="2" l="1"/>
  <c r="I235" i="2" l="1"/>
  <c r="I234" i="2" l="1"/>
  <c r="I233" i="2" l="1"/>
  <c r="I232" i="2" l="1"/>
  <c r="I231" i="2" l="1"/>
  <c r="I230" i="2" l="1"/>
  <c r="I229" i="2" l="1"/>
  <c r="I228" i="2" l="1"/>
  <c r="I227" i="2" l="1"/>
  <c r="I226" i="2" l="1"/>
  <c r="I225" i="2" l="1"/>
  <c r="I224" i="2" l="1"/>
  <c r="I223" i="2" l="1"/>
  <c r="I222" i="2" l="1"/>
  <c r="I221" i="2" l="1"/>
  <c r="I220" i="2" l="1"/>
  <c r="I219" i="2" l="1"/>
  <c r="I218" i="2" l="1"/>
  <c r="I217" i="2" l="1"/>
  <c r="I216" i="2" l="1"/>
  <c r="I215" i="2" l="1"/>
  <c r="I214" i="2" l="1"/>
  <c r="I213" i="2" l="1"/>
  <c r="I211" i="2" l="1"/>
  <c r="I210" i="2" l="1"/>
  <c r="I209" i="2" l="1"/>
  <c r="I208" i="2" l="1"/>
  <c r="I207" i="2" l="1"/>
  <c r="I206" i="2" l="1"/>
  <c r="I205" i="2" l="1"/>
  <c r="I204" i="2" l="1"/>
  <c r="I203" i="2" l="1"/>
  <c r="I202" i="2" l="1"/>
  <c r="I201" i="2" l="1"/>
  <c r="I200" i="2" l="1"/>
  <c r="I199" i="2" l="1"/>
  <c r="I198" i="2" l="1"/>
  <c r="I197" i="2" l="1"/>
  <c r="I196" i="2" l="1"/>
  <c r="I195" i="2" l="1"/>
  <c r="I194" i="2" l="1"/>
  <c r="I193" i="2" l="1"/>
  <c r="I192" i="2" l="1"/>
  <c r="I191" i="2" l="1"/>
  <c r="I190" i="2" l="1"/>
  <c r="I189" i="2" l="1"/>
  <c r="I188" i="2" l="1"/>
  <c r="I187" i="2" l="1"/>
  <c r="I186" i="2" l="1"/>
  <c r="I185" i="2" l="1"/>
  <c r="I184" i="2" l="1"/>
  <c r="I183" i="2" l="1"/>
  <c r="I182" i="2" l="1"/>
  <c r="I181" i="2" l="1"/>
  <c r="I180" i="2" l="1"/>
  <c r="I179" i="2" l="1"/>
  <c r="I178" i="2" l="1"/>
  <c r="I177" i="2" l="1"/>
  <c r="I176" i="2" l="1"/>
  <c r="I175" i="2" l="1"/>
  <c r="I174" i="2" l="1"/>
  <c r="I173" i="2" l="1"/>
  <c r="I172" i="2" l="1"/>
  <c r="I171" i="2" l="1"/>
  <c r="I170" i="2" l="1"/>
  <c r="I169" i="2" l="1"/>
  <c r="I168" i="2" l="1"/>
  <c r="I167" i="2" l="1"/>
  <c r="I166" i="2" l="1"/>
  <c r="I165" i="2" l="1"/>
  <c r="I164" i="2" l="1"/>
  <c r="I163" i="2" l="1"/>
  <c r="I161" i="2" l="1"/>
  <c r="I160" i="2" l="1"/>
  <c r="I159" i="2" l="1"/>
  <c r="I158" i="2" l="1"/>
  <c r="I157" i="2" l="1"/>
  <c r="I156" i="2" l="1"/>
  <c r="I150" i="2" l="1"/>
  <c r="I154" i="2" l="1"/>
  <c r="I153" i="2" l="1"/>
  <c r="I151" i="2" l="1"/>
  <c r="I152" i="2"/>
  <c r="I149" i="2" l="1"/>
  <c r="I148" i="2" l="1"/>
  <c r="I147" i="2" l="1"/>
  <c r="I146" i="2" l="1"/>
  <c r="I145" i="2" l="1"/>
  <c r="I144" i="2" l="1"/>
  <c r="I143" i="2" l="1"/>
  <c r="I142" i="2" l="1"/>
  <c r="I141" i="2" l="1"/>
  <c r="I140" i="2" l="1"/>
  <c r="I139" i="2" l="1"/>
  <c r="I138" i="2" l="1"/>
  <c r="I137" i="2" l="1"/>
  <c r="I136" i="2" l="1"/>
  <c r="I135" i="2" l="1"/>
  <c r="I132" i="2" l="1"/>
  <c r="I131" i="2" l="1"/>
  <c r="I130" i="2" l="1"/>
  <c r="I129" i="2" l="1"/>
  <c r="I128" i="2" l="1"/>
  <c r="I127" i="2" l="1"/>
  <c r="I126" i="2" l="1"/>
  <c r="I125" i="2"/>
  <c r="I124" i="2" l="1"/>
  <c r="I123" i="2" l="1"/>
  <c r="I122" i="2" l="1"/>
  <c r="I121" i="2" l="1"/>
  <c r="I120" i="2" l="1"/>
  <c r="I119" i="2" l="1"/>
  <c r="I118" i="2" l="1"/>
  <c r="I117" i="2" l="1"/>
  <c r="I116" i="2" l="1"/>
  <c r="I115" i="2" l="1"/>
  <c r="I114" i="2" l="1"/>
  <c r="I113" i="2" l="1"/>
  <c r="I112" i="2" l="1"/>
  <c r="I111" i="2" l="1"/>
  <c r="I110" i="2" l="1"/>
  <c r="I109" i="2" l="1"/>
  <c r="I108" i="2" l="1"/>
  <c r="I107" i="2" l="1"/>
  <c r="I106" i="2" l="1"/>
  <c r="I105" i="2" l="1"/>
  <c r="I104" i="2" l="1"/>
  <c r="I103" i="2" l="1"/>
  <c r="I102" i="2" l="1"/>
  <c r="I101" i="2" l="1"/>
  <c r="I100" i="2" l="1"/>
  <c r="I99" i="2" l="1"/>
  <c r="I98" i="2" l="1"/>
  <c r="I97" i="2" l="1"/>
  <c r="I96" i="2" l="1"/>
  <c r="I95" i="2" l="1"/>
  <c r="I94" i="2" l="1"/>
  <c r="I93" i="2" l="1"/>
  <c r="I92" i="2" l="1"/>
  <c r="I91" i="2" l="1"/>
  <c r="I90" i="2" l="1"/>
  <c r="I89" i="2" l="1"/>
  <c r="I88" i="2" l="1"/>
  <c r="I87" i="2" l="1"/>
  <c r="I86" i="2" l="1"/>
  <c r="I85" i="2" l="1"/>
  <c r="I84" i="2" l="1"/>
  <c r="I83" i="2" l="1"/>
  <c r="I82" i="2" l="1"/>
  <c r="I81" i="2" l="1"/>
  <c r="I80" i="2" l="1"/>
  <c r="I79" i="2" l="1"/>
  <c r="I78" i="2" l="1"/>
  <c r="I77" i="2" l="1"/>
  <c r="I76" i="2" l="1"/>
  <c r="I72" i="2" l="1"/>
  <c r="I71" i="2" l="1"/>
  <c r="I70" i="2" l="1"/>
  <c r="I69" i="2" l="1"/>
  <c r="I68" i="2" l="1"/>
  <c r="I67" i="2" l="1"/>
  <c r="I66" i="2" l="1"/>
  <c r="I65" i="2" l="1"/>
  <c r="I64" i="2" l="1"/>
  <c r="I63" i="2" l="1"/>
  <c r="I62" i="2" l="1"/>
  <c r="I61" i="2" l="1"/>
  <c r="I60" i="2" l="1"/>
  <c r="I59" i="2" l="1"/>
  <c r="I58" i="2" l="1"/>
  <c r="I57" i="2" l="1"/>
  <c r="I56" i="2" l="1"/>
  <c r="I55" i="2" l="1"/>
  <c r="I54" i="2" l="1"/>
  <c r="I53" i="2" l="1"/>
  <c r="I52" i="2" l="1"/>
  <c r="I51" i="2" l="1"/>
  <c r="I50" i="2" l="1"/>
  <c r="I49" i="2" l="1"/>
  <c r="I48" i="2" l="1"/>
  <c r="I47" i="2" l="1"/>
  <c r="I46" i="2" l="1"/>
  <c r="I45" i="2" l="1"/>
  <c r="I44" i="2" l="1"/>
  <c r="I43" i="2" l="1"/>
  <c r="I42" i="2" l="1"/>
  <c r="I41" i="2" l="1"/>
  <c r="I40" i="2" l="1"/>
  <c r="I39" i="2" l="1"/>
  <c r="I38" i="2" l="1"/>
  <c r="I36" i="2" l="1"/>
  <c r="I35" i="2" l="1"/>
  <c r="I34" i="2" l="1"/>
  <c r="I33" i="2" l="1"/>
  <c r="I32" i="2" l="1"/>
  <c r="I31" i="2" l="1"/>
  <c r="I30" i="2" l="1"/>
  <c r="I29" i="2" l="1"/>
  <c r="I28" i="2" l="1"/>
  <c r="I27" i="2" l="1"/>
  <c r="I26" i="2" l="1"/>
  <c r="I25" i="2" l="1"/>
  <c r="I24" i="2" l="1"/>
  <c r="I23" i="2" l="1"/>
  <c r="I22" i="2" l="1"/>
  <c r="I21" i="2" l="1"/>
  <c r="I20" i="2" l="1"/>
  <c r="I19" i="2" l="1"/>
  <c r="I18" i="2" l="1"/>
  <c r="I17" i="2" l="1"/>
  <c r="I16" i="2" l="1"/>
  <c r="I15" i="2" l="1"/>
  <c r="I14" i="2" l="1"/>
  <c r="I13" i="2" l="1"/>
  <c r="I12" i="2" l="1"/>
  <c r="I11" i="2" l="1"/>
  <c r="I10" i="2" l="1"/>
  <c r="I9" i="2" l="1"/>
  <c r="I8" i="2" l="1"/>
  <c r="I7" i="2" l="1"/>
  <c r="I6" i="2" l="1"/>
  <c r="I435" i="2" l="1"/>
  <c r="I5" i="2"/>
  <c r="I437" i="2" l="1"/>
  <c r="I453" i="2"/>
  <c r="I455" i="2"/>
  <c r="I445" i="2" l="1"/>
</calcChain>
</file>

<file path=xl/sharedStrings.xml><?xml version="1.0" encoding="utf-8"?>
<sst xmlns="http://schemas.openxmlformats.org/spreadsheetml/2006/main" count="2343" uniqueCount="1329">
  <si>
    <t xml:space="preserve">                                 na rok 2005</t>
  </si>
  <si>
    <t>DAŇOVÉ   PRÍJMY</t>
  </si>
  <si>
    <t>Dane z príjmov a kapitálového majetku</t>
  </si>
  <si>
    <t>Daň z majetku</t>
  </si>
  <si>
    <t>Dane za tovary a služby</t>
  </si>
  <si>
    <t>za psa</t>
  </si>
  <si>
    <t>za užívanie verejného priestranstva</t>
  </si>
  <si>
    <t>NEDAŇOVÉ    PRÍJMY</t>
  </si>
  <si>
    <t xml:space="preserve">Príjmy z podnikania a vlastníctva majetku </t>
  </si>
  <si>
    <t>Administratívne a iné poplatky</t>
  </si>
  <si>
    <t>poplatky matrika</t>
  </si>
  <si>
    <t>poplatky za poštovné</t>
  </si>
  <si>
    <t>poplatky spol. úradovne</t>
  </si>
  <si>
    <t xml:space="preserve">správny popl. za výherné hracie automaty </t>
  </si>
  <si>
    <t>správne poplatky MsÚ</t>
  </si>
  <si>
    <t>Pokuty a penále</t>
  </si>
  <si>
    <t>Poplatky a platby z nahod. predaja</t>
  </si>
  <si>
    <t>za relácie v miestnom rozhlase</t>
  </si>
  <si>
    <t>za verejné súťaže</t>
  </si>
  <si>
    <t>za poplatky za opatrovateľskú činnosť</t>
  </si>
  <si>
    <t>príjem z poplatkov za uloženie odpadov</t>
  </si>
  <si>
    <t>cintorínske poplatky, pohrebné</t>
  </si>
  <si>
    <t>príjem za dopravné výkony</t>
  </si>
  <si>
    <t>príjem z reklamy</t>
  </si>
  <si>
    <t>Úroky z dom. úverov, vkladov a pôžičiek</t>
  </si>
  <si>
    <t>z účtov finančného hospodárenia</t>
  </si>
  <si>
    <t>Iné nedaňové príjmy</t>
  </si>
  <si>
    <t>Ostatné príjmy</t>
  </si>
  <si>
    <t>z odvodov z hazardných hier</t>
  </si>
  <si>
    <t>GRANTY  A  TRANSFERY</t>
  </si>
  <si>
    <t>na spoločný úrad - ŠR</t>
  </si>
  <si>
    <t>bežné transféry ÚPSV na akt.činnosť</t>
  </si>
  <si>
    <t>transféry na školský úrad</t>
  </si>
  <si>
    <t>sociálne transféry ÚPSV, osobitný príjemca</t>
  </si>
  <si>
    <t>školské potreby ÚPSV</t>
  </si>
  <si>
    <t>stravné ÚPSV</t>
  </si>
  <si>
    <t>na matričnú činnosť</t>
  </si>
  <si>
    <t>starostlivosť o životné prostredie</t>
  </si>
  <si>
    <t>špec.úrad pre miestné komunikácie</t>
  </si>
  <si>
    <t>na kultúru - zahraničné</t>
  </si>
  <si>
    <t>Finančné operácie</t>
  </si>
  <si>
    <t>Kapitálové príjmy</t>
  </si>
  <si>
    <t>Príjem z predaja hnut.a nehnut.majetku</t>
  </si>
  <si>
    <t>príjem z predaja pozemkov a nehmot. aktív</t>
  </si>
  <si>
    <t>Kapitálové granty a transfery</t>
  </si>
  <si>
    <t>kapitálový grant na kamerový systém</t>
  </si>
  <si>
    <t>VÝDAVKY :</t>
  </si>
  <si>
    <t>0.1.1.1.6.</t>
  </si>
  <si>
    <t>VÝDAVKY VEREJNEJ SPRÁVY</t>
  </si>
  <si>
    <t>Mzdy,platy,poistné</t>
  </si>
  <si>
    <t xml:space="preserve">mzdy a platy </t>
  </si>
  <si>
    <t xml:space="preserve">zákonné poistenie </t>
  </si>
  <si>
    <t>Cestovné výdavky</t>
  </si>
  <si>
    <t>cestovné náhrady - tuzemské cesty</t>
  </si>
  <si>
    <t>cestovné náhrady - zahraničné cesty</t>
  </si>
  <si>
    <t>Energia, vodné, stočné a komun.</t>
  </si>
  <si>
    <t>elektrická energia</t>
  </si>
  <si>
    <t>tepelná energia</t>
  </si>
  <si>
    <t>vodné, stočné</t>
  </si>
  <si>
    <t>telefón, fax</t>
  </si>
  <si>
    <t>rozhlas, televízia</t>
  </si>
  <si>
    <t>poštovné služby</t>
  </si>
  <si>
    <t>internet</t>
  </si>
  <si>
    <t xml:space="preserve">Materiál a dodávky </t>
  </si>
  <si>
    <t>interiérové vybavenie</t>
  </si>
  <si>
    <t>výpočtová technika do 30 tis. Sk</t>
  </si>
  <si>
    <t>kancelárske stroje, vybavenie kancelárií</t>
  </si>
  <si>
    <t>kancelársky papier</t>
  </si>
  <si>
    <t>čistiace,hyg. potreby</t>
  </si>
  <si>
    <t>tlačivá a tlačiarenské služby</t>
  </si>
  <si>
    <t>materiál,náhr.diely</t>
  </si>
  <si>
    <t>renovácia pások a tonerov</t>
  </si>
  <si>
    <t>kvety,vence</t>
  </si>
  <si>
    <t>knihy, časopisy, noviny</t>
  </si>
  <si>
    <t>softvér</t>
  </si>
  <si>
    <t>reprezentačné výdavky a dary</t>
  </si>
  <si>
    <t>Dopravné</t>
  </si>
  <si>
    <t>PHM,mazivá,oleje</t>
  </si>
  <si>
    <t>servis mot.vozidiel</t>
  </si>
  <si>
    <t>náhradné diely</t>
  </si>
  <si>
    <t>prepravné</t>
  </si>
  <si>
    <t>diaľničné známky,karty</t>
  </si>
  <si>
    <t>Rutinná a štandar. údržba</t>
  </si>
  <si>
    <t>oprava výpočtovej techniky</t>
  </si>
  <si>
    <t>telekomunikačnej techniky</t>
  </si>
  <si>
    <t>kancel. strojov, prístrojov</t>
  </si>
  <si>
    <t>výťahu</t>
  </si>
  <si>
    <t>administratívnej budovy</t>
  </si>
  <si>
    <t>Služby</t>
  </si>
  <si>
    <t>školenia a kurzy</t>
  </si>
  <si>
    <t>propagácia a reklama</t>
  </si>
  <si>
    <t>všeobecné služby</t>
  </si>
  <si>
    <t>tlač obecných novín</t>
  </si>
  <si>
    <t>renovácia pások a tonerov -služba</t>
  </si>
  <si>
    <t>revízie a kontroly zariadení</t>
  </si>
  <si>
    <t>právne služby</t>
  </si>
  <si>
    <t>audítorské služby</t>
  </si>
  <si>
    <t>poradensko-konzultačná činnosť</t>
  </si>
  <si>
    <t>inšpekčná činnosť BPaPO</t>
  </si>
  <si>
    <t>konzultácie,konverzie dát</t>
  </si>
  <si>
    <t>štúdie,expertízy a posudky</t>
  </si>
  <si>
    <t>stravovanie</t>
  </si>
  <si>
    <t>poistné</t>
  </si>
  <si>
    <t>prídely do sociálneho fondu</t>
  </si>
  <si>
    <t>odmeny poslancom MsZ, komisiám</t>
  </si>
  <si>
    <t xml:space="preserve">dohody o vykonaní prác </t>
  </si>
  <si>
    <t>DPH z leasingu</t>
  </si>
  <si>
    <t>Príspevky mesta</t>
  </si>
  <si>
    <t>partnerske mestá</t>
  </si>
  <si>
    <t>členské príspevky</t>
  </si>
  <si>
    <t>odstupné</t>
  </si>
  <si>
    <t>náhrada príjmu - nemoc</t>
  </si>
  <si>
    <t>úroky z leasingu vč.DPH</t>
  </si>
  <si>
    <t>0.1.3.3.</t>
  </si>
  <si>
    <t>MATRIKA</t>
  </si>
  <si>
    <t>mzdy a platy</t>
  </si>
  <si>
    <t>zákonné poistenie</t>
  </si>
  <si>
    <t>tovary a služby</t>
  </si>
  <si>
    <t>0.1.6.</t>
  </si>
  <si>
    <t>VŠEOBECNÉ VEREJNÉ SLUŽBY</t>
  </si>
  <si>
    <t xml:space="preserve">výdavky na voľby </t>
  </si>
  <si>
    <t>0.1.7.</t>
  </si>
  <si>
    <t>TRANSAKCIE VEREJNÉHO DLHU</t>
  </si>
  <si>
    <t>splácanie úrokov</t>
  </si>
  <si>
    <t>0.1.8.</t>
  </si>
  <si>
    <t>TRANSFERY PRÍSP.ORGANIZÁCII</t>
  </si>
  <si>
    <t>transfery pre MBH</t>
  </si>
  <si>
    <t>0.3.1.0.</t>
  </si>
  <si>
    <t>VEREJNÝ PORIADOK,MsP</t>
  </si>
  <si>
    <t>cestovné</t>
  </si>
  <si>
    <t>telefón,fax</t>
  </si>
  <si>
    <t>televízia,rozhlas</t>
  </si>
  <si>
    <t>výpočtová technika</t>
  </si>
  <si>
    <t>čistiace a hyg.potreby</t>
  </si>
  <si>
    <t>všeobecný materiál</t>
  </si>
  <si>
    <t>zbrane</t>
  </si>
  <si>
    <t>rovnošaty</t>
  </si>
  <si>
    <t>pohonné hmoty,mazivá,oleje</t>
  </si>
  <si>
    <t>oprava a údržba výpočtovej techniky</t>
  </si>
  <si>
    <t>0.3.2.0.</t>
  </si>
  <si>
    <t>OCHRANA PRED POŽIARMI</t>
  </si>
  <si>
    <t>špeciálne služby</t>
  </si>
  <si>
    <t>0.4.1.2</t>
  </si>
  <si>
    <t>VŠEOBECNÁ PRACOVNÁ OBLASŤ</t>
  </si>
  <si>
    <t>Aktivačná činnosť</t>
  </si>
  <si>
    <t>Sociálna pracovníčka</t>
  </si>
  <si>
    <t>0.4.4.3.</t>
  </si>
  <si>
    <t>SPOLOČNÁ ÚRADOVŇA</t>
  </si>
  <si>
    <t>0.4.5.1.3</t>
  </si>
  <si>
    <t>DOPRAVA</t>
  </si>
  <si>
    <t>údržba ciest a chodníkov</t>
  </si>
  <si>
    <t>príspevok na verejnú dopravu</t>
  </si>
  <si>
    <t>0.5.1.0</t>
  </si>
  <si>
    <t>OCHRANA ŽIVOTNÉHO PROSTR.</t>
  </si>
  <si>
    <t>nádoby na odpad</t>
  </si>
  <si>
    <t>0.5.2.0.</t>
  </si>
  <si>
    <t>ÚDRŽBA KANALIZÁCIE</t>
  </si>
  <si>
    <t>údržba kanalizácie</t>
  </si>
  <si>
    <t>0.6.1.0</t>
  </si>
  <si>
    <t>ROZVOJ BÝVANIA</t>
  </si>
  <si>
    <t>0.6.2.0</t>
  </si>
  <si>
    <t>ROZVOJ OBCÍ</t>
  </si>
  <si>
    <t>Tovary a služby</t>
  </si>
  <si>
    <t>plyn</t>
  </si>
  <si>
    <t>vodné a stočné</t>
  </si>
  <si>
    <t>sadenice,kvety,kvetináče</t>
  </si>
  <si>
    <t>prevádzkové stroje</t>
  </si>
  <si>
    <t>údržba verejnej zelene,kosenie,polievanie</t>
  </si>
  <si>
    <t>údržba rozvodov el.energie</t>
  </si>
  <si>
    <t>miestného rozhlasu</t>
  </si>
  <si>
    <t>údržba detských ihrísk a lavíc</t>
  </si>
  <si>
    <t>dohody o vykonaní prác</t>
  </si>
  <si>
    <t>spracovateľský poplatok leasingu</t>
  </si>
  <si>
    <t>0.6.4.0.</t>
  </si>
  <si>
    <t>VEREJNÉ OSVETLENIE</t>
  </si>
  <si>
    <t>verejné osvetlenie</t>
  </si>
  <si>
    <t>údrzba verejného osvetlenia</t>
  </si>
  <si>
    <t>ÚDRŽBA CINTORÍNOV</t>
  </si>
  <si>
    <t>0.8</t>
  </si>
  <si>
    <t>REKREÁCIA,KULTÚRA,ŠPORT</t>
  </si>
  <si>
    <t>vybavenie šport.areálu</t>
  </si>
  <si>
    <t>oslavy MKF</t>
  </si>
  <si>
    <t>transfery združeniam,sp.organiz.,talent.mládež</t>
  </si>
  <si>
    <t>0.8.2.0.5</t>
  </si>
  <si>
    <t>mzdy,platy</t>
  </si>
  <si>
    <t>voda</t>
  </si>
  <si>
    <t>0.8.2.0.9</t>
  </si>
  <si>
    <t>MsKs</t>
  </si>
  <si>
    <t>mzdy , platy</t>
  </si>
  <si>
    <t>kancelárske stroje a vybavenie</t>
  </si>
  <si>
    <t xml:space="preserve">kancelárske potreby </t>
  </si>
  <si>
    <t>čistiace potreby</t>
  </si>
  <si>
    <t>reprezentačné výdavky</t>
  </si>
  <si>
    <t>oprava a údržba budovy</t>
  </si>
  <si>
    <t>ozvučenie podujatí</t>
  </si>
  <si>
    <t>remeselnícke práce</t>
  </si>
  <si>
    <t>kancelárske služby</t>
  </si>
  <si>
    <t>inšpekčná činnosť BpaPO</t>
  </si>
  <si>
    <t>odmeny za ďalšie práce</t>
  </si>
  <si>
    <t>činnosť umeleckých skupín pri MsKS</t>
  </si>
  <si>
    <t>0.9</t>
  </si>
  <si>
    <t>VZDELANIE</t>
  </si>
  <si>
    <t>0.9.1.1</t>
  </si>
  <si>
    <t>Originálne kompetencie</t>
  </si>
  <si>
    <t>0.9.1.2</t>
  </si>
  <si>
    <t>Prenesené kompetencie</t>
  </si>
  <si>
    <t>0.9.6.0.</t>
  </si>
  <si>
    <t>0.9.6.0.7</t>
  </si>
  <si>
    <t>Školský úrad</t>
  </si>
  <si>
    <t>10.1.2.3</t>
  </si>
  <si>
    <t>OPATROVATEĽSTVO</t>
  </si>
  <si>
    <t>10.7.</t>
  </si>
  <si>
    <t>POMOC OBČANOM V HMOT.NÚDZI</t>
  </si>
  <si>
    <t>osobitný príjemca sociálnych dávok</t>
  </si>
  <si>
    <t>1.7.</t>
  </si>
  <si>
    <t>Kapitálové výdavky</t>
  </si>
  <si>
    <t>0.1.1.1.6</t>
  </si>
  <si>
    <t>Správa MsÚ</t>
  </si>
  <si>
    <t>výpočtová technika,sieť</t>
  </si>
  <si>
    <t>kancelárske stroje a prístroje</t>
  </si>
  <si>
    <t>leasing os.mot.vozidla</t>
  </si>
  <si>
    <t>technické zhodnotenie AB</t>
  </si>
  <si>
    <t>Verejný poriadok,MsP</t>
  </si>
  <si>
    <t>0.4.5.1</t>
  </si>
  <si>
    <t>Komunikácie</t>
  </si>
  <si>
    <t>0.5.1.0.</t>
  </si>
  <si>
    <t>Ochrana životného prostredia</t>
  </si>
  <si>
    <t>kanalizácia ul.L.Mécsa</t>
  </si>
  <si>
    <t>0.6.2.0.</t>
  </si>
  <si>
    <t>Rozvoj obcí</t>
  </si>
  <si>
    <t>monitorovací systém</t>
  </si>
  <si>
    <t>projektová dokum. priemyselného parku</t>
  </si>
  <si>
    <t>0.6.6.0</t>
  </si>
  <si>
    <t>Údržba cintorínov</t>
  </si>
  <si>
    <t>rekonštrukcia domu smútku</t>
  </si>
  <si>
    <t>Verejné osvetlenie</t>
  </si>
  <si>
    <t>0.8.</t>
  </si>
  <si>
    <t>Rekreačné a športové služby</t>
  </si>
  <si>
    <t>projektová dokumentácia MsKS</t>
  </si>
  <si>
    <t>0.9.</t>
  </si>
  <si>
    <t>Vzdelanie</t>
  </si>
  <si>
    <t>ZUŠ</t>
  </si>
  <si>
    <t>Iné mimorozpočtové výdavky</t>
  </si>
  <si>
    <t>REKAPITULÁCIA</t>
  </si>
  <si>
    <t>Bežné príjmy rozpočtu</t>
  </si>
  <si>
    <t>Bežné výdavky rozpočtu</t>
  </si>
  <si>
    <t>Prebytok / schodok / bežného rozpočtu</t>
  </si>
  <si>
    <t>Kapitálové príjmy rozpočtu</t>
  </si>
  <si>
    <t>Kapitálové výdavky rozpočtu</t>
  </si>
  <si>
    <t>Prebytok / schodok / kapitálového rozpočtu</t>
  </si>
  <si>
    <t>Príjmy z finančných operácií</t>
  </si>
  <si>
    <t>Výdavky z finančných operácií</t>
  </si>
  <si>
    <t>Prebytok / schodok / z finančných operácií</t>
  </si>
  <si>
    <t>Výdavky pre školy s právnou subjektivitou</t>
  </si>
  <si>
    <t>PREBYTOK /+/ SCHODOK /-/</t>
  </si>
  <si>
    <t>príjmy za kultúrne poukazy</t>
  </si>
  <si>
    <t>príjmy z kultúrnych podujatí BKF</t>
  </si>
  <si>
    <t>príjmy z kultúrnych podujatí  MsKS</t>
  </si>
  <si>
    <t>ostatné príjmy</t>
  </si>
  <si>
    <t>register obyvateľov a hlásenie pobytu</t>
  </si>
  <si>
    <t>splátky úveru ŠFRB štandardné byty</t>
  </si>
  <si>
    <t>splátky úveru ŠFRB nízkoštandardné byty</t>
  </si>
  <si>
    <t>6.1.0</t>
  </si>
  <si>
    <t>exekučné trovy</t>
  </si>
  <si>
    <t>zákonné a havarijné poistenie vozidiel</t>
  </si>
  <si>
    <t>poplatok za finančnú zábezpeku ŠFRB Št.byty</t>
  </si>
  <si>
    <t>poplatok za finančnú zábezpeku ŠFRB NŠt.byty</t>
  </si>
  <si>
    <t>0.6.1.0.</t>
  </si>
  <si>
    <t>Rozvoj bývania</t>
  </si>
  <si>
    <t>Iné mimorozpočtové príjmy</t>
  </si>
  <si>
    <t>publikácia Mesto Kráľovský Chlmec</t>
  </si>
  <si>
    <t>transfery pre Regia TV</t>
  </si>
  <si>
    <t>cestovné Fejséš</t>
  </si>
  <si>
    <t>projektová dokumentácia priestorov Csonkavár</t>
  </si>
  <si>
    <t>kanalizácia ul.Pri štadióne</t>
  </si>
  <si>
    <t>vrátenie príjmov z minulých rokov</t>
  </si>
  <si>
    <t>projektová dokumentácia, UPN</t>
  </si>
  <si>
    <t>Kanalizácie</t>
  </si>
  <si>
    <t>Prijaté úvery</t>
  </si>
  <si>
    <t>Zákonné poistenie</t>
  </si>
  <si>
    <t>Mzdy a platy</t>
  </si>
  <si>
    <t>Splácanie úrokov</t>
  </si>
  <si>
    <t xml:space="preserve">transfery zväzom, združeniam  </t>
  </si>
  <si>
    <t>bankový  poplatok za úver</t>
  </si>
  <si>
    <t>materiál na opravu mestkých bytov</t>
  </si>
  <si>
    <t>na kultúru  BKF</t>
  </si>
  <si>
    <t>na kultúru  - tuzemské</t>
  </si>
  <si>
    <t>odchodné</t>
  </si>
  <si>
    <t xml:space="preserve">pokuty a penále </t>
  </si>
  <si>
    <t>nájomné za poštový  priečinok</t>
  </si>
  <si>
    <t>servis, oprava, stk</t>
  </si>
  <si>
    <t>kolky</t>
  </si>
  <si>
    <t>finančné  prostriedky na  činnosť KCH Invest</t>
  </si>
  <si>
    <t>sadová výsadba</t>
  </si>
  <si>
    <t>softvér a  ortofotomapa</t>
  </si>
  <si>
    <t>na výkon agendy osob. príjemcu</t>
  </si>
  <si>
    <t>poplatky banke,súdne a iné poplatky</t>
  </si>
  <si>
    <t>odvoz  odpadov</t>
  </si>
  <si>
    <t>odchyt túlavých zvierat a ostatné služby</t>
  </si>
  <si>
    <t>pracovné  odevy, obuv</t>
  </si>
  <si>
    <t>provízia, sprostredkovanie stravných lístkov</t>
  </si>
  <si>
    <t>všeobecný materiál - záujmové krúžky</t>
  </si>
  <si>
    <t>príjem  - školské jedálne</t>
  </si>
  <si>
    <t>9.5.0.2</t>
  </si>
  <si>
    <t>Centrum  voľného  času</t>
  </si>
  <si>
    <t>9.6.0.1</t>
  </si>
  <si>
    <t xml:space="preserve">Školské jedálne pri ZŠ </t>
  </si>
  <si>
    <t>vzdelávacie poukazy</t>
  </si>
  <si>
    <t>asistent učiteľa</t>
  </si>
  <si>
    <t>mzdy a odvody</t>
  </si>
  <si>
    <t>elektrická energia - športový areál mesta</t>
  </si>
  <si>
    <t>vodné, stočné - športový areál mesta</t>
  </si>
  <si>
    <t>plyn - športový areál mesta</t>
  </si>
  <si>
    <t>bežné transfery pre TJ  Slavoj</t>
  </si>
  <si>
    <t>výstavba štandardných bytov</t>
  </si>
  <si>
    <t>výstavba nízkoštandardných bytov</t>
  </si>
  <si>
    <t>dividendy VVS</t>
  </si>
  <si>
    <t>dividendy Dalkia</t>
  </si>
  <si>
    <t>z prenajatých pozemkov</t>
  </si>
  <si>
    <t>z prenaj.zariadení a techniky /Dalkia/</t>
  </si>
  <si>
    <t xml:space="preserve">daň z príjmov fyzickej  osoby </t>
  </si>
  <si>
    <t>dane za špecifické služby</t>
  </si>
  <si>
    <t>Bankový  poplatok za úver</t>
  </si>
  <si>
    <t>výstavba štandardných bytov zo ŠFRB</t>
  </si>
  <si>
    <t>výstavba nízkoštandardných bytov zo ŠFRB</t>
  </si>
  <si>
    <t>Školské jedálne pri MŠ</t>
  </si>
  <si>
    <t>dobrovoľné  príspevky  od  darcov a sponzorov</t>
  </si>
  <si>
    <t>dotácie  na  náhradnú  výsadbu</t>
  </si>
  <si>
    <t xml:space="preserve">žumpa k 30 b.j. s nižším  štandardom </t>
  </si>
  <si>
    <t>BEŽNÉ PRÍJMY</t>
  </si>
  <si>
    <t>BEŽNÉ VÝDAVKY</t>
  </si>
  <si>
    <t>PRÍJMY</t>
  </si>
  <si>
    <t xml:space="preserve">Mzdy a platy </t>
  </si>
  <si>
    <t xml:space="preserve">Zákonné poistenie </t>
  </si>
  <si>
    <t>Náhrada príjmu - nemoc</t>
  </si>
  <si>
    <t xml:space="preserve">Výdavky na voľby </t>
  </si>
  <si>
    <t>REKREÁCIA, KULTÚRA, ŠPORT</t>
  </si>
  <si>
    <t xml:space="preserve">oprava mestských bytov </t>
  </si>
  <si>
    <t>oprava chodníka - ul. Kazinczyho</t>
  </si>
  <si>
    <t>tabule na súpisné čísla</t>
  </si>
  <si>
    <t>rekonštrukcia  ZŠ Kossutha</t>
  </si>
  <si>
    <t>projekt štandardné byty</t>
  </si>
  <si>
    <t>716 4</t>
  </si>
  <si>
    <t>projektová dokumentácia - dom  smútku</t>
  </si>
  <si>
    <t>park na ul. Kapušianskej</t>
  </si>
  <si>
    <t>transfery na voľby</t>
  </si>
  <si>
    <t>0.4.5.1.</t>
  </si>
  <si>
    <t>KOMUNIKÁCIE</t>
  </si>
  <si>
    <t>odvádzanie zrážkových vôd</t>
  </si>
  <si>
    <t>nájomné a služby  MBH</t>
  </si>
  <si>
    <t>finančná výpomoc</t>
  </si>
  <si>
    <t>transfery pre REGIA TV</t>
  </si>
  <si>
    <t>finančná pomoc - sociálna kuratela</t>
  </si>
  <si>
    <t>ostatné príjmy - separovaný odpad</t>
  </si>
  <si>
    <t>poplatok za znečistenie ovzdušia</t>
  </si>
  <si>
    <t>vratky z minulých rokov</t>
  </si>
  <si>
    <t>dotácia na bežné výdavky od MF</t>
  </si>
  <si>
    <t>štúdie, posudky</t>
  </si>
  <si>
    <t xml:space="preserve">oprava oplotenia  </t>
  </si>
  <si>
    <t xml:space="preserve">projektová dokumentácia </t>
  </si>
  <si>
    <t>energia</t>
  </si>
  <si>
    <t>9.5.0.1</t>
  </si>
  <si>
    <t>údržba a opravy strojov</t>
  </si>
  <si>
    <t xml:space="preserve">Školské družiny pri ZŠ </t>
  </si>
  <si>
    <t>výstavba  telocvične</t>
  </si>
  <si>
    <t>prenájom</t>
  </si>
  <si>
    <t>geomet. zameranie</t>
  </si>
  <si>
    <t>zateplenie  MSKS</t>
  </si>
  <si>
    <t>konkurzy a súťaže</t>
  </si>
  <si>
    <t>telefón,fax,internet</t>
  </si>
  <si>
    <t>9.1.2.1</t>
  </si>
  <si>
    <t>čerpadlo ku kanalizácii</t>
  </si>
  <si>
    <t xml:space="preserve">výdavky z rozpočtu obce školám </t>
  </si>
  <si>
    <t xml:space="preserve">rek. bytov   - vložkovanie  komínov </t>
  </si>
  <si>
    <t>predaj bytov a nepotrebný HIM</t>
  </si>
  <si>
    <t>daň z nehnuteľ.- pozemky - fyz.osoby</t>
  </si>
  <si>
    <t>daň z nehnuteľ.- pozemky - práv.osoby</t>
  </si>
  <si>
    <t>daň z nehnut. - stavby- fyz. osoby</t>
  </si>
  <si>
    <t>daň z nehnut. - stavby- práv.osoby</t>
  </si>
  <si>
    <t>daň z nehnut. - byty - fyz. osoby</t>
  </si>
  <si>
    <t>daň z nehnut. - byty - práv. osoby</t>
  </si>
  <si>
    <t>za komunálne odpady  - fyz.osoby</t>
  </si>
  <si>
    <t>za komunálne odpady  - práv. osoby</t>
  </si>
  <si>
    <t>príjem za školné - MŠ  Fábryho</t>
  </si>
  <si>
    <t>príjem za školné - MŠ  Mieru</t>
  </si>
  <si>
    <t>príjem za školné - MŠ  Kossutha</t>
  </si>
  <si>
    <t>príjem za školné - ZUŠ</t>
  </si>
  <si>
    <t>príjem za školné - CVČ</t>
  </si>
  <si>
    <t>nedoplatky z  minulých rokov</t>
  </si>
  <si>
    <t>Základná  škola  Kossutha</t>
  </si>
  <si>
    <t>dopravné</t>
  </si>
  <si>
    <t>Základná  škola  Hunyadiho</t>
  </si>
  <si>
    <t xml:space="preserve">dopravné </t>
  </si>
  <si>
    <t>školské potreby  pre  ZŠ</t>
  </si>
  <si>
    <t>Nenormatívne  finančné  prostriedky</t>
  </si>
  <si>
    <t xml:space="preserve">Prenesené  kompetencie </t>
  </si>
  <si>
    <t>Nenormatívne  finančné  prostriedky  pre  MŠ a CVČ</t>
  </si>
  <si>
    <t>príspevok na výchovu a vzdelávanie  MŠ</t>
  </si>
  <si>
    <t>Nenormatívne  finančné  prostriedky pre  ZŠ  Kossutha</t>
  </si>
  <si>
    <t>Základné školy spolu</t>
  </si>
  <si>
    <t>prenesené kompetencie ZŠ Kossutha</t>
  </si>
  <si>
    <t>nenormatívne fin. prostr. ZŠ Kossutha</t>
  </si>
  <si>
    <t>prenesené kompetencie ZŠ Hunyadiho</t>
  </si>
  <si>
    <t>nenormatívne fin. prostr. ZŠ Hunyadiho</t>
  </si>
  <si>
    <t>nenormatívne fin. prostr. MŠ a CVČ</t>
  </si>
  <si>
    <t>príjem za školné - ŠKD pri  ZŠ Kossutha</t>
  </si>
  <si>
    <t>príjem za školné - ŠKD pri  ZŠ  Hunyadiho</t>
  </si>
  <si>
    <t>Splátky  lízingov</t>
  </si>
  <si>
    <t xml:space="preserve">     321 22</t>
  </si>
  <si>
    <t>projektová  dokumentácia - amfiteáter</t>
  </si>
  <si>
    <t>za nevýherné hracie automaty</t>
  </si>
  <si>
    <t>softvérov</t>
  </si>
  <si>
    <t>el.energia</t>
  </si>
  <si>
    <t>porealizačné zameranie</t>
  </si>
  <si>
    <t>prenájom pozemkov</t>
  </si>
  <si>
    <t>za ubytovanie</t>
  </si>
  <si>
    <t>na školské potreby</t>
  </si>
  <si>
    <t>na stravné</t>
  </si>
  <si>
    <t>poistenie bytov s NŠ a BŠ</t>
  </si>
  <si>
    <t>montáž elektromerov</t>
  </si>
  <si>
    <t>školské potreby  pre  MŠ</t>
  </si>
  <si>
    <t>PD-Zberný dvor na separ.zber odpadu</t>
  </si>
  <si>
    <t>Dotácie z ÚP SVaR žiakom v hmotnej núdzi</t>
  </si>
  <si>
    <t>príjem z predaja opotreb.drob.majetku</t>
  </si>
  <si>
    <t>z náhrad poistného plnenia</t>
  </si>
  <si>
    <t>od ÚP za predchádzajúci rok</t>
  </si>
  <si>
    <t>sponzor pre MsP</t>
  </si>
  <si>
    <t>krátkodobý - kontokorentný úver</t>
  </si>
  <si>
    <t>vrátené  príjmy z predchádz.roku</t>
  </si>
  <si>
    <t>splácanie KK úveru</t>
  </si>
  <si>
    <t>splácanie dlhodobých úverov</t>
  </si>
  <si>
    <t>kancelárske potreby</t>
  </si>
  <si>
    <t>renovácia pások, tonerov, ost.služby</t>
  </si>
  <si>
    <t>štúdie, posudky, zamerania</t>
  </si>
  <si>
    <t>výdavky na úhradu poplatkov pôšt</t>
  </si>
  <si>
    <t xml:space="preserve">slávnostné osvetlenie </t>
  </si>
  <si>
    <t>transfer pre KCMaP</t>
  </si>
  <si>
    <t>Plnenie 2011</t>
  </si>
  <si>
    <t xml:space="preserve">                                </t>
  </si>
  <si>
    <t>PRÍJMY:</t>
  </si>
  <si>
    <t>v tis. EUR</t>
  </si>
  <si>
    <t>PRÍLOHA  K  NÁVRHU  ROZPOČTU  MESTA  KRÁĽOVSKÝ  CHLMEC</t>
  </si>
  <si>
    <t xml:space="preserve"> </t>
  </si>
  <si>
    <t>na roky 2012-2014 (podrobný rozpis)</t>
  </si>
  <si>
    <t>01.8.0.</t>
  </si>
  <si>
    <t>Odstupné</t>
  </si>
  <si>
    <t>príspevok na výchovu a vzdelávanie MŠ</t>
  </si>
  <si>
    <t>vzdelávací poukaz pre CVČ</t>
  </si>
  <si>
    <t>Nenormatívne  finančné  prostriedky spolu</t>
  </si>
  <si>
    <t>Musica da Capo</t>
  </si>
  <si>
    <t>zelená učebňa</t>
  </si>
  <si>
    <t>revitalizácia parku Ficaria</t>
  </si>
  <si>
    <t>oživenie remesiel</t>
  </si>
  <si>
    <t>múzeum</t>
  </si>
  <si>
    <t>havarijný stav - služby</t>
  </si>
  <si>
    <t>príspevky DSS - sociálna služba</t>
  </si>
  <si>
    <t xml:space="preserve">odvody </t>
  </si>
  <si>
    <t>odvody</t>
  </si>
  <si>
    <t>mreže na kontajnery</t>
  </si>
  <si>
    <t>mzdy</t>
  </si>
  <si>
    <t>nájom</t>
  </si>
  <si>
    <t>expanzná nádrž MŠ Kossutha</t>
  </si>
  <si>
    <t>MŠ Fejséš - oprava</t>
  </si>
  <si>
    <t>osdchodné</t>
  </si>
  <si>
    <t>park.miesta na ul.Ibrányiho</t>
  </si>
  <si>
    <t>energ.posúdenie 6 b.j.</t>
  </si>
  <si>
    <t>ÚPN mestská zóna</t>
  </si>
  <si>
    <t>nákup pozemkov - rozš.cint.</t>
  </si>
  <si>
    <t>rekonštrukci amfiteátra</t>
  </si>
  <si>
    <t>nákup ozvuč.techniky</t>
  </si>
  <si>
    <t>mobil.pódium, zastreš., domčeky 4ks</t>
  </si>
  <si>
    <t>gamatky 2ks</t>
  </si>
  <si>
    <t>kuch.linka</t>
  </si>
  <si>
    <t>Verejná  zbierka - trojčatá, povodeň</t>
  </si>
  <si>
    <t>Nákup budovy . Gojdičová</t>
  </si>
  <si>
    <t>na kultúrna podujatia r. 2012</t>
  </si>
  <si>
    <t>príjmy  od FO  na  splátky  bežný štand.</t>
  </si>
  <si>
    <t>príjmy  od  FO  na  splátky NŠ</t>
  </si>
  <si>
    <t>úvery ŠFRB bežný št. - 4 b.j.</t>
  </si>
  <si>
    <t>štátna dotácia na standardné byty - 4 b.j.</t>
  </si>
  <si>
    <t>spravovanie cint.a domu smútku +revízie</t>
  </si>
  <si>
    <t>služby + bleskozvody</t>
  </si>
  <si>
    <r>
      <t xml:space="preserve">Múzeum </t>
    </r>
    <r>
      <rPr>
        <sz val="8"/>
        <rFont val="Arial CE"/>
        <charset val="238"/>
      </rPr>
      <t>býv. Knižnica</t>
    </r>
  </si>
  <si>
    <t>finančná pomoc - sociálna služba-DSS</t>
  </si>
  <si>
    <t>z prenaj.budov, priest.a obj. - mesto</t>
  </si>
  <si>
    <r>
      <t xml:space="preserve">štipendium ÚPSV - </t>
    </r>
    <r>
      <rPr>
        <b/>
        <sz val="8"/>
        <rFont val="Arial CE"/>
        <charset val="238"/>
      </rPr>
      <t>fin.prísp. DSS</t>
    </r>
  </si>
  <si>
    <r>
      <t>za služby spoj.s nájmom-</t>
    </r>
    <r>
      <rPr>
        <b/>
        <sz val="8"/>
        <rFont val="Arial CE"/>
        <charset val="238"/>
      </rPr>
      <t>ročné vyúčt.</t>
    </r>
  </si>
  <si>
    <r>
      <t xml:space="preserve">nájom. nízkoštandardné byty - </t>
    </r>
    <r>
      <rPr>
        <b/>
        <sz val="8"/>
        <rFont val="Arial CE"/>
        <charset val="238"/>
      </rPr>
      <t>BYTY</t>
    </r>
  </si>
  <si>
    <r>
      <t xml:space="preserve">nájom.štandardné byty - </t>
    </r>
    <r>
      <rPr>
        <b/>
        <sz val="8"/>
        <rFont val="Arial CE"/>
        <charset val="238"/>
      </rPr>
      <t>NEBYT.PRIEST.</t>
    </r>
  </si>
  <si>
    <r>
      <t>nájom.za nebyt. priest.MBH-</t>
    </r>
    <r>
      <rPr>
        <b/>
        <sz val="8"/>
        <rFont val="Arial CE"/>
        <charset val="238"/>
      </rPr>
      <t>zábezp.</t>
    </r>
  </si>
  <si>
    <t xml:space="preserve">kolky </t>
  </si>
  <si>
    <r>
      <t>oprava strechy MŠ Kossutha</t>
    </r>
    <r>
      <rPr>
        <b/>
        <sz val="8"/>
        <rFont val="Arial CE"/>
        <charset val="238"/>
      </rPr>
      <t>+revízie</t>
    </r>
  </si>
  <si>
    <r>
      <t>oprava strechy MŠ Fábryho</t>
    </r>
    <r>
      <rPr>
        <b/>
        <sz val="8"/>
        <rFont val="Arial CE"/>
        <charset val="238"/>
      </rPr>
      <t>+revízie</t>
    </r>
  </si>
  <si>
    <r>
      <t>hydraulické  vyreg.rad.MŠ Fábry+</t>
    </r>
    <r>
      <rPr>
        <b/>
        <sz val="8"/>
        <rFont val="Arial CE"/>
        <charset val="238"/>
      </rPr>
      <t>revízie</t>
    </r>
  </si>
  <si>
    <r>
      <t>fin.spoluúčasť Otvorená škola MŠ Mieru</t>
    </r>
    <r>
      <rPr>
        <b/>
        <sz val="8"/>
        <rFont val="Arial CE"/>
        <charset val="238"/>
      </rPr>
      <t>+revízie</t>
    </r>
  </si>
  <si>
    <r>
      <t>tovary a služby+</t>
    </r>
    <r>
      <rPr>
        <b/>
        <sz val="8"/>
        <rFont val="Arial CE"/>
        <charset val="238"/>
      </rPr>
      <t>revízie</t>
    </r>
  </si>
  <si>
    <t>Internát a univerzita+revízie</t>
  </si>
  <si>
    <r>
      <t>kalové  čerpadlo-</t>
    </r>
    <r>
      <rPr>
        <b/>
        <sz val="8"/>
        <rFont val="Arial CE"/>
        <charset val="238"/>
      </rPr>
      <t>replika mest.studne</t>
    </r>
  </si>
  <si>
    <r>
      <t>recyklačný fond - separ.</t>
    </r>
    <r>
      <rPr>
        <b/>
        <sz val="8"/>
        <rFont val="Arial CE"/>
        <charset val="238"/>
      </rPr>
      <t>zberný dvor</t>
    </r>
  </si>
  <si>
    <t>bankový úver - invest.akcie mesta</t>
  </si>
  <si>
    <t>zníženie energ.náročnosti AB MsÚ</t>
  </si>
  <si>
    <t>oprava chodníka  - ul. Ibrányiho bl.MNO</t>
  </si>
  <si>
    <r>
      <t xml:space="preserve">rek.technol.vybavenia - </t>
    </r>
    <r>
      <rPr>
        <b/>
        <sz val="8"/>
        <rFont val="Arial CE"/>
        <charset val="238"/>
      </rPr>
      <t>DALKIA</t>
    </r>
  </si>
  <si>
    <t>BÝVANIE A OBČ. VYBAVENOSŤ</t>
  </si>
  <si>
    <t>0.8.4.0.</t>
  </si>
  <si>
    <t>Tovar a služby</t>
  </si>
  <si>
    <t>teplo a el. energia</t>
  </si>
  <si>
    <t>vodné, stočné, splašk.voda</t>
  </si>
  <si>
    <t>PHM, mazivá, oleje</t>
  </si>
  <si>
    <t>zák. a hav. Poistenie</t>
  </si>
  <si>
    <t>na spoločný úrad - príspevok obcí</t>
  </si>
  <si>
    <t>ročné vyúčtovanie preddavkov za rež.výdavky</t>
  </si>
  <si>
    <t>Plnenie 2010</t>
  </si>
  <si>
    <r>
      <rPr>
        <sz val="8"/>
        <rFont val="Arial CE"/>
        <charset val="238"/>
      </rPr>
      <t xml:space="preserve">ZUŠ - rekonštrukčné práce </t>
    </r>
    <r>
      <rPr>
        <b/>
        <sz val="8"/>
        <rFont val="Arial CE"/>
        <charset val="238"/>
      </rPr>
      <t>- múzeum</t>
    </r>
  </si>
  <si>
    <r>
      <t>elektr.zahr.obl. - rek. -</t>
    </r>
    <r>
      <rPr>
        <sz val="8"/>
        <rFont val="Arial CE"/>
        <charset val="238"/>
      </rPr>
      <t xml:space="preserve"> amfiteátra</t>
    </r>
  </si>
  <si>
    <t>dohody - náhrada príjmu - nemoc</t>
  </si>
  <si>
    <t>MsKS</t>
  </si>
  <si>
    <t>náhrada príjmu - nemoc + vrátky z min.rok.</t>
  </si>
  <si>
    <t>stravné pre žiakov v hmotnej núdzi pre MŠ a ZŠ</t>
  </si>
  <si>
    <t>lízing - ZI - REGIA TV účasť na majetku</t>
  </si>
  <si>
    <t>PD obchvat, elektr.záhr.obl. - vysporiadanie  pozemkov</t>
  </si>
  <si>
    <t>miniihr.oplotenie - reštaur.výskum</t>
  </si>
  <si>
    <t xml:space="preserve">rekonštrukcia MŠ  a modernizácia  ZŠ slov </t>
  </si>
  <si>
    <t>rekonštrukcia ZUŠ</t>
  </si>
  <si>
    <t>projekt.dokumentácia - MŠ Kossutha</t>
  </si>
  <si>
    <t xml:space="preserve">čerpadlo - odvodňovacie žľaby </t>
  </si>
  <si>
    <t>Očakávaná skut. 2012</t>
  </si>
  <si>
    <t>projekt a realiz. prepojenia ul.Hl.a Kossutha</t>
  </si>
  <si>
    <r>
      <t>nákup  pozemkov a</t>
    </r>
    <r>
      <rPr>
        <b/>
        <sz val="8"/>
        <rFont val="Arial CE"/>
        <charset val="238"/>
      </rPr>
      <t xml:space="preserve"> ost.inv.akcie</t>
    </r>
  </si>
  <si>
    <t>likvidácia čiernych skládok</t>
  </si>
  <si>
    <t>PHM do pracovných strojov</t>
  </si>
  <si>
    <t>odvádzanie zrážk.a splaškových vôd</t>
  </si>
  <si>
    <t>PHM do prac.strojov</t>
  </si>
  <si>
    <t>PHM do prac. strojov</t>
  </si>
  <si>
    <t>rekonštrukcia verejného  osvetlenia - ul. Trhoviskoúra</t>
  </si>
  <si>
    <t>zber a likvidácia kom. odpadu</t>
  </si>
  <si>
    <t>Rekonštr. op.múru Kost.rad, ul. L.Mécsa</t>
  </si>
  <si>
    <t>Vyvesené dňa: 4. apríla 2012</t>
  </si>
  <si>
    <t>prevod  HV (hospodársky výsledok)</t>
  </si>
  <si>
    <t>prevod z peňažných fondov OBS (býv.MBH)</t>
  </si>
  <si>
    <t>0.8.4.0</t>
  </si>
  <si>
    <t>Úprava: 16.04.2012</t>
  </si>
  <si>
    <r>
      <t xml:space="preserve">mestské byty MBH - </t>
    </r>
    <r>
      <rPr>
        <b/>
        <sz val="8"/>
        <rFont val="Arial CE"/>
        <charset val="238"/>
      </rPr>
      <t xml:space="preserve">mestský byt </t>
    </r>
  </si>
  <si>
    <r>
      <t>recyklačný fond - separ.zber-</t>
    </r>
    <r>
      <rPr>
        <b/>
        <sz val="8"/>
        <rFont val="Arial CE"/>
        <charset val="238"/>
      </rPr>
      <t>vojn.hroby</t>
    </r>
  </si>
  <si>
    <r>
      <t xml:space="preserve">kultúrne a šport. podujatia </t>
    </r>
    <r>
      <rPr>
        <b/>
        <sz val="8"/>
        <rFont val="Arial CE"/>
        <charset val="238"/>
      </rPr>
      <t>vrát. Grantov</t>
    </r>
  </si>
  <si>
    <t>harmonogram zberu odpadu</t>
  </si>
  <si>
    <t>prenájom strojov a zariadení</t>
  </si>
  <si>
    <t>materiál na opravu mestských bytov</t>
  </si>
  <si>
    <t>hygienické a čistiace potreby</t>
  </si>
  <si>
    <t>odborná literatúra, noviny, časopisy</t>
  </si>
  <si>
    <t>oprava budov a stavieb</t>
  </si>
  <si>
    <t>príspevok na stravovanie</t>
  </si>
  <si>
    <t>tvorba sociálneho fondu</t>
  </si>
  <si>
    <t>kolkové známky</t>
  </si>
  <si>
    <t>odmeny dôverníkom</t>
  </si>
  <si>
    <t>Celkové výdavky</t>
  </si>
  <si>
    <t>Bežné výdavky</t>
  </si>
  <si>
    <t>Výdavky z finančných operácii</t>
  </si>
  <si>
    <t>Výdavky školským zariadeniam</t>
  </si>
  <si>
    <t>JANUÁR</t>
  </si>
  <si>
    <t>FEBRUÁR</t>
  </si>
  <si>
    <t>MAREC</t>
  </si>
  <si>
    <t>SPOLU I.Q 2012</t>
  </si>
  <si>
    <t>Plnenie rozpočtu podľa jednotlivých mesiacoch</t>
  </si>
  <si>
    <t>pokuty a penále</t>
  </si>
  <si>
    <t>honorár za hudobné diela</t>
  </si>
  <si>
    <t>oprava a údržba softvérov</t>
  </si>
  <si>
    <t>interierové vybavenie</t>
  </si>
  <si>
    <t>oprava zariadení v dome smútku</t>
  </si>
  <si>
    <t>223002-2</t>
  </si>
  <si>
    <t>223002-1</t>
  </si>
  <si>
    <t>223002-3</t>
  </si>
  <si>
    <t>3120012-1</t>
  </si>
  <si>
    <t>3120012-3</t>
  </si>
  <si>
    <t>3120011-4</t>
  </si>
  <si>
    <t>3120011-2</t>
  </si>
  <si>
    <t>331002-1</t>
  </si>
  <si>
    <t>pásky, tonery do počítačov a kopírky</t>
  </si>
  <si>
    <t>reklamné predmety</t>
  </si>
  <si>
    <t>propagácia a reklama, inzerát</t>
  </si>
  <si>
    <t>641001 3</t>
  </si>
  <si>
    <t>641001 1</t>
  </si>
  <si>
    <t>641001 2</t>
  </si>
  <si>
    <t>zber a odvoz kom. odpadu</t>
  </si>
  <si>
    <t>637004-2</t>
  </si>
  <si>
    <t>637004-3</t>
  </si>
  <si>
    <t>likvidácia odpadových vôd</t>
  </si>
  <si>
    <t>prevádzkové stroje a náradia</t>
  </si>
  <si>
    <t>servis, oprava, STK</t>
  </si>
  <si>
    <t>materiál - detské ihriská, lavice</t>
  </si>
  <si>
    <t>čistenie MK (ulíc,chodníkov,parkovísk)</t>
  </si>
  <si>
    <t>prenájom bytu na ul.Hlavnej</t>
  </si>
  <si>
    <t xml:space="preserve">náhrada príjmu - nemoc </t>
  </si>
  <si>
    <t>ÚDRŽBA CINTORÍNOV, PODPORA CIRKVI</t>
  </si>
  <si>
    <t>10.7.0.</t>
  </si>
  <si>
    <t>10.7.0.1</t>
  </si>
  <si>
    <t>10.7.0.4</t>
  </si>
  <si>
    <t>7170011-3</t>
  </si>
  <si>
    <t>7170011-4</t>
  </si>
  <si>
    <t>223002-4</t>
  </si>
  <si>
    <t>príjem za školné - MŠ - RO</t>
  </si>
  <si>
    <t>nájom zariadení</t>
  </si>
  <si>
    <t>dohody o vykonaní práce</t>
  </si>
  <si>
    <t>údržba a oprava budov</t>
  </si>
  <si>
    <t>na kultúru - zahraničné MKF</t>
  </si>
  <si>
    <t>miestneho rozhlasu</t>
  </si>
  <si>
    <t>príspevok na výchovu a vzdelávanie  MŠ/vzd.p.</t>
  </si>
  <si>
    <t>náhrada príjmu za nemoc</t>
  </si>
  <si>
    <t>náhrada za nemoc</t>
  </si>
  <si>
    <t>školské potreby - z dotácie UPSVaR</t>
  </si>
  <si>
    <t>nájomné za nebytové priestory OBS</t>
  </si>
  <si>
    <t>vojnové hroby</t>
  </si>
  <si>
    <t>zák. a hav. poistenie</t>
  </si>
  <si>
    <t>poplatky bankové, súdne, exekučné</t>
  </si>
  <si>
    <t>registračný poplatok</t>
  </si>
  <si>
    <t>nemoc</t>
  </si>
  <si>
    <t>prenájom za pôdu ref.cirkvi</t>
  </si>
  <si>
    <t>výdavky na správu školských budov</t>
  </si>
  <si>
    <t>mýto, diaľničné známky</t>
  </si>
  <si>
    <t>náhrada za lekárske prehliadky</t>
  </si>
  <si>
    <t>údržba programov - upgrade</t>
  </si>
  <si>
    <t>stroje a zariadenia</t>
  </si>
  <si>
    <t>prevod tvorby fondu opráv</t>
  </si>
  <si>
    <t>príjem za údržbarské práce</t>
  </si>
  <si>
    <t>príjem z refundácie(refakt.pre MŠ, KCMaP ai.)</t>
  </si>
  <si>
    <t>materiál ku kompostovisku</t>
  </si>
  <si>
    <t>daň za motorové vozidlá</t>
  </si>
  <si>
    <t>odchodné pri prvom skončení PP</t>
  </si>
  <si>
    <t>príjmy</t>
  </si>
  <si>
    <t>výdavky</t>
  </si>
  <si>
    <t>HV</t>
  </si>
  <si>
    <t xml:space="preserve">výpočtová technika </t>
  </si>
  <si>
    <t>transfer obecným CVČ</t>
  </si>
  <si>
    <t>softver</t>
  </si>
  <si>
    <t>pracovné stroje a náradia</t>
  </si>
  <si>
    <t>oprava zariadení</t>
  </si>
  <si>
    <t>na stravné ZŠ</t>
  </si>
  <si>
    <t>stravné deťom v hmotnej núdzi MŠ</t>
  </si>
  <si>
    <t>331002-2</t>
  </si>
  <si>
    <t>projekt.dokum.-dom smútku - rozšírenie cintorína</t>
  </si>
  <si>
    <t>splácanie preklen.úveru-projekt"Dialóg múzeí"</t>
  </si>
  <si>
    <t>projekt "Dialóg múzeí"</t>
  </si>
  <si>
    <t xml:space="preserve">na školské potreby ZŠ </t>
  </si>
  <si>
    <t xml:space="preserve">oprava a údržba budovy </t>
  </si>
  <si>
    <t>rekonštr.strechy telocvične ZŠS - havarijný stav</t>
  </si>
  <si>
    <t>príjem za dopravné výkony a iné výkony</t>
  </si>
  <si>
    <t>za vypracovanie lekárskeho posudku občanov</t>
  </si>
  <si>
    <t>vypracovanie lekárskych posudkov občanov</t>
  </si>
  <si>
    <t>transfer pre SOŠ KCH</t>
  </si>
  <si>
    <t>Splácanie úrokov v tuzemsku</t>
  </si>
  <si>
    <t>dohohy o vykonaní prác</t>
  </si>
  <si>
    <t>technické zhodnotenie kanalizácie</t>
  </si>
  <si>
    <t>propagácia, reklama</t>
  </si>
  <si>
    <t>FP na projekt "Vzdelávaním ped.zamestn."</t>
  </si>
  <si>
    <t>prevod fin.prostr. z RF</t>
  </si>
  <si>
    <t>rekonštrukcia strechy ZUŠ</t>
  </si>
  <si>
    <t>717002-3</t>
  </si>
  <si>
    <t>oplotenie vstupu do budovy, mobilné domčeky</t>
  </si>
  <si>
    <t>454001-2</t>
  </si>
  <si>
    <t>454002-1</t>
  </si>
  <si>
    <t>454001-1</t>
  </si>
  <si>
    <t>na kultúru  - tuzemské - div.paleta</t>
  </si>
  <si>
    <t>na kultúru  - MKF</t>
  </si>
  <si>
    <t xml:space="preserve">na kultúru zahraničné </t>
  </si>
  <si>
    <t>v tis. eur</t>
  </si>
  <si>
    <t>miestne komunikácie a cestná infraštruktúra</t>
  </si>
  <si>
    <t>prístroje, stroje, náradia</t>
  </si>
  <si>
    <t>01.1.1</t>
  </si>
  <si>
    <t>01.3.3</t>
  </si>
  <si>
    <t>01.6.0</t>
  </si>
  <si>
    <t>01.7.0</t>
  </si>
  <si>
    <t>01.8.0</t>
  </si>
  <si>
    <t>03.1.0</t>
  </si>
  <si>
    <t>04.1.2</t>
  </si>
  <si>
    <t>04.4.3</t>
  </si>
  <si>
    <t>DOPRAVA - cestná doprava</t>
  </si>
  <si>
    <t>SPOLOČNÁ ÚRADOVŇA - výstavba</t>
  </si>
  <si>
    <t>VEREJNÝ PORIADOK - policajné služby MsP</t>
  </si>
  <si>
    <t>MATRIKA - iné všeob.služby</t>
  </si>
  <si>
    <t>VŠEOBECNÉ VEREJNÉ SLUŽBY - voľby</t>
  </si>
  <si>
    <t>TRANSFERY VŠEOBECNEJ POVAHY</t>
  </si>
  <si>
    <t>04.5.1</t>
  </si>
  <si>
    <t>05.2</t>
  </si>
  <si>
    <t>07.2.1</t>
  </si>
  <si>
    <t>06.1.0</t>
  </si>
  <si>
    <t>06.2.0</t>
  </si>
  <si>
    <t>06.4.0</t>
  </si>
  <si>
    <t>06.6.0</t>
  </si>
  <si>
    <t>REKREÁCIA,KULTÚRA A NÁBOŽENSTVO</t>
  </si>
  <si>
    <t>08.1.0</t>
  </si>
  <si>
    <t>08.2.0</t>
  </si>
  <si>
    <t>Kultúrne služby</t>
  </si>
  <si>
    <t>Štat. klasifk.  výdavkov ver. správy COFOG</t>
  </si>
  <si>
    <t>08.4.0</t>
  </si>
  <si>
    <t>10.7.0</t>
  </si>
  <si>
    <t>OPATROVATEĽSTVO - sociálne zabezpečnie</t>
  </si>
  <si>
    <t xml:space="preserve">Staroba </t>
  </si>
  <si>
    <t>Nenormatívne finančné prostriedky</t>
  </si>
  <si>
    <t>náhrada za nemoc, odstupné</t>
  </si>
  <si>
    <t>nákup pozemku Múzeum</t>
  </si>
  <si>
    <t>Súplácanie úrokov v tuzemsku</t>
  </si>
  <si>
    <t>rekonštrukcia verejného  osvetlenia - mesto</t>
  </si>
  <si>
    <t>správne poplatky Spoločný stav. úrad</t>
  </si>
  <si>
    <t>správne poplatky Matrika</t>
  </si>
  <si>
    <t>Príjem od FO na splátku ŠFRB BŠ</t>
  </si>
  <si>
    <t>Príjem od FO na splátku ŠFRB NŠ</t>
  </si>
  <si>
    <t>splátky úveru ŠFRB BŠ</t>
  </si>
  <si>
    <t>splátky úveru ŠFRB NŠ</t>
  </si>
  <si>
    <t>služby spoj.s nájmom-ročné vyúčt.-ost.poplatky</t>
  </si>
  <si>
    <t xml:space="preserve">tlač obecných novín </t>
  </si>
  <si>
    <t>čerpanie KK úveru</t>
  </si>
  <si>
    <t>Mzdy, zák. poistenie, tovary a služby</t>
  </si>
  <si>
    <t>NAKLADANIE S ODPADMI</t>
  </si>
  <si>
    <t>uloženie a likvidácia odpadu VKK</t>
  </si>
  <si>
    <t>05.1.0</t>
  </si>
  <si>
    <t>NAKLADANIE S ODPADOVÝMI VODAMI</t>
  </si>
  <si>
    <t>VŠEOBECNÁ LEKÁRSKA STAROSTLIVOSŤ</t>
  </si>
  <si>
    <t>VŠEOB. LEKÁRSKA STAROSTLIVOSŤ</t>
  </si>
  <si>
    <t>vývoz fekálií</t>
  </si>
  <si>
    <t xml:space="preserve">Múzeum </t>
  </si>
  <si>
    <t>08.2</t>
  </si>
  <si>
    <t>transfery cirkvi</t>
  </si>
  <si>
    <t>FINANČNÉ OPERÁCIE</t>
  </si>
  <si>
    <t>KAPITÁLOVÉ VÝDAVKY</t>
  </si>
  <si>
    <t xml:space="preserve">Školy s právnou subjektivitou </t>
  </si>
  <si>
    <t>ŠKOLY S PRÁVNOU SUBJEKTIVITOU</t>
  </si>
  <si>
    <t>Centrum voľného času</t>
  </si>
  <si>
    <t>Mzdy platy</t>
  </si>
  <si>
    <t>09.5.0.2</t>
  </si>
  <si>
    <t>INTERNÁT A UNIVERZITA</t>
  </si>
  <si>
    <t>Múzeum</t>
  </si>
  <si>
    <t>09</t>
  </si>
  <si>
    <t>10.5.0</t>
  </si>
  <si>
    <t>transfer na komunitné centrum</t>
  </si>
  <si>
    <t>3120012-6</t>
  </si>
  <si>
    <t>podpora  ÚPSVaR na vytváranie prac. miest</t>
  </si>
  <si>
    <t>dividendy Veolia</t>
  </si>
  <si>
    <t>nájom pozemkov</t>
  </si>
  <si>
    <t>vzdelávacie poukazy pre CVČ</t>
  </si>
  <si>
    <t>cestovné tuzemské</t>
  </si>
  <si>
    <t>3120015-3</t>
  </si>
  <si>
    <t>dotácia na likvidáciu čiernych skládok odpadov</t>
  </si>
  <si>
    <t>Dotácie z ÚPSVaR žiakom v hm.núdzi</t>
  </si>
  <si>
    <t>Rozpočet spolu:</t>
  </si>
  <si>
    <t>nákup HIM do MsKS, mobilné zastrešenie</t>
  </si>
  <si>
    <t>ROZPOČET SPOLU</t>
  </si>
  <si>
    <t>projektová dokumentácia-spoluúčasť</t>
  </si>
  <si>
    <t>oplotenie areálu ZŠ s VjM</t>
  </si>
  <si>
    <t>za predajné automaty</t>
  </si>
  <si>
    <t>nájomné za byty OBS + správa</t>
  </si>
  <si>
    <t>od ÚPSVaR za predchádzajúci rok</t>
  </si>
  <si>
    <t>normatívne finančné prostriedky pre ZŠ</t>
  </si>
  <si>
    <t xml:space="preserve">prísp. na výchovu a vzdel. detí v MŠ </t>
  </si>
  <si>
    <t>štipendium ÚPSV / vzdelávacie poukazy CVČ</t>
  </si>
  <si>
    <t>nenormatívne finančné prostriedky pre ZŠ</t>
  </si>
  <si>
    <t>predaj stavieb, bytov a nepotrebný HIM</t>
  </si>
  <si>
    <t>tlačivá,všeobecný tlačiarenský materiál</t>
  </si>
  <si>
    <t xml:space="preserve">trovy súdneho a exekúčneho konania </t>
  </si>
  <si>
    <t xml:space="preserve">špeciálne služby  </t>
  </si>
  <si>
    <t>DPH z obstarania</t>
  </si>
  <si>
    <t>daň z príjmov PO</t>
  </si>
  <si>
    <t>vratky</t>
  </si>
  <si>
    <t>úrok z omeškania - neuznaný súdny spor</t>
  </si>
  <si>
    <t>620-630</t>
  </si>
  <si>
    <t>výdavky na úhradu poštovných  poplatkov</t>
  </si>
  <si>
    <t>elektrická energia kanalizácia</t>
  </si>
  <si>
    <t>odvádzanie zrážk. a splaškových vôd</t>
  </si>
  <si>
    <t>elektrická energia-kanalizácia BNŠ</t>
  </si>
  <si>
    <t>všeobecný materiál BNŠ</t>
  </si>
  <si>
    <t>elektrická energia TS, Mierová</t>
  </si>
  <si>
    <t>plyn, TS, Mierová</t>
  </si>
  <si>
    <t>prehliadky, revízie, skúšky zariadení</t>
  </si>
  <si>
    <t>náhrada za lekárske posudky</t>
  </si>
  <si>
    <t>čistiace a hygienické potreby</t>
  </si>
  <si>
    <t>transfery na kultúru KCMaP</t>
  </si>
  <si>
    <t>elektrická energia, plyn</t>
  </si>
  <si>
    <t>10.1.2</t>
  </si>
  <si>
    <t>asistent - sociálne znevýhodnené prostredie</t>
  </si>
  <si>
    <t>asistent - zdravotný postih</t>
  </si>
  <si>
    <t>škola v prírode</t>
  </si>
  <si>
    <t>lyžiarsky kurz</t>
  </si>
  <si>
    <t>ŠKD Základná škola Kossutha</t>
  </si>
  <si>
    <t xml:space="preserve">Školské kluby detí pri ZŠ </t>
  </si>
  <si>
    <t>ŠJ Základná škola Kossutha</t>
  </si>
  <si>
    <t>Vzdelávacie poukazy pre CVČ</t>
  </si>
  <si>
    <t>Sponzor pre MsP</t>
  </si>
  <si>
    <t>Dobrovoľné  príspevky  od  darcov a sponzorov</t>
  </si>
  <si>
    <t>Stravné ÚPSV</t>
  </si>
  <si>
    <t>Školské potreby ÚPSV</t>
  </si>
  <si>
    <t>Bežné transféry ÚPSV na akt.činnosť</t>
  </si>
  <si>
    <t>Podpora ÚPSVaR na vytváranie prac. miest</t>
  </si>
  <si>
    <t>Sociálne transféry ÚPSV, osobitný príjemca</t>
  </si>
  <si>
    <t>Transfery na voľby</t>
  </si>
  <si>
    <t>Na kultúru MKF</t>
  </si>
  <si>
    <t>Normatívne finančné prostriedky pre ZŠ</t>
  </si>
  <si>
    <t xml:space="preserve">Nenormatívne finančné prostriedky pre ZŠ </t>
  </si>
  <si>
    <t>Príspevok na vých.a vzdelávanie detí v MŠ</t>
  </si>
  <si>
    <t>Štipendium/vzdelávacie poukazy CVČ</t>
  </si>
  <si>
    <t>Na výkon agendy osob. príjemcu</t>
  </si>
  <si>
    <t>Na matričnú činnosť</t>
  </si>
  <si>
    <t>Register obyvateľov a hlásenie pobytu</t>
  </si>
  <si>
    <t>Vojnové hroby</t>
  </si>
  <si>
    <t>Starostlivosť o životné prostredie</t>
  </si>
  <si>
    <t>Špec.úrad pre miestné komunikácie</t>
  </si>
  <si>
    <t>Dotácia na likvidáciu čiernych skládok odp.</t>
  </si>
  <si>
    <t>Transfer na komunitné centrum</t>
  </si>
  <si>
    <t>Na kultúru - zahraničné MKF</t>
  </si>
  <si>
    <t>Na kultúru - zahraničné</t>
  </si>
  <si>
    <t>Prevod z fondov opráv mestských bytov</t>
  </si>
  <si>
    <t>Normatívne</t>
  </si>
  <si>
    <t>Nornatívne</t>
  </si>
  <si>
    <t>Základná škola Kossutha</t>
  </si>
  <si>
    <t>Náhrada príjmu za nemoc</t>
  </si>
  <si>
    <t>Nenormatívne</t>
  </si>
  <si>
    <t xml:space="preserve"> Základná škola Kossutha</t>
  </si>
  <si>
    <t>Vzdelávacie poukazy</t>
  </si>
  <si>
    <t>Asistent-zdravotný postih</t>
  </si>
  <si>
    <t>Projekt "Vzdelávanie pedad. zamestn."</t>
  </si>
  <si>
    <t>Odchodné</t>
  </si>
  <si>
    <t>Škola v prírode</t>
  </si>
  <si>
    <t>Lyžiarsky kurz</t>
  </si>
  <si>
    <t>Školské kluby detí pri ZŠ</t>
  </si>
  <si>
    <t>Školské jedálne pri ZŠ</t>
  </si>
  <si>
    <t>Základná umelecká škola</t>
  </si>
  <si>
    <t>Materská škola - Óvoda ul. Kossutha</t>
  </si>
  <si>
    <t>Stravné deťom v hmotnej núdzi MŠ</t>
  </si>
  <si>
    <t>Školské potreby MŠ - dotácia ÚPSVaR</t>
  </si>
  <si>
    <t>Príspevok na výchovu a vzdelávanie MŠ</t>
  </si>
  <si>
    <t>Transfery pre Regia TV</t>
  </si>
  <si>
    <t>Finančné  prostriedky na  činnosť KCH Invest</t>
  </si>
  <si>
    <t>Mzdy , platy</t>
  </si>
  <si>
    <t>Transfer cirkvi</t>
  </si>
  <si>
    <t>Výdavky na správu školskych budov</t>
  </si>
  <si>
    <t>Finančná pomoc - sociálna služba-DSS</t>
  </si>
  <si>
    <t>Finančná pomoc - sociálna kuratela</t>
  </si>
  <si>
    <t>Osobitný príjemca sociálnych dávok</t>
  </si>
  <si>
    <t>Splácanie dlhodobých úverov</t>
  </si>
  <si>
    <t>Splácanie preklen.úveru-projekt"Dialóg múzeí"</t>
  </si>
  <si>
    <t>Čerpanie kontokorentného úveru</t>
  </si>
  <si>
    <t>Splátky úveru ŠFRB - byty BŠ</t>
  </si>
  <si>
    <t>Splátky úveru ŠFRB - byty NŠ</t>
  </si>
  <si>
    <t>Asistent-soc. znevýhodnené prostredie</t>
  </si>
  <si>
    <t>prekleňovací úver na verejné osvetlenie</t>
  </si>
  <si>
    <t>odvoz TKO od MsÚ</t>
  </si>
  <si>
    <t>výpočtová technika, sieť</t>
  </si>
  <si>
    <r>
      <t>tovary a služby+</t>
    </r>
    <r>
      <rPr>
        <b/>
        <sz val="6.5"/>
        <rFont val="Cambria"/>
        <family val="1"/>
        <charset val="238"/>
      </rPr>
      <t>revízie</t>
    </r>
  </si>
  <si>
    <t>Softrvér a ortofotomapa</t>
  </si>
  <si>
    <t>Výpočtová technika, sieť</t>
  </si>
  <si>
    <t>Projektové dokumentácie- spoluúčasť</t>
  </si>
  <si>
    <t>Publikácia o meste-monografia</t>
  </si>
  <si>
    <t>publikácia o meste - monografia</t>
  </si>
  <si>
    <t>Zníženie energet. náročnosti AB</t>
  </si>
  <si>
    <t>Stroj na likvidáciu odpadu</t>
  </si>
  <si>
    <t>PD zberný dvor na separovaný odpad</t>
  </si>
  <si>
    <t>PD-Zberný dvor na separ. odpad</t>
  </si>
  <si>
    <t>Kanalizácia ul. L.Mécsa</t>
  </si>
  <si>
    <t>Technické zhodnotenie kanalizácie</t>
  </si>
  <si>
    <t>Energetické posúdenie 6 b.j.</t>
  </si>
  <si>
    <t>Vložkovanie komínov NŠ II.etapa</t>
  </si>
  <si>
    <t>Monitorovací systém</t>
  </si>
  <si>
    <t>Rekonštrukcia verejného osvetlenia</t>
  </si>
  <si>
    <t>Nákup HIM do MsKS, mobilné zastrešenie</t>
  </si>
  <si>
    <t>Oplotenie vstupu do budovy, mobilné domčeky</t>
  </si>
  <si>
    <t>Projekt.dokum.-dom smútku - rozšírenie cintorína</t>
  </si>
  <si>
    <t>Rekonštrukcia domu smútku</t>
  </si>
  <si>
    <t>Oplotenie areálu ZŠ s VjM</t>
  </si>
  <si>
    <t>Rekonštrukcia strechy ZUŠ</t>
  </si>
  <si>
    <t>09.</t>
  </si>
  <si>
    <t>Príjmy</t>
  </si>
  <si>
    <t>Výdavky</t>
  </si>
  <si>
    <t>Finančná výpomoc</t>
  </si>
  <si>
    <t>príspevok na učebnice</t>
  </si>
  <si>
    <t>Príspevok na učebnice</t>
  </si>
  <si>
    <t>členské príspevky ZNOM, klub aikido</t>
  </si>
  <si>
    <t>09.5.0</t>
  </si>
  <si>
    <t>09.1</t>
  </si>
  <si>
    <t>dotácia na výkon opatrovateľskej služby</t>
  </si>
  <si>
    <t>úroky z omeškania</t>
  </si>
  <si>
    <t>nájomné za skládku odpadu</t>
  </si>
  <si>
    <t>Dotácia na výkon opatrovateľskej služby</t>
  </si>
  <si>
    <t>Rekonštr. hracej plochy telocv. ZŠ Kossutha</t>
  </si>
  <si>
    <t>rekonštr. hracej plochy telocvične ZŠ Kossutha</t>
  </si>
  <si>
    <t>prevod prostriedkov z predch. rokov-Detské ihrisko</t>
  </si>
  <si>
    <t>prevod prostriedkov z predch. rokov-Spol. úrad</t>
  </si>
  <si>
    <t>prevod prostriedkov z predch.rokov-Účet TKO</t>
  </si>
  <si>
    <t xml:space="preserve">prevod prostriedkov z rezervného fondu  HV </t>
  </si>
  <si>
    <t>Vrátenie finančnej zábezpeky</t>
  </si>
  <si>
    <t>zateplenie a obnova obal. konštr. MŠ Kossutha</t>
  </si>
  <si>
    <t>cestovné náhrady iným než vlastným zamest.</t>
  </si>
  <si>
    <t>Komunitné centrum</t>
  </si>
  <si>
    <t>Rekonštrukcia komunitného centra</t>
  </si>
  <si>
    <t>Rek. a rozšírenie kapacity MŠ Fábryho</t>
  </si>
  <si>
    <t>Zateplenie a obnova obal.konśtr.MŠ Kossutha</t>
  </si>
  <si>
    <t>Klasifikácia COFOG</t>
  </si>
  <si>
    <t>obnova budovy OPP</t>
  </si>
  <si>
    <t>Obnova budovy OPP</t>
  </si>
  <si>
    <t>stromčeky, náhradná výsadba</t>
  </si>
  <si>
    <t>Majetkoprávne vysporiadanie pozemkov - prístupová komunikácia ZD</t>
  </si>
  <si>
    <t>Výstavba Zberného dvora</t>
  </si>
  <si>
    <t>Majetkopávne vysporiadanie pozemkov areál TS</t>
  </si>
  <si>
    <t xml:space="preserve">z prenajatých budov a priestorov </t>
  </si>
  <si>
    <t>z prenajatých budov a priestorov MsKS</t>
  </si>
  <si>
    <t>letničky, kvety, kvetináče</t>
  </si>
  <si>
    <t>dotácie pr. osobám - primátor</t>
  </si>
  <si>
    <t>Dotácie pr. osobám-primátor</t>
  </si>
  <si>
    <t>09.8.0</t>
  </si>
  <si>
    <t>Spoločný školský úrad</t>
  </si>
  <si>
    <t>0.9.8.0</t>
  </si>
  <si>
    <t>na spoločný stavebný úrad - ŠR</t>
  </si>
  <si>
    <t>Na spoločný stavebný úrad - ŠR</t>
  </si>
  <si>
    <t>Na spoločný školský úrad - ŠR</t>
  </si>
  <si>
    <t>na spoločný školský úrad-ŠR</t>
  </si>
  <si>
    <t>rekonštrukcia a rozšír. kapacity MŠ Fábryho</t>
  </si>
  <si>
    <t>rekonštrukcia komunitného centra</t>
  </si>
  <si>
    <t>rozšírenie kapacity MŠ Fábry</t>
  </si>
  <si>
    <t>ústredné kúrenie v budove TS</t>
  </si>
  <si>
    <t>finančný leasing mot. vozidla MsP</t>
  </si>
  <si>
    <t>Finančný leasing mot. vozidla MsP</t>
  </si>
  <si>
    <t>splácanie úrokov z leasingu</t>
  </si>
  <si>
    <t>Odstavné plochy MsÚ č.2</t>
  </si>
  <si>
    <t>rek. bytov   - vložkovanie  komínov - NŠ II.</t>
  </si>
  <si>
    <t>Ústredné kúrenie v budove TS</t>
  </si>
  <si>
    <t xml:space="preserve">kancelária I. kontaktu </t>
  </si>
  <si>
    <t>sobášna sieň</t>
  </si>
  <si>
    <t>Kancelária I.kontaktu</t>
  </si>
  <si>
    <t>Sobášna sieň</t>
  </si>
  <si>
    <t>modernizácia technického vybavenia ZŠ Kossutha</t>
  </si>
  <si>
    <t>Modernizácia technického vybavenia ZŠ Kossutha</t>
  </si>
  <si>
    <t>transfery zväzom, združeniam  VFSz</t>
  </si>
  <si>
    <t>05.6.0</t>
  </si>
  <si>
    <t>majetkopávne vysporiadanie pozemkov areál TS</t>
  </si>
  <si>
    <t>výstavba detského ihriska L. Kossutha</t>
  </si>
  <si>
    <t>Výstavba detského ihriska L. Kossutha</t>
  </si>
  <si>
    <t>výstavba detského ihriska Fábryho</t>
  </si>
  <si>
    <t>Výstavba detského ihriska Fábryho</t>
  </si>
  <si>
    <t>zateplenie  a obnova obalových konštrukcií MSKS</t>
  </si>
  <si>
    <t>výstavba plážového volejbalového ihriska</t>
  </si>
  <si>
    <t>Výstavba plážového volejbalového ihriska</t>
  </si>
  <si>
    <t>Terénna sociálna práca</t>
  </si>
  <si>
    <t>dotácia va výkon terénnej sociálnej práce</t>
  </si>
  <si>
    <t>Dotácia na výkon terénnej sociálnej práce</t>
  </si>
  <si>
    <t>dotácia na chránenú dielňu</t>
  </si>
  <si>
    <t>dotácia na výmenu okenných konštrukcií v ZŠ Kossutha</t>
  </si>
  <si>
    <t>Dotácia na výmenu okenných konštrukcií v ZŠ Kossutha</t>
  </si>
  <si>
    <t>dobrovoľné  príspevky  od  darcov a sponzorov MKF</t>
  </si>
  <si>
    <t>za užívanie verejného priestranstva vrátane MKF</t>
  </si>
  <si>
    <t>oslavy Mesta KCH - predaj kníh, služieb, kľúčenky</t>
  </si>
  <si>
    <t>poštovné</t>
  </si>
  <si>
    <t>nákup dopravných prostriedkov</t>
  </si>
  <si>
    <t>Nákup dopravných prostriedkov</t>
  </si>
  <si>
    <t>prevod prostriedkov na rek. cesty Fejséš</t>
  </si>
  <si>
    <t>prevod prostriedkov z predch. rokov-fin. zábezpeka OBS</t>
  </si>
  <si>
    <t>prevod prostriedkov z predch. rokov-fin. zábezpeka VO</t>
  </si>
  <si>
    <t>vrátenie finančnej zábezpeky OBS</t>
  </si>
  <si>
    <t>vrátenie finančnej zábezpeky VO</t>
  </si>
  <si>
    <t>register adries</t>
  </si>
  <si>
    <t>Register adries</t>
  </si>
  <si>
    <t>Vrátenie finančnej zábezpeky VO</t>
  </si>
  <si>
    <t>10.9.0</t>
  </si>
  <si>
    <t>Sociálne zabezpečenie inde neklasifikované</t>
  </si>
  <si>
    <t>projekt CODE VDIC</t>
  </si>
  <si>
    <t>Sociálne zabezpečenie inde neklasif.</t>
  </si>
  <si>
    <t>Projekt CODE VDIC</t>
  </si>
  <si>
    <t>telekomunikačná technika</t>
  </si>
  <si>
    <t>Miestne občianske poriadkové služby</t>
  </si>
  <si>
    <t>výpočtová technika-Interreg</t>
  </si>
  <si>
    <t>propagácia, reklama-interreg</t>
  </si>
  <si>
    <t>kancelárske potreby-interreg</t>
  </si>
  <si>
    <t>odmeny za ďalšie prace-interreg</t>
  </si>
  <si>
    <t>Vybavenie služobného motorového vozidla</t>
  </si>
  <si>
    <t>05.2.0</t>
  </si>
  <si>
    <t xml:space="preserve">oprava stavby  </t>
  </si>
  <si>
    <t>vybavenie služobného motorového vozidla</t>
  </si>
  <si>
    <t>divadelná paleta</t>
  </si>
  <si>
    <t xml:space="preserve">kultúrne podujatia </t>
  </si>
  <si>
    <t>výd. na kultúrne akcie - správne odd.</t>
  </si>
  <si>
    <t>312012-4</t>
  </si>
  <si>
    <t>312012-5</t>
  </si>
  <si>
    <t>transfer na MOPS</t>
  </si>
  <si>
    <t>Transfer na MOPS</t>
  </si>
  <si>
    <t>FP na projekt "Zvyšovanie kvality vzdelávania "</t>
  </si>
  <si>
    <t>Projekt Zvyšovanie kvality vzdelávania v ZŠ</t>
  </si>
  <si>
    <t>rozšírenie kamerového systému</t>
  </si>
  <si>
    <t>finančná zábezpeka-verejné obstrávanie</t>
  </si>
  <si>
    <t>prijaté úvery</t>
  </si>
  <si>
    <t>Všeobecná pracovná oblasť</t>
  </si>
  <si>
    <t>Sociálny podnik- projektová dokumentácia</t>
  </si>
  <si>
    <t>z prenajatých budov a priestorov ZŠ Hunyadiho</t>
  </si>
  <si>
    <t>nákup potravín</t>
  </si>
  <si>
    <t>výdavky z vlastných príjmov</t>
  </si>
  <si>
    <t>Nákup potravín</t>
  </si>
  <si>
    <t>prekleňovací úver na rekonštr. amfiteátra</t>
  </si>
  <si>
    <t>rekonštrukcia  amfiteátra - Interreg</t>
  </si>
  <si>
    <t xml:space="preserve">z prenajatých budov a priestorov ZŠ Kossutha </t>
  </si>
  <si>
    <t>sponzor pre TJ Slavoj</t>
  </si>
  <si>
    <t>z prenaj.zariadení a techniky /Veolia/</t>
  </si>
  <si>
    <t>pr. prostr. z predch. rokov-pren. komp. šk.-normatív</t>
  </si>
  <si>
    <t>pr. prostr. z predch. rokov-pren. komp. šk.-dopravné</t>
  </si>
  <si>
    <t>pr. pr. z predch. rokov-pren. komp. šk.-prísp. na VV MŠ + Vzd.P.</t>
  </si>
  <si>
    <t>Sponzor pre TJ Slavoj</t>
  </si>
  <si>
    <t>špecialne prístroje</t>
  </si>
  <si>
    <t>Špeciálne prístroje</t>
  </si>
  <si>
    <t xml:space="preserve">nákup pozemkov </t>
  </si>
  <si>
    <t>Nákup pozemkov</t>
  </si>
  <si>
    <t>tovary a služby +KPSS</t>
  </si>
  <si>
    <t>dotácia na rekonštrukciu štadióna</t>
  </si>
  <si>
    <t>dotácia na vytvorené pracovné miesto</t>
  </si>
  <si>
    <t>dotácia na CT prístroj Nemocnica K.Chlmec, n.o.</t>
  </si>
  <si>
    <t>Dotácia na CT prístroj Nemocnica K.Chlmec</t>
  </si>
  <si>
    <t>dotácia na zateplenie a obnovu obal. koštr. MsKS</t>
  </si>
  <si>
    <t>dotácia na záhradné kompostéry</t>
  </si>
  <si>
    <t>Dotácia na záhradné kompostéry</t>
  </si>
  <si>
    <t>záhradné kompostéry</t>
  </si>
  <si>
    <t>transfer na "Celodennú školu"</t>
  </si>
  <si>
    <t>Transfer na "Celodennú školu"</t>
  </si>
  <si>
    <t>Dotácia na vytvorené pracovné miesto</t>
  </si>
  <si>
    <t>dividendy VVS, Košice</t>
  </si>
  <si>
    <t xml:space="preserve">dotácia ÚV SR na rekonštr. odst. plochy pri polícii </t>
  </si>
  <si>
    <t>vrátka dotácie MK Fejséš</t>
  </si>
  <si>
    <t>Vrátka dotácie MK Fejséš</t>
  </si>
  <si>
    <t>453          99</t>
  </si>
  <si>
    <t>združené prostriedky na investície - VEOLIA</t>
  </si>
  <si>
    <t>prevod fin.prostr. zo spol.účtu s VEOLIOU</t>
  </si>
  <si>
    <t>Združené prostriedky na investície-VEOLIA</t>
  </si>
  <si>
    <t>Sankcie uložené v daňovom konaní</t>
  </si>
  <si>
    <t>DzN sankcie uložené v daňovom konaní</t>
  </si>
  <si>
    <t>bankový úver poblikácia</t>
  </si>
  <si>
    <t>tlačiarenské služby</t>
  </si>
  <si>
    <t>geometrický plán k vecnému bremenu/kanaliz.</t>
  </si>
  <si>
    <t>štúdie, expertízy, posudky</t>
  </si>
  <si>
    <t>odvody z dohôd</t>
  </si>
  <si>
    <t>transfer na výstavbu telocvične ZŠ ul. Hunyadiho</t>
  </si>
  <si>
    <t>bankový úver - výstavba telocvične ZŠ M.Helmecziho</t>
  </si>
  <si>
    <t>pr.prostriedkov z predch.rokov na výstavbu telocvične ZŠ M.Helmecziho</t>
  </si>
  <si>
    <t xml:space="preserve">Odchodné </t>
  </si>
  <si>
    <t>výstavba Zberného dvora</t>
  </si>
  <si>
    <t>majetkoprávne vysporiadanie pozemkov</t>
  </si>
  <si>
    <t>výstavba sociálnych bytov</t>
  </si>
  <si>
    <t>sociálny podnik</t>
  </si>
  <si>
    <t>odmeny za VO</t>
  </si>
  <si>
    <t xml:space="preserve">všeobecný materiál </t>
  </si>
  <si>
    <t>nákup viacúčelového zametacieho vozidla</t>
  </si>
  <si>
    <t>Nákup viacúčelového zametacieho vozidla</t>
  </si>
  <si>
    <t>modernizácia technického vybavenia ZŠ</t>
  </si>
  <si>
    <t>dotácia na rekonštrukciu amfiteátra-interreg</t>
  </si>
  <si>
    <t>výstavba zberného dvora</t>
  </si>
  <si>
    <t>projekt Code vidic</t>
  </si>
  <si>
    <t>splácanie úveru na rek. amfiteátra - interreg</t>
  </si>
  <si>
    <t>Splácanie úveru na rek. amfiteátra-interreg</t>
  </si>
  <si>
    <t>Stravovanie</t>
  </si>
  <si>
    <t>Výdavky z vlastných príjmov</t>
  </si>
  <si>
    <t>zbierka umeleckých diel</t>
  </si>
  <si>
    <t>Zbierka umeleckých diel</t>
  </si>
  <si>
    <t>na kultúru  - tuzemské - deň detí</t>
  </si>
  <si>
    <t>Na kultúru - tuzemské -deň detí</t>
  </si>
  <si>
    <t>oprava a údržba miestnosti kamerového systému</t>
  </si>
  <si>
    <t>správny poplatok</t>
  </si>
  <si>
    <t>Správny poplatok</t>
  </si>
  <si>
    <t>dotácia ÚPSVaR na vytvorené pracovné miesto</t>
  </si>
  <si>
    <t>Dotácia ÚPSVaR na vytvorené pracovné miesto</t>
  </si>
  <si>
    <t>vedenie krúžku CVČ</t>
  </si>
  <si>
    <t>vybavenie kuchyne</t>
  </si>
  <si>
    <t>Vybavenie kuchyne</t>
  </si>
  <si>
    <t>Podpora vytvárania prac.miest</t>
  </si>
  <si>
    <t>Podpora vytvárania prac. miest</t>
  </si>
  <si>
    <t>Vlastné príjmy škôl s právnou subjektivitou</t>
  </si>
  <si>
    <t>FP na projekt "Zvyšovanie kvality vzdelávania v ZŠ"</t>
  </si>
  <si>
    <t>poplatky za uloženie odpadu</t>
  </si>
  <si>
    <t>09.1.1.1</t>
  </si>
  <si>
    <t>Materská škola - projekt asistent učiteľa</t>
  </si>
  <si>
    <t>Materská škola-projekt asistent učiteľa</t>
  </si>
  <si>
    <t>dotácia na projekt Asistent učiteľa v MŠ</t>
  </si>
  <si>
    <t>Dotácia na projekt Asistent učiteľa v MŠ</t>
  </si>
  <si>
    <t>projekt ods. plochy pri telocvični ZŠ Helmecziho</t>
  </si>
  <si>
    <t>rekonštrukcia a rozšírenie kapacity ŠJ ZŠ Kossutha</t>
  </si>
  <si>
    <t>Dotácia ÚPSVaR - Cesta na trh práce</t>
  </si>
  <si>
    <t xml:space="preserve">Dotácia ÚPSVaR- Cesta na trh práce </t>
  </si>
  <si>
    <t>rekonštrukcia ZUŠ - projektová dokumentácia</t>
  </si>
  <si>
    <t>Rekonštrukcia ZUŠ-projektová dokumentácia</t>
  </si>
  <si>
    <t>Projekt odst.plochy pri telocvični ZŠ Helmeczyho</t>
  </si>
  <si>
    <t xml:space="preserve">Materská škola - Óvoda / RO </t>
  </si>
  <si>
    <t>Projekt Erasmus+</t>
  </si>
  <si>
    <t>projekt Erasmus+</t>
  </si>
  <si>
    <t>prevod prostriedkov z predch.roku-kamerový systém</t>
  </si>
  <si>
    <t>rekreačné poukazy</t>
  </si>
  <si>
    <t>vrátenie časti dotácie poskytnutej na rekonštrukciu štadióna</t>
  </si>
  <si>
    <t>Rekonštrukcia štadióna</t>
  </si>
  <si>
    <t>Základná  škola  Helmeczyho</t>
  </si>
  <si>
    <t>Nenormatívne  finančné  prostriedky pre ZŠ Helmeczyho</t>
  </si>
  <si>
    <t>ŠKD Základná škola Helmeczyho</t>
  </si>
  <si>
    <t>ŠJ Základná škola Helmeczyho</t>
  </si>
  <si>
    <t>Výstavba sociálnych bytov</t>
  </si>
  <si>
    <t>Výstavba rodinného rekreačného centra</t>
  </si>
  <si>
    <t>Základná škola Helmeczyho</t>
  </si>
  <si>
    <t>ŠKD Základná škola Helmecziho</t>
  </si>
  <si>
    <t>ŠJ Základná škola Helmecziho</t>
  </si>
  <si>
    <t>ZŠ M. Helmeczyho</t>
  </si>
  <si>
    <t>ZŠ L. Kossutha</t>
  </si>
  <si>
    <t>MŠ L. Kossutha</t>
  </si>
  <si>
    <t>príjmy za stravné, nákup potravín</t>
  </si>
  <si>
    <t>vrátka preplatku za plyn</t>
  </si>
  <si>
    <t xml:space="preserve">transfer ÚPSVaR na vytv. pr. miesto </t>
  </si>
  <si>
    <t xml:space="preserve">vrátka preplatku za plyn a elektriku </t>
  </si>
  <si>
    <t xml:space="preserve">transfer ÚPSVaR Cesta na trh práce </t>
  </si>
  <si>
    <t xml:space="preserve">príjem z nadácie TESCO    </t>
  </si>
  <si>
    <t xml:space="preserve">projekt Erasmus+ </t>
  </si>
  <si>
    <t xml:space="preserve">vrátka preplatku za plyn  </t>
  </si>
  <si>
    <t>Projekt telocvične ZŠ M. Helmeczyho</t>
  </si>
  <si>
    <t xml:space="preserve">Rekonštrukcia a rozš. kapacity ŠJ ZŠ Kossutha  </t>
  </si>
  <si>
    <t>Projekt "Zvyšovanie kvality vzdelávania"</t>
  </si>
  <si>
    <t>externé VO</t>
  </si>
  <si>
    <t>Vybavenie kuchyve</t>
  </si>
  <si>
    <t xml:space="preserve">nákup klavíra </t>
  </si>
  <si>
    <t xml:space="preserve">Nákup klavíra </t>
  </si>
  <si>
    <t>dotácia envirofondu na obnovu budovy OPP</t>
  </si>
  <si>
    <t>dotácia na projekt Zvýšenie kvality VVP</t>
  </si>
  <si>
    <t>Dotácia na projekt Zvýšenie kvality VVP</t>
  </si>
  <si>
    <t>príjem od Združenia rodičov na nákup klavíra</t>
  </si>
  <si>
    <t>Vlastné bežné príjmy škôl s právnou subjektivitou</t>
  </si>
  <si>
    <t>Vlastné kapitálové príjmy škôl s pr. subjektivitou</t>
  </si>
  <si>
    <t>Výdavky škôl s právnou subjektivitou</t>
  </si>
  <si>
    <t>grant na amfiteáter</t>
  </si>
  <si>
    <t>dph z obstarania EÚ</t>
  </si>
  <si>
    <t>mimoriadne výsledky žiakov</t>
  </si>
  <si>
    <t>transfer na voľnočasovú činnosť</t>
  </si>
  <si>
    <t>Dotácia na chránenú dielňu</t>
  </si>
  <si>
    <t>Grant na amfiteáter</t>
  </si>
  <si>
    <t>rekonštrukcia ZUŠ + park</t>
  </si>
  <si>
    <t>vodozádržné opatrenia ul. Ibrányiho</t>
  </si>
  <si>
    <t>odstavná plocha pri starom cintoríne</t>
  </si>
  <si>
    <t>projekt "vybudovanie základnej infraštruktúry"</t>
  </si>
  <si>
    <t>výstavba a rekonštrukcia miestnych komunikácií</t>
  </si>
  <si>
    <t xml:space="preserve">odstavná plocha Fábryho, nad garážami </t>
  </si>
  <si>
    <t>mriežky ku kontajnerom</t>
  </si>
  <si>
    <t xml:space="preserve">projekt sociálne byty </t>
  </si>
  <si>
    <t>PD výstavby rodinného rekreačného centra</t>
  </si>
  <si>
    <t>Rekonštrukcia ZUŠ  - envirofond + park</t>
  </si>
  <si>
    <t>projekt zvonice - nový cintorín</t>
  </si>
  <si>
    <t>výstavba zvonice</t>
  </si>
  <si>
    <t>výstavba obradného priestoru starý cintorín</t>
  </si>
  <si>
    <t>Projekt zvonice-nový cintorín</t>
  </si>
  <si>
    <t>Výstavba zvonice</t>
  </si>
  <si>
    <t>Výstavba obradného priestoru-st. cintorín</t>
  </si>
  <si>
    <t>vodozádržné opatrenia</t>
  </si>
  <si>
    <t>Znižovanie znečisťovania</t>
  </si>
  <si>
    <t>05.3</t>
  </si>
  <si>
    <t>Vodozádržné opatrenia</t>
  </si>
  <si>
    <t>ZNIŽOVANIE ZNEČISŤOVANIA</t>
  </si>
  <si>
    <t>mzdy a platy Code VDIC</t>
  </si>
  <si>
    <t>zákonné poistenie Code VDIC</t>
  </si>
  <si>
    <t>príspevok sociálnym zariadeniam</t>
  </si>
  <si>
    <t>obnova budovy TS</t>
  </si>
  <si>
    <t>z prenajatých budov a priestorov , zber</t>
  </si>
  <si>
    <t>transfer ÚPSVaR na vytv. pr. miesto ŠJ</t>
  </si>
  <si>
    <t>dotácia na viacúčelové zametacie vozidlo</t>
  </si>
  <si>
    <t>Nájomné a nájom</t>
  </si>
  <si>
    <t>nájom reklamných plôch</t>
  </si>
  <si>
    <t>Náhrada príjmu</t>
  </si>
  <si>
    <t>výstavba rodinného rekreačného centra</t>
  </si>
  <si>
    <t>prevod prostriedkov z predch.rokov -Code VDIC</t>
  </si>
  <si>
    <t>FP na projekt "Pomáhajúce profesie"</t>
  </si>
  <si>
    <t>PD revitalizácie okolia hradu Csonkavár</t>
  </si>
  <si>
    <t>prevod prostr. Šk.úradu KE na opravu ELI ZŠ Kossutha</t>
  </si>
  <si>
    <t>ZŠ Kossutha</t>
  </si>
  <si>
    <t>oprava ELI v ZŠ Kossutha</t>
  </si>
  <si>
    <t>PD - Podružné elektromerové rozvádzače L. Kossutha</t>
  </si>
  <si>
    <t>ZŠ M.Helmeczyho</t>
  </si>
  <si>
    <t>projekt telocvične ZŠ M.Helmeczyho</t>
  </si>
  <si>
    <t>výmena výplňových konštrukcií ZŠ Helmeczyho</t>
  </si>
  <si>
    <t>dotácia na výmenu okenných konštrukcií v ZŠ M. Helmeczyho</t>
  </si>
  <si>
    <t>Oprava ELI v ZŠ Kossutha</t>
  </si>
  <si>
    <t>Výmena výplňových konštr. ZŠ M. Helmeczyho</t>
  </si>
  <si>
    <t>Na kultúru  - tuzemské-divadelná paleta</t>
  </si>
  <si>
    <t>Dotácia na výmenu okenných konštrukcií v ZŠ M.Helmeczyho</t>
  </si>
  <si>
    <t xml:space="preserve">Projekt  sociálne byty  </t>
  </si>
  <si>
    <t>PD-podružné elektromerové rozvádzače Kossutha</t>
  </si>
  <si>
    <t>Obnova budovy TS</t>
  </si>
  <si>
    <t>Vrátenie časti dotácie poskytnutej na rek. štadióna</t>
  </si>
  <si>
    <t>Zateplenie a obnova obalových konštrukcií MsKS</t>
  </si>
  <si>
    <t>Rekonštrukcia amfiteátra - Interreg</t>
  </si>
  <si>
    <t>Nákup pozemku-Múzeum</t>
  </si>
  <si>
    <t>Rekonštr.strechy telocvične ZŠS - hav.stav</t>
  </si>
  <si>
    <t>Rekonštrukcia ZUŠ-Envirofond+park</t>
  </si>
  <si>
    <t>pohrebné služby</t>
  </si>
  <si>
    <t>Projekt-vybudovanie základnej infraštruktúry</t>
  </si>
  <si>
    <t>Odstavná plocha Fábryho (nad garážami)</t>
  </si>
  <si>
    <t>Výstavba a rekonštrukcia miestnych komunikácií</t>
  </si>
  <si>
    <t>vrátka preplatku za teplo</t>
  </si>
  <si>
    <t>Skutočné plnenie 2019</t>
  </si>
  <si>
    <t>CODE VDIC</t>
  </si>
  <si>
    <t>Kapitálové výdavky škôl s pr. subjektivitou</t>
  </si>
  <si>
    <t>Vlastné príjmy z FO škôl s pr. subjektivitou</t>
  </si>
  <si>
    <t>prevod tvorby rezervného fondu</t>
  </si>
  <si>
    <t>vrátené vlastné príjmy škôl (bežné+kapit.)</t>
  </si>
  <si>
    <t>01.3.2</t>
  </si>
  <si>
    <t>Rámcové plánov. a štatistické služby</t>
  </si>
  <si>
    <t>výdavky na sčítanie obyvateľov, domov a bytov</t>
  </si>
  <si>
    <t>transfer na sčítanie obyvateľov, domov a bytov</t>
  </si>
  <si>
    <t>Plnenie 2019</t>
  </si>
  <si>
    <t xml:space="preserve">Transfer na sčítanie obyvateľov, domov a bytov </t>
  </si>
  <si>
    <t>návratná finančná výpomoc Covid 19</t>
  </si>
  <si>
    <t>Projekt "Letná škola"</t>
  </si>
  <si>
    <r>
      <t xml:space="preserve">Výdavky na </t>
    </r>
    <r>
      <rPr>
        <sz val="8"/>
        <rFont val="Arial CE"/>
        <charset val="238"/>
      </rPr>
      <t>sčítanie</t>
    </r>
    <r>
      <rPr>
        <sz val="8"/>
        <rFont val="Arial CE"/>
        <family val="2"/>
        <charset val="238"/>
      </rPr>
      <t xml:space="preserve"> obyvateľov, domov a bytov</t>
    </r>
  </si>
  <si>
    <t xml:space="preserve">podpora udržania zamestnanosti v MŠ </t>
  </si>
  <si>
    <t>nákup zariadení</t>
  </si>
  <si>
    <t>Nákup zariadení</t>
  </si>
  <si>
    <t>RÁMCOVÉ PLÁNOV. A ŠTATIST. SLUŽBY</t>
  </si>
  <si>
    <t>07.4.0</t>
  </si>
  <si>
    <t>OCHRANA VEREJNÉHO ZDRAVIA  COVID-19</t>
  </si>
  <si>
    <t>OCHRANA VEREJN. ZDRAVIA COVID-19</t>
  </si>
  <si>
    <t>vrátka nevyčerpanej dotácie na monit. systém</t>
  </si>
  <si>
    <t>Vrátka nevyč. dotácie na monit. systém</t>
  </si>
  <si>
    <t>príjmy za školné</t>
  </si>
  <si>
    <t>príjmy za školné ŠKD</t>
  </si>
  <si>
    <t>projekt Pomáhajúce profesie ZŠ Kossutha</t>
  </si>
  <si>
    <t>rekonštrukcia oporného múru Fábryho</t>
  </si>
  <si>
    <t>rekonštrukcia vnútorného vybavenia MsKS</t>
  </si>
  <si>
    <t>Rekonštrukcia oporného múru-starý cintorín</t>
  </si>
  <si>
    <t>Code Vdic</t>
  </si>
  <si>
    <t>SOCIÁL.ZABEZP. INDE NEKLASIFIKOVANÉ</t>
  </si>
  <si>
    <t>Transfer na CVČ</t>
  </si>
  <si>
    <t>transfer na CVČ</t>
  </si>
  <si>
    <t>Transfery na testovanie COVID-19</t>
  </si>
  <si>
    <t>transfery na testovanie COVID-19</t>
  </si>
  <si>
    <t xml:space="preserve">podpora udržania zamestnanosti v ZUŠ </t>
  </si>
  <si>
    <t>PD odstavnej plochy Rákócziho</t>
  </si>
  <si>
    <t>príspevok na digitálne technológie</t>
  </si>
  <si>
    <t>Príspevok na digitálne technológie</t>
  </si>
  <si>
    <t>dopravné Fejséš</t>
  </si>
  <si>
    <t>Dopravné Fejséš</t>
  </si>
  <si>
    <t>projekt.dokumentácia Bus-Bus Terminálu</t>
  </si>
  <si>
    <t>PD Bus - Bus Terminálu</t>
  </si>
  <si>
    <t>chladiace boxy Dom smútku</t>
  </si>
  <si>
    <t>Chladiace boxy Dom smútku</t>
  </si>
  <si>
    <t>Rekonštrukcia oporného múru Fábryho</t>
  </si>
  <si>
    <t>Skutočné plnenie 2020</t>
  </si>
  <si>
    <t>príjmy ZŠ Kossutha za stravné a nákup potravín</t>
  </si>
  <si>
    <t>príjmy ZŠ Helmeczyho za za stravné a nákup potravín</t>
  </si>
  <si>
    <t xml:space="preserve">príjem za stravné </t>
  </si>
  <si>
    <t>Plnenie 2020</t>
  </si>
  <si>
    <t xml:space="preserve">dotácia na CIVID a rizikové prac.miesto soc.pracovníkov </t>
  </si>
  <si>
    <t>Dotácia na COVID a rizikové prac.miesto soc.prac.</t>
  </si>
  <si>
    <t>príjem z predaja umeleckého diela,maľba</t>
  </si>
  <si>
    <t>Tovary a služby Štadión</t>
  </si>
  <si>
    <t>vodné,stočné</t>
  </si>
  <si>
    <t>rutinná a štandar. údržba</t>
  </si>
  <si>
    <t>služby</t>
  </si>
  <si>
    <t>08.</t>
  </si>
  <si>
    <t>Športová hala Buzánszky Jenő</t>
  </si>
  <si>
    <t>rozvojový projekt-vybavenie ŠJ v ZŠ</t>
  </si>
  <si>
    <t>RP Spolu múdrejší</t>
  </si>
  <si>
    <t>Projekt "Pomáhajúce profesie"</t>
  </si>
  <si>
    <t xml:space="preserve">rozvojový projekt pre MŠ Múdre hranie </t>
  </si>
  <si>
    <t>Rozvojový projekt pre MŠ Múdre hranie</t>
  </si>
  <si>
    <t>Vlastné kapitálové príjmy škôl s právn.subjektivitou</t>
  </si>
  <si>
    <t>Kapitálové výdavky škôl s právnou subjektivitou</t>
  </si>
  <si>
    <t>dotácia na šport</t>
  </si>
  <si>
    <t>Dotácia na šport</t>
  </si>
  <si>
    <t>rekonštrukcia oporného múru-starý cintorín</t>
  </si>
  <si>
    <t>prevod prostriedkov z fondu rozvoja bývania</t>
  </si>
  <si>
    <t>Projekt pomáhajúce profesie ZŠ Kossutha</t>
  </si>
  <si>
    <t>príspevok na špecifiká OOP</t>
  </si>
  <si>
    <t>Príspevok na špecifiká OOP</t>
  </si>
  <si>
    <t>školné, ŠKD</t>
  </si>
  <si>
    <t>Cvičná škola</t>
  </si>
  <si>
    <t>cvičná škola</t>
  </si>
  <si>
    <t>Návrh rozpočtu na rok 2023</t>
  </si>
  <si>
    <t>Návrh rozpočtu na rok 2024</t>
  </si>
  <si>
    <t>dohody o vykonaní práce zb. dvor</t>
  </si>
  <si>
    <t>zákonné poistenie + zb. dvor</t>
  </si>
  <si>
    <t>MŠ Reformovanej kresťanskej cirkvi s vjm</t>
  </si>
  <si>
    <t xml:space="preserve">MŠ Reformovanej kresťanskej cirkvi </t>
  </si>
  <si>
    <t>Transfery pre MŠ</t>
  </si>
  <si>
    <t>Transfer pre MŠ</t>
  </si>
  <si>
    <t>09.1.1.</t>
  </si>
  <si>
    <t>rekonštrukcia ciest a chodníkov v MRK</t>
  </si>
  <si>
    <t>Rekonštrukcia ciest a chodníkov v MRK</t>
  </si>
  <si>
    <t>Rekonštrukcia ciest a chodníkov II-spoluúčasť</t>
  </si>
  <si>
    <t>Vodozádržné opatrenia-spoluúčasť</t>
  </si>
  <si>
    <t>Rekonštrukcia schodov pri Coop-Jednota</t>
  </si>
  <si>
    <t>príjem za stravné-réžia</t>
  </si>
  <si>
    <t>rekonštrukcia štadióna bežeckej dráhy</t>
  </si>
  <si>
    <t>Rozpočet na roky 2022-2024 bol schválený uznesením MsZ č. 619/2021 zo dňa 15.12.2021.</t>
  </si>
  <si>
    <t>výstavba nabíjacej stanice</t>
  </si>
  <si>
    <t>dotácia na nabíjaciu stanicu</t>
  </si>
  <si>
    <t>Vojna na Ukrajine</t>
  </si>
  <si>
    <t>vojna na Ukrajine</t>
  </si>
  <si>
    <t>dotácia KSK na rekonštrukciu chodníkov</t>
  </si>
  <si>
    <t>rekonštrukcia ciest a chodníkov II-spoluúčasť</t>
  </si>
  <si>
    <t>Výstavba nabíjacekj stanice</t>
  </si>
  <si>
    <t>Rekonštrukcia vnútorného vybavenia MsKS</t>
  </si>
  <si>
    <t xml:space="preserve">rekonštrukcia schodov </t>
  </si>
  <si>
    <t>výstavba prevádzkovej haly v areály TS</t>
  </si>
  <si>
    <t>Výstavba prevádzkovej haly v areály TS</t>
  </si>
  <si>
    <t>I. úprava rozpočtu schválená uznesením MsZ č. 655/2022 zo dňa 16.3.2022.</t>
  </si>
  <si>
    <t>nájazdová rampa</t>
  </si>
  <si>
    <t xml:space="preserve">odchodné </t>
  </si>
  <si>
    <t>Transfery</t>
  </si>
  <si>
    <t>PD-Zníženie energ. náročnosti ZŠ MH s VJM</t>
  </si>
  <si>
    <t>PD-zníženie energetickej náročnosti ZŠ MH s VJM</t>
  </si>
  <si>
    <t>oprava a údržba autobusových zastávok</t>
  </si>
  <si>
    <t>Nájazdová rampa</t>
  </si>
  <si>
    <t>príspevok na špecifiká</t>
  </si>
  <si>
    <t>Príspevok na špecifiká</t>
  </si>
  <si>
    <t>príspevok na edikačné publikácie</t>
  </si>
  <si>
    <t>Príspevok na edukačné poblikácie</t>
  </si>
  <si>
    <t>príspevok na edukačné publikácie</t>
  </si>
  <si>
    <t>Príspevok na edukačné publikácie</t>
  </si>
  <si>
    <t>Vedenie krúžku CVČ</t>
  </si>
  <si>
    <t>sponzorské</t>
  </si>
  <si>
    <t>bankový úver kombinovaný</t>
  </si>
  <si>
    <t>Schválený rozpočet na rok 2022</t>
  </si>
  <si>
    <t>kultúrne podujatia-interreg</t>
  </si>
  <si>
    <t>na ubytovanie Ukrajincov</t>
  </si>
  <si>
    <t>Na ubytovanie Ukrajincov</t>
  </si>
  <si>
    <t>dotácia na zateplenie a obn. obal. konštrukcií ZŠ Kossutha</t>
  </si>
  <si>
    <t>zateplenie a obnova ob. konštr. ZŠ Kossutha</t>
  </si>
  <si>
    <t>II. úprava rozpočtu schválená uznesením MsZ č. 683/2022 zo dňa 28.6.2022.</t>
  </si>
  <si>
    <t>rozvojový projekt "Letné školy 2022"</t>
  </si>
  <si>
    <t>Rozvojový projekt "Letné školy 2022"</t>
  </si>
  <si>
    <t>Zateplenie a obnova obal. konštr. ZŠ Kossutha</t>
  </si>
  <si>
    <t>Rozpočet po III. úprave</t>
  </si>
  <si>
    <t>Návrh na IV. úpravu</t>
  </si>
  <si>
    <t>Schválený rozpočet 2022</t>
  </si>
  <si>
    <t>Rozpočet po III. úprave 2022</t>
  </si>
  <si>
    <t>Úprava</t>
  </si>
  <si>
    <t>III. úprava rozpočtu schválená uznesením MsZ č.721/2022 zo dňa 18.10.2022.</t>
  </si>
  <si>
    <t>PRÍLOHA K IV. ÚPRAVE ROZPOČTU  MESTA  KRÁĽOVSKÝ  CHLMEC NA ROKY 2022-2024</t>
  </si>
  <si>
    <t xml:space="preserve">IV. ÚPRAVA ROZPOČTU  MESTA  KRÁĽOVSKÝ CHLMEC  NA ROKY 2022-2024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</si>
</sst>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42"/>
      <name val="Arial CE"/>
      <family val="2"/>
      <charset val="238"/>
    </font>
    <font>
      <sz val="7"/>
      <name val="Arial CE"/>
      <family val="2"/>
      <charset val="238"/>
    </font>
    <font>
      <b/>
      <sz val="6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b/>
      <sz val="7"/>
      <color indexed="9"/>
      <name val="Calibri"/>
      <family val="2"/>
      <charset val="238"/>
    </font>
    <font>
      <sz val="7"/>
      <color indexed="8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sz val="7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 CE"/>
      <family val="2"/>
      <charset val="238"/>
    </font>
    <font>
      <sz val="6"/>
      <name val="Arial CE"/>
      <family val="2"/>
      <charset val="238"/>
    </font>
    <font>
      <sz val="8"/>
      <color indexed="9"/>
      <name val="Arial CE"/>
      <charset val="238"/>
    </font>
    <font>
      <sz val="8"/>
      <color indexed="8"/>
      <name val="Arial CE"/>
      <charset val="238"/>
    </font>
    <font>
      <sz val="7"/>
      <color indexed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sz val="7"/>
      <color theme="1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7"/>
      <color theme="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7"/>
      <color theme="1"/>
      <name val="Arial CE"/>
      <charset val="238"/>
    </font>
    <font>
      <b/>
      <sz val="8"/>
      <color indexed="8"/>
      <name val="Arial CE"/>
      <charset val="238"/>
    </font>
    <font>
      <b/>
      <sz val="8"/>
      <color theme="0"/>
      <name val="Arial CE"/>
      <charset val="238"/>
    </font>
    <font>
      <sz val="10"/>
      <color theme="0"/>
      <name val="Arial CE"/>
      <family val="2"/>
      <charset val="238"/>
    </font>
    <font>
      <b/>
      <u/>
      <sz val="8"/>
      <name val="Arial CE"/>
      <family val="2"/>
      <charset val="238"/>
    </font>
    <font>
      <b/>
      <sz val="8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sz val="10"/>
      <name val="Cambria"/>
      <family val="1"/>
      <charset val="238"/>
    </font>
    <font>
      <sz val="6.5"/>
      <name val="Cambria"/>
      <family val="1"/>
      <charset val="238"/>
    </font>
    <font>
      <b/>
      <sz val="7"/>
      <name val="Cambria"/>
      <family val="1"/>
      <charset val="238"/>
    </font>
    <font>
      <b/>
      <sz val="12"/>
      <name val="Cambria"/>
      <family val="1"/>
      <charset val="238"/>
    </font>
    <font>
      <b/>
      <sz val="6.5"/>
      <name val="Cambria"/>
      <family val="1"/>
      <charset val="238"/>
    </font>
    <font>
      <b/>
      <sz val="6"/>
      <name val="Cambria"/>
      <family val="1"/>
      <charset val="238"/>
    </font>
    <font>
      <sz val="7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b/>
      <sz val="6.3"/>
      <name val="Cambria"/>
      <family val="1"/>
      <charset val="238"/>
    </font>
    <font>
      <sz val="8"/>
      <color theme="0"/>
      <name val="Arial CE"/>
      <family val="2"/>
      <charset val="238"/>
    </font>
    <font>
      <b/>
      <sz val="8"/>
      <color rgb="FF00B050"/>
      <name val="Cambria"/>
      <family val="1"/>
      <charset val="238"/>
    </font>
    <font>
      <sz val="8"/>
      <color rgb="FF00B050"/>
      <name val="Cambria"/>
      <family val="1"/>
      <charset val="238"/>
    </font>
    <font>
      <sz val="10"/>
      <color rgb="FF00B050"/>
      <name val="Cambria"/>
      <family val="1"/>
      <charset val="238"/>
    </font>
    <font>
      <b/>
      <sz val="10"/>
      <color rgb="FF00B050"/>
      <name val="Cambria"/>
      <family val="1"/>
      <charset val="238"/>
    </font>
    <font>
      <sz val="12"/>
      <color rgb="FF00B050"/>
      <name val="Cambria"/>
      <family val="1"/>
      <charset val="238"/>
    </font>
    <font>
      <sz val="8"/>
      <color rgb="FF00B050"/>
      <name val="Cambria"/>
      <family val="1"/>
      <charset val="238"/>
      <scheme val="major"/>
    </font>
    <font>
      <sz val="10"/>
      <color rgb="FF00B050"/>
      <name val="Cambria"/>
      <family val="1"/>
      <charset val="238"/>
      <scheme val="major"/>
    </font>
    <font>
      <b/>
      <sz val="9"/>
      <color rgb="FF00B050"/>
      <name val="Cambria"/>
      <family val="1"/>
      <charset val="238"/>
    </font>
    <font>
      <sz val="12"/>
      <name val="Cambria"/>
      <family val="1"/>
      <charset val="238"/>
    </font>
    <font>
      <sz val="7"/>
      <name val="Cambria"/>
      <family val="1"/>
      <charset val="238"/>
      <scheme val="major"/>
    </font>
    <font>
      <b/>
      <sz val="5"/>
      <name val="Cambria"/>
      <family val="1"/>
      <charset val="238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6.5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b/>
      <sz val="8"/>
      <color indexed="9"/>
      <name val="Arial CE"/>
      <charset val="238"/>
    </font>
    <font>
      <b/>
      <sz val="8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FF0000"/>
      <name val="Cambria"/>
      <family val="1"/>
      <charset val="238"/>
    </font>
    <font>
      <sz val="7"/>
      <color rgb="FF0070C0"/>
      <name val="Cambria"/>
      <family val="1"/>
      <charset val="238"/>
    </font>
    <font>
      <sz val="10"/>
      <color rgb="FF0070C0"/>
      <name val="Cambria"/>
      <family val="1"/>
      <charset val="238"/>
    </font>
    <font>
      <sz val="8"/>
      <color rgb="FF0070C0"/>
      <name val="Cambria"/>
      <family val="1"/>
      <charset val="238"/>
    </font>
    <font>
      <sz val="10"/>
      <name val="Arial"/>
      <family val="2"/>
      <charset val="238"/>
    </font>
    <font>
      <sz val="8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sz val="10"/>
      <color rgb="FF0070C0"/>
      <name val="Arial"/>
      <family val="2"/>
      <charset val="238"/>
    </font>
    <font>
      <b/>
      <sz val="8"/>
      <color rgb="FFFF0000"/>
      <name val="Arial CE"/>
      <charset val="238"/>
    </font>
    <font>
      <sz val="10"/>
      <name val="Cambria"/>
      <family val="1"/>
      <charset val="238"/>
      <scheme val="major"/>
    </font>
    <font>
      <sz val="10"/>
      <color rgb="FFFF0000"/>
      <name val="Arial CE"/>
      <charset val="238"/>
    </font>
    <font>
      <b/>
      <sz val="8"/>
      <color rgb="FFFF0000"/>
      <name val="Cambria"/>
      <family val="1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b/>
      <sz val="8"/>
      <color theme="1"/>
      <name val="Cambria"/>
      <family val="1"/>
      <charset val="238"/>
    </font>
    <font>
      <sz val="6.5"/>
      <color theme="1"/>
      <name val="Cambria"/>
      <family val="1"/>
      <charset val="238"/>
    </font>
    <font>
      <sz val="10"/>
      <color theme="1"/>
      <name val="Arial CE"/>
      <charset val="238"/>
    </font>
    <font>
      <sz val="10"/>
      <color theme="1"/>
      <name val="Cambria"/>
      <family val="1"/>
      <charset val="238"/>
    </font>
    <font>
      <sz val="10"/>
      <color theme="5" tint="-0.249977111117893"/>
      <name val="Arial CE"/>
      <charset val="238"/>
    </font>
    <font>
      <b/>
      <sz val="12"/>
      <color rgb="FF00B050"/>
      <name val="Cambria"/>
      <family val="1"/>
      <charset val="238"/>
    </font>
    <font>
      <b/>
      <sz val="10"/>
      <color rgb="FFFF0000"/>
      <name val="Arial CE"/>
      <charset val="238"/>
    </font>
    <font>
      <b/>
      <sz val="7.5"/>
      <name val="Cambria"/>
      <family val="1"/>
      <charset val="238"/>
    </font>
    <font>
      <sz val="6.5"/>
      <name val="Arial CE"/>
      <charset val="238"/>
    </font>
    <font>
      <sz val="6.5"/>
      <color theme="1"/>
      <name val="Arial CE"/>
      <charset val="238"/>
    </font>
    <font>
      <sz val="8"/>
      <color theme="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6.5"/>
      <color rgb="FF00B050"/>
      <name val="Cambria"/>
      <family val="1"/>
      <charset val="238"/>
    </font>
    <font>
      <sz val="7"/>
      <color rgb="FFFF0000"/>
      <name val="Cambria"/>
      <family val="1"/>
      <charset val="238"/>
    </font>
    <font>
      <sz val="7"/>
      <color rgb="FFFF0000"/>
      <name val="Cambria"/>
      <family val="1"/>
      <charset val="238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863D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3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/>
    <xf numFmtId="3" fontId="4" fillId="0" borderId="0" xfId="0" applyNumberFormat="1" applyFont="1"/>
    <xf numFmtId="0" fontId="4" fillId="3" borderId="1" xfId="0" applyFont="1" applyFill="1" applyBorder="1"/>
    <xf numFmtId="0" fontId="4" fillId="4" borderId="0" xfId="0" applyFont="1" applyFill="1"/>
    <xf numFmtId="0" fontId="2" fillId="4" borderId="0" xfId="0" applyFont="1" applyFill="1"/>
    <xf numFmtId="0" fontId="7" fillId="5" borderId="0" xfId="0" applyFont="1" applyFill="1"/>
    <xf numFmtId="0" fontId="2" fillId="6" borderId="0" xfId="0" applyFont="1" applyFill="1"/>
    <xf numFmtId="0" fontId="4" fillId="6" borderId="0" xfId="0" applyFont="1" applyFill="1"/>
    <xf numFmtId="0" fontId="6" fillId="5" borderId="0" xfId="0" applyFont="1" applyFill="1"/>
    <xf numFmtId="0" fontId="9" fillId="5" borderId="0" xfId="0" applyFont="1" applyFill="1"/>
    <xf numFmtId="0" fontId="7" fillId="7" borderId="0" xfId="0" applyFont="1" applyFill="1"/>
    <xf numFmtId="0" fontId="7" fillId="7" borderId="0" xfId="0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7" fillId="8" borderId="2" xfId="0" applyFont="1" applyFill="1" applyBorder="1"/>
    <xf numFmtId="0" fontId="4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7" fillId="7" borderId="7" xfId="0" applyFont="1" applyFill="1" applyBorder="1"/>
    <xf numFmtId="0" fontId="2" fillId="4" borderId="7" xfId="0" applyFont="1" applyFill="1" applyBorder="1"/>
    <xf numFmtId="0" fontId="4" fillId="4" borderId="7" xfId="0" applyFont="1" applyFill="1" applyBorder="1"/>
    <xf numFmtId="165" fontId="7" fillId="7" borderId="7" xfId="0" applyNumberFormat="1" applyFont="1" applyFill="1" applyBorder="1"/>
    <xf numFmtId="0" fontId="15" fillId="4" borderId="7" xfId="0" applyFont="1" applyFill="1" applyBorder="1"/>
    <xf numFmtId="0" fontId="8" fillId="7" borderId="10" xfId="0" applyFont="1" applyFill="1" applyBorder="1"/>
    <xf numFmtId="0" fontId="11" fillId="7" borderId="10" xfId="0" applyFont="1" applyFill="1" applyBorder="1" applyAlignment="1"/>
    <xf numFmtId="164" fontId="4" fillId="3" borderId="7" xfId="0" applyNumberFormat="1" applyFont="1" applyFill="1" applyBorder="1"/>
    <xf numFmtId="0" fontId="2" fillId="0" borderId="7" xfId="0" applyFont="1" applyBorder="1"/>
    <xf numFmtId="0" fontId="4" fillId="0" borderId="7" xfId="0" applyFont="1" applyBorder="1"/>
    <xf numFmtId="0" fontId="10" fillId="5" borderId="7" xfId="0" applyFont="1" applyFill="1" applyBorder="1"/>
    <xf numFmtId="0" fontId="9" fillId="5" borderId="7" xfId="0" applyFont="1" applyFill="1" applyBorder="1"/>
    <xf numFmtId="0" fontId="7" fillId="5" borderId="7" xfId="0" applyFont="1" applyFill="1" applyBorder="1"/>
    <xf numFmtId="165" fontId="7" fillId="5" borderId="7" xfId="0" applyNumberFormat="1" applyFont="1" applyFill="1" applyBorder="1"/>
    <xf numFmtId="0" fontId="2" fillId="6" borderId="7" xfId="0" applyFont="1" applyFill="1" applyBorder="1"/>
    <xf numFmtId="0" fontId="4" fillId="6" borderId="7" xfId="0" applyFont="1" applyFill="1" applyBorder="1"/>
    <xf numFmtId="165" fontId="12" fillId="3" borderId="7" xfId="0" applyNumberFormat="1" applyFont="1" applyFill="1" applyBorder="1"/>
    <xf numFmtId="0" fontId="6" fillId="5" borderId="7" xfId="0" applyFont="1" applyFill="1" applyBorder="1"/>
    <xf numFmtId="165" fontId="6" fillId="5" borderId="7" xfId="0" applyNumberFormat="1" applyFont="1" applyFill="1" applyBorder="1"/>
    <xf numFmtId="0" fontId="5" fillId="6" borderId="7" xfId="0" applyFont="1" applyFill="1" applyBorder="1"/>
    <xf numFmtId="0" fontId="2" fillId="6" borderId="7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49" fontId="2" fillId="6" borderId="7" xfId="0" applyNumberFormat="1" applyFont="1" applyFill="1" applyBorder="1"/>
    <xf numFmtId="0" fontId="7" fillId="8" borderId="7" xfId="0" applyFont="1" applyFill="1" applyBorder="1"/>
    <xf numFmtId="164" fontId="7" fillId="8" borderId="7" xfId="0" applyNumberFormat="1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165" fontId="4" fillId="3" borderId="7" xfId="0" applyNumberFormat="1" applyFont="1" applyFill="1" applyBorder="1"/>
    <xf numFmtId="3" fontId="2" fillId="3" borderId="7" xfId="0" applyNumberFormat="1" applyFont="1" applyFill="1" applyBorder="1"/>
    <xf numFmtId="3" fontId="4" fillId="3" borderId="7" xfId="0" applyNumberFormat="1" applyFont="1" applyFill="1" applyBorder="1"/>
    <xf numFmtId="0" fontId="1" fillId="0" borderId="0" xfId="0" applyFont="1"/>
    <xf numFmtId="0" fontId="34" fillId="3" borderId="0" xfId="0" applyFont="1" applyFill="1" applyAlignment="1">
      <alignment horizontal="right"/>
    </xf>
    <xf numFmtId="0" fontId="19" fillId="7" borderId="7" xfId="0" applyFont="1" applyFill="1" applyBorder="1" applyAlignment="1">
      <alignment horizontal="center"/>
    </xf>
    <xf numFmtId="3" fontId="19" fillId="7" borderId="7" xfId="0" applyNumberFormat="1" applyFont="1" applyFill="1" applyBorder="1" applyAlignment="1">
      <alignment horizontal="center"/>
    </xf>
    <xf numFmtId="165" fontId="17" fillId="7" borderId="7" xfId="0" applyNumberFormat="1" applyFont="1" applyFill="1" applyBorder="1"/>
    <xf numFmtId="165" fontId="20" fillId="9" borderId="7" xfId="0" applyNumberFormat="1" applyFont="1" applyFill="1" applyBorder="1"/>
    <xf numFmtId="3" fontId="20" fillId="4" borderId="7" xfId="0" applyNumberFormat="1" applyFont="1" applyFill="1" applyBorder="1"/>
    <xf numFmtId="165" fontId="21" fillId="9" borderId="7" xfId="0" applyNumberFormat="1" applyFont="1" applyFill="1" applyBorder="1"/>
    <xf numFmtId="3" fontId="16" fillId="4" borderId="7" xfId="0" applyNumberFormat="1" applyFont="1" applyFill="1" applyBorder="1"/>
    <xf numFmtId="0" fontId="35" fillId="4" borderId="7" xfId="0" applyFont="1" applyFill="1" applyBorder="1"/>
    <xf numFmtId="165" fontId="33" fillId="9" borderId="7" xfId="0" applyNumberFormat="1" applyFont="1" applyFill="1" applyBorder="1"/>
    <xf numFmtId="3" fontId="33" fillId="4" borderId="7" xfId="0" applyNumberFormat="1" applyFont="1" applyFill="1" applyBorder="1"/>
    <xf numFmtId="165" fontId="36" fillId="9" borderId="7" xfId="0" applyNumberFormat="1" applyFont="1" applyFill="1" applyBorder="1"/>
    <xf numFmtId="165" fontId="22" fillId="9" borderId="7" xfId="0" applyNumberFormat="1" applyFont="1" applyFill="1" applyBorder="1"/>
    <xf numFmtId="165" fontId="16" fillId="9" borderId="7" xfId="0" applyNumberFormat="1" applyFont="1" applyFill="1" applyBorder="1"/>
    <xf numFmtId="0" fontId="4" fillId="4" borderId="7" xfId="0" applyFont="1" applyFill="1" applyBorder="1" applyAlignment="1">
      <alignment horizontal="right"/>
    </xf>
    <xf numFmtId="165" fontId="23" fillId="9" borderId="7" xfId="0" applyNumberFormat="1" applyFont="1" applyFill="1" applyBorder="1"/>
    <xf numFmtId="165" fontId="24" fillId="9" borderId="7" xfId="0" applyNumberFormat="1" applyFont="1" applyFill="1" applyBorder="1"/>
    <xf numFmtId="0" fontId="25" fillId="5" borderId="7" xfId="0" applyFont="1" applyFill="1" applyBorder="1"/>
    <xf numFmtId="165" fontId="26" fillId="5" borderId="7" xfId="0" applyNumberFormat="1" applyFont="1" applyFill="1" applyBorder="1"/>
    <xf numFmtId="3" fontId="26" fillId="5" borderId="7" xfId="0" applyNumberFormat="1" applyFont="1" applyFill="1" applyBorder="1"/>
    <xf numFmtId="165" fontId="18" fillId="5" borderId="7" xfId="0" applyNumberFormat="1" applyFont="1" applyFill="1" applyBorder="1"/>
    <xf numFmtId="3" fontId="18" fillId="5" borderId="7" xfId="0" applyNumberFormat="1" applyFont="1" applyFill="1" applyBorder="1"/>
    <xf numFmtId="3" fontId="16" fillId="6" borderId="7" xfId="0" applyNumberFormat="1" applyFont="1" applyFill="1" applyBorder="1"/>
    <xf numFmtId="3" fontId="24" fillId="6" borderId="7" xfId="0" applyNumberFormat="1" applyFont="1" applyFill="1" applyBorder="1"/>
    <xf numFmtId="3" fontId="33" fillId="6" borderId="7" xfId="0" applyNumberFormat="1" applyFont="1" applyFill="1" applyBorder="1"/>
    <xf numFmtId="0" fontId="43" fillId="6" borderId="7" xfId="0" applyFont="1" applyFill="1" applyBorder="1"/>
    <xf numFmtId="165" fontId="42" fillId="9" borderId="7" xfId="0" applyNumberFormat="1" applyFont="1" applyFill="1" applyBorder="1"/>
    <xf numFmtId="165" fontId="44" fillId="9" borderId="7" xfId="0" applyNumberFormat="1" applyFont="1" applyFill="1" applyBorder="1"/>
    <xf numFmtId="3" fontId="42" fillId="6" borderId="7" xfId="0" applyNumberFormat="1" applyFont="1" applyFill="1" applyBorder="1"/>
    <xf numFmtId="3" fontId="27" fillId="6" borderId="7" xfId="0" applyNumberFormat="1" applyFont="1" applyFill="1" applyBorder="1"/>
    <xf numFmtId="0" fontId="35" fillId="6" borderId="7" xfId="0" applyFont="1" applyFill="1" applyBorder="1"/>
    <xf numFmtId="3" fontId="36" fillId="6" borderId="7" xfId="0" applyNumberFormat="1" applyFont="1" applyFill="1" applyBorder="1"/>
    <xf numFmtId="3" fontId="20" fillId="6" borderId="7" xfId="0" applyNumberFormat="1" applyFont="1" applyFill="1" applyBorder="1"/>
    <xf numFmtId="0" fontId="31" fillId="6" borderId="7" xfId="0" applyFont="1" applyFill="1" applyBorder="1"/>
    <xf numFmtId="0" fontId="32" fillId="6" borderId="7" xfId="0" applyFont="1" applyFill="1" applyBorder="1"/>
    <xf numFmtId="165" fontId="27" fillId="9" borderId="7" xfId="0" applyNumberFormat="1" applyFont="1" applyFill="1" applyBorder="1"/>
    <xf numFmtId="3" fontId="28" fillId="6" borderId="7" xfId="0" applyNumberFormat="1" applyFont="1" applyFill="1" applyBorder="1"/>
    <xf numFmtId="165" fontId="29" fillId="9" borderId="7" xfId="0" applyNumberFormat="1" applyFont="1" applyFill="1" applyBorder="1"/>
    <xf numFmtId="3" fontId="29" fillId="6" borderId="7" xfId="0" applyNumberFormat="1" applyFont="1" applyFill="1" applyBorder="1"/>
    <xf numFmtId="165" fontId="37" fillId="9" borderId="7" xfId="0" applyNumberFormat="1" applyFont="1" applyFill="1" applyBorder="1"/>
    <xf numFmtId="3" fontId="22" fillId="6" borderId="7" xfId="0" applyNumberFormat="1" applyFont="1" applyFill="1" applyBorder="1"/>
    <xf numFmtId="3" fontId="37" fillId="6" borderId="7" xfId="0" applyNumberFormat="1" applyFont="1" applyFill="1" applyBorder="1"/>
    <xf numFmtId="165" fontId="38" fillId="9" borderId="7" xfId="0" applyNumberFormat="1" applyFont="1" applyFill="1" applyBorder="1"/>
    <xf numFmtId="3" fontId="38" fillId="6" borderId="7" xfId="0" applyNumberFormat="1" applyFont="1" applyFill="1" applyBorder="1"/>
    <xf numFmtId="3" fontId="21" fillId="6" borderId="7" xfId="0" applyNumberFormat="1" applyFont="1" applyFill="1" applyBorder="1"/>
    <xf numFmtId="0" fontId="13" fillId="6" borderId="7" xfId="0" applyFont="1" applyFill="1" applyBorder="1"/>
    <xf numFmtId="0" fontId="34" fillId="6" borderId="7" xfId="0" applyFont="1" applyFill="1" applyBorder="1"/>
    <xf numFmtId="0" fontId="39" fillId="10" borderId="7" xfId="0" applyFont="1" applyFill="1" applyBorder="1"/>
    <xf numFmtId="165" fontId="40" fillId="10" borderId="7" xfId="0" applyNumberFormat="1" applyFont="1" applyFill="1" applyBorder="1"/>
    <xf numFmtId="165" fontId="41" fillId="10" borderId="7" xfId="0" applyNumberFormat="1" applyFont="1" applyFill="1" applyBorder="1"/>
    <xf numFmtId="3" fontId="40" fillId="10" borderId="7" xfId="0" applyNumberFormat="1" applyFont="1" applyFill="1" applyBorder="1"/>
    <xf numFmtId="165" fontId="18" fillId="8" borderId="7" xfId="0" applyNumberFormat="1" applyFont="1" applyFill="1" applyBorder="1"/>
    <xf numFmtId="0" fontId="18" fillId="8" borderId="7" xfId="0" applyFont="1" applyFill="1" applyBorder="1"/>
    <xf numFmtId="3" fontId="18" fillId="8" borderId="7" xfId="0" applyNumberFormat="1" applyFont="1" applyFill="1" applyBorder="1"/>
    <xf numFmtId="165" fontId="30" fillId="9" borderId="7" xfId="0" applyNumberFormat="1" applyFont="1" applyFill="1" applyBorder="1"/>
    <xf numFmtId="3" fontId="30" fillId="3" borderId="7" xfId="0" applyNumberFormat="1" applyFont="1" applyFill="1" applyBorder="1"/>
    <xf numFmtId="3" fontId="16" fillId="3" borderId="7" xfId="0" applyNumberFormat="1" applyFont="1" applyFill="1" applyBorder="1"/>
    <xf numFmtId="165" fontId="20" fillId="9" borderId="9" xfId="0" applyNumberFormat="1" applyFont="1" applyFill="1" applyBorder="1"/>
    <xf numFmtId="165" fontId="21" fillId="9" borderId="9" xfId="0" applyNumberFormat="1" applyFont="1" applyFill="1" applyBorder="1"/>
    <xf numFmtId="165" fontId="33" fillId="9" borderId="9" xfId="0" applyNumberFormat="1" applyFont="1" applyFill="1" applyBorder="1"/>
    <xf numFmtId="165" fontId="18" fillId="7" borderId="9" xfId="0" applyNumberFormat="1" applyFont="1" applyFill="1" applyBorder="1"/>
    <xf numFmtId="165" fontId="22" fillId="9" borderId="9" xfId="0" applyNumberFormat="1" applyFont="1" applyFill="1" applyBorder="1"/>
    <xf numFmtId="165" fontId="45" fillId="9" borderId="9" xfId="0" applyNumberFormat="1" applyFont="1" applyFill="1" applyBorder="1"/>
    <xf numFmtId="165" fontId="17" fillId="7" borderId="9" xfId="0" applyNumberFormat="1" applyFont="1" applyFill="1" applyBorder="1"/>
    <xf numFmtId="165" fontId="16" fillId="9" borderId="9" xfId="0" applyNumberFormat="1" applyFont="1" applyFill="1" applyBorder="1"/>
    <xf numFmtId="0" fontId="25" fillId="5" borderId="9" xfId="0" applyFont="1" applyFill="1" applyBorder="1"/>
    <xf numFmtId="165" fontId="18" fillId="5" borderId="9" xfId="0" applyNumberFormat="1" applyFont="1" applyFill="1" applyBorder="1"/>
    <xf numFmtId="165" fontId="36" fillId="9" borderId="9" xfId="0" applyNumberFormat="1" applyFont="1" applyFill="1" applyBorder="1"/>
    <xf numFmtId="165" fontId="37" fillId="9" borderId="9" xfId="0" applyNumberFormat="1" applyFont="1" applyFill="1" applyBorder="1"/>
    <xf numFmtId="165" fontId="38" fillId="9" borderId="9" xfId="0" applyNumberFormat="1" applyFont="1" applyFill="1" applyBorder="1"/>
    <xf numFmtId="165" fontId="22" fillId="3" borderId="9" xfId="0" applyNumberFormat="1" applyFont="1" applyFill="1" applyBorder="1"/>
    <xf numFmtId="165" fontId="41" fillId="10" borderId="9" xfId="0" applyNumberFormat="1" applyFont="1" applyFill="1" applyBorder="1"/>
    <xf numFmtId="164" fontId="18" fillId="5" borderId="9" xfId="0" applyNumberFormat="1" applyFont="1" applyFill="1" applyBorder="1"/>
    <xf numFmtId="0" fontId="18" fillId="8" borderId="9" xfId="0" applyFont="1" applyFill="1" applyBorder="1"/>
    <xf numFmtId="0" fontId="6" fillId="7" borderId="7" xfId="0" applyFont="1" applyFill="1" applyBorder="1"/>
    <xf numFmtId="0" fontId="8" fillId="5" borderId="7" xfId="0" applyFont="1" applyFill="1" applyBorder="1"/>
    <xf numFmtId="0" fontId="6" fillId="8" borderId="7" xfId="0" applyFont="1" applyFill="1" applyBorder="1"/>
    <xf numFmtId="0" fontId="11" fillId="7" borderId="10" xfId="0" applyFont="1" applyFill="1" applyBorder="1"/>
    <xf numFmtId="0" fontId="4" fillId="3" borderId="5" xfId="0" applyFont="1" applyFill="1" applyBorder="1"/>
    <xf numFmtId="14" fontId="34" fillId="3" borderId="0" xfId="0" applyNumberFormat="1" applyFont="1" applyFill="1" applyBorder="1"/>
    <xf numFmtId="165" fontId="24" fillId="9" borderId="9" xfId="0" applyNumberFormat="1" applyFont="1" applyFill="1" applyBorder="1"/>
    <xf numFmtId="3" fontId="27" fillId="6" borderId="9" xfId="0" applyNumberFormat="1" applyFont="1" applyFill="1" applyBorder="1"/>
    <xf numFmtId="3" fontId="16" fillId="6" borderId="9" xfId="0" applyNumberFormat="1" applyFont="1" applyFill="1" applyBorder="1"/>
    <xf numFmtId="165" fontId="29" fillId="9" borderId="9" xfId="0" applyNumberFormat="1" applyFont="1" applyFill="1" applyBorder="1"/>
    <xf numFmtId="3" fontId="29" fillId="6" borderId="9" xfId="0" applyNumberFormat="1" applyFont="1" applyFill="1" applyBorder="1"/>
    <xf numFmtId="165" fontId="27" fillId="9" borderId="9" xfId="0" applyNumberFormat="1" applyFont="1" applyFill="1" applyBorder="1"/>
    <xf numFmtId="14" fontId="4" fillId="0" borderId="0" xfId="0" applyNumberFormat="1" applyFont="1"/>
    <xf numFmtId="3" fontId="36" fillId="4" borderId="7" xfId="0" applyNumberFormat="1" applyFont="1" applyFill="1" applyBorder="1"/>
    <xf numFmtId="165" fontId="48" fillId="9" borderId="9" xfId="0" applyNumberFormat="1" applyFont="1" applyFill="1" applyBorder="1"/>
    <xf numFmtId="165" fontId="48" fillId="9" borderId="7" xfId="0" applyNumberFormat="1" applyFont="1" applyFill="1" applyBorder="1"/>
    <xf numFmtId="3" fontId="48" fillId="4" borderId="7" xfId="0" applyNumberFormat="1" applyFont="1" applyFill="1" applyBorder="1"/>
    <xf numFmtId="165" fontId="6" fillId="7" borderId="7" xfId="0" applyNumberFormat="1" applyFont="1" applyFill="1" applyBorder="1"/>
    <xf numFmtId="165" fontId="9" fillId="5" borderId="7" xfId="0" applyNumberFormat="1" applyFont="1" applyFill="1" applyBorder="1"/>
    <xf numFmtId="165" fontId="14" fillId="6" borderId="7" xfId="0" applyNumberFormat="1" applyFont="1" applyFill="1" applyBorder="1"/>
    <xf numFmtId="165" fontId="34" fillId="3" borderId="7" xfId="0" applyNumberFormat="1" applyFont="1" applyFill="1" applyBorder="1"/>
    <xf numFmtId="165" fontId="45" fillId="9" borderId="7" xfId="0" applyNumberFormat="1" applyFont="1" applyFill="1" applyBorder="1"/>
    <xf numFmtId="3" fontId="45" fillId="6" borderId="7" xfId="0" applyNumberFormat="1" applyFont="1" applyFill="1" applyBorder="1"/>
    <xf numFmtId="0" fontId="34" fillId="4" borderId="7" xfId="0" applyFont="1" applyFill="1" applyBorder="1"/>
    <xf numFmtId="165" fontId="33" fillId="11" borderId="7" xfId="0" applyNumberFormat="1" applyFont="1" applyFill="1" applyBorder="1"/>
    <xf numFmtId="3" fontId="18" fillId="5" borderId="9" xfId="0" applyNumberFormat="1" applyFont="1" applyFill="1" applyBorder="1"/>
    <xf numFmtId="0" fontId="50" fillId="10" borderId="7" xfId="0" applyFont="1" applyFill="1" applyBorder="1"/>
    <xf numFmtId="0" fontId="49" fillId="6" borderId="7" xfId="0" applyFont="1" applyFill="1" applyBorder="1"/>
    <xf numFmtId="0" fontId="4" fillId="12" borderId="7" xfId="0" applyFont="1" applyFill="1" applyBorder="1"/>
    <xf numFmtId="0" fontId="2" fillId="12" borderId="7" xfId="0" applyFont="1" applyFill="1" applyBorder="1"/>
    <xf numFmtId="165" fontId="16" fillId="12" borderId="7" xfId="0" applyNumberFormat="1" applyFont="1" applyFill="1" applyBorder="1"/>
    <xf numFmtId="0" fontId="2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4" fillId="0" borderId="14" xfId="0" applyFont="1" applyFill="1" applyBorder="1"/>
    <xf numFmtId="0" fontId="35" fillId="0" borderId="14" xfId="0" applyFont="1" applyFill="1" applyBorder="1"/>
    <xf numFmtId="0" fontId="47" fillId="0" borderId="14" xfId="0" applyFont="1" applyFill="1" applyBorder="1"/>
    <xf numFmtId="0" fontId="5" fillId="0" borderId="14" xfId="0" applyFont="1" applyFill="1" applyBorder="1"/>
    <xf numFmtId="0" fontId="4" fillId="13" borderId="14" xfId="0" applyFont="1" applyFill="1" applyBorder="1"/>
    <xf numFmtId="0" fontId="2" fillId="13" borderId="14" xfId="0" applyFont="1" applyFill="1" applyBorder="1"/>
    <xf numFmtId="0" fontId="34" fillId="0" borderId="14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4" fillId="0" borderId="16" xfId="0" applyFont="1" applyFill="1" applyBorder="1"/>
    <xf numFmtId="3" fontId="4" fillId="0" borderId="16" xfId="0" applyNumberFormat="1" applyFont="1" applyFill="1" applyBorder="1"/>
    <xf numFmtId="0" fontId="4" fillId="0" borderId="17" xfId="0" applyFont="1" applyFill="1" applyBorder="1"/>
    <xf numFmtId="0" fontId="0" fillId="0" borderId="14" xfId="0" applyBorder="1"/>
    <xf numFmtId="0" fontId="46" fillId="0" borderId="0" xfId="0" applyFont="1"/>
    <xf numFmtId="0" fontId="1" fillId="3" borderId="18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18" xfId="0" applyFont="1" applyBorder="1"/>
    <xf numFmtId="0" fontId="0" fillId="0" borderId="18" xfId="0" applyBorder="1"/>
    <xf numFmtId="165" fontId="33" fillId="11" borderId="9" xfId="0" applyNumberFormat="1" applyFont="1" applyFill="1" applyBorder="1"/>
    <xf numFmtId="165" fontId="36" fillId="11" borderId="7" xfId="0" applyNumberFormat="1" applyFont="1" applyFill="1" applyBorder="1"/>
    <xf numFmtId="0" fontId="4" fillId="11" borderId="7" xfId="0" applyFont="1" applyFill="1" applyBorder="1"/>
    <xf numFmtId="165" fontId="16" fillId="11" borderId="7" xfId="0" applyNumberFormat="1" applyFont="1" applyFill="1" applyBorder="1"/>
    <xf numFmtId="165" fontId="16" fillId="11" borderId="9" xfId="0" applyNumberFormat="1" applyFont="1" applyFill="1" applyBorder="1"/>
    <xf numFmtId="165" fontId="36" fillId="11" borderId="9" xfId="0" applyNumberFormat="1" applyFont="1" applyFill="1" applyBorder="1"/>
    <xf numFmtId="0" fontId="2" fillId="0" borderId="20" xfId="0" applyFont="1" applyBorder="1"/>
    <xf numFmtId="0" fontId="2" fillId="0" borderId="21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165" fontId="4" fillId="0" borderId="21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165" fontId="35" fillId="0" borderId="22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165" fontId="11" fillId="7" borderId="10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right"/>
    </xf>
    <xf numFmtId="165" fontId="4" fillId="0" borderId="0" xfId="0" applyNumberFormat="1" applyFont="1"/>
    <xf numFmtId="165" fontId="58" fillId="13" borderId="7" xfId="0" applyNumberFormat="1" applyFont="1" applyFill="1" applyBorder="1"/>
    <xf numFmtId="0" fontId="53" fillId="13" borderId="14" xfId="0" applyFont="1" applyFill="1" applyBorder="1"/>
    <xf numFmtId="0" fontId="55" fillId="13" borderId="0" xfId="0" applyFont="1" applyFill="1"/>
    <xf numFmtId="0" fontId="56" fillId="13" borderId="0" xfId="0" applyFont="1" applyFill="1"/>
    <xf numFmtId="0" fontId="55" fillId="13" borderId="14" xfId="0" applyFont="1" applyFill="1" applyBorder="1"/>
    <xf numFmtId="0" fontId="53" fillId="13" borderId="18" xfId="0" applyFont="1" applyFill="1" applyBorder="1"/>
    <xf numFmtId="0" fontId="56" fillId="13" borderId="0" xfId="0" applyFont="1" applyFill="1" applyAlignment="1">
      <alignment horizontal="left"/>
    </xf>
    <xf numFmtId="0" fontId="54" fillId="13" borderId="0" xfId="0" applyFont="1" applyFill="1" applyAlignment="1">
      <alignment horizontal="center"/>
    </xf>
    <xf numFmtId="0" fontId="53" fillId="13" borderId="7" xfId="0" applyFont="1" applyFill="1" applyBorder="1"/>
    <xf numFmtId="0" fontId="55" fillId="13" borderId="7" xfId="0" applyFont="1" applyFill="1" applyBorder="1" applyAlignment="1">
      <alignment horizontal="left"/>
    </xf>
    <xf numFmtId="0" fontId="57" fillId="13" borderId="7" xfId="0" applyFont="1" applyFill="1" applyBorder="1"/>
    <xf numFmtId="0" fontId="55" fillId="13" borderId="7" xfId="0" applyFont="1" applyFill="1" applyBorder="1"/>
    <xf numFmtId="0" fontId="54" fillId="13" borderId="10" xfId="0" applyFont="1" applyFill="1" applyBorder="1"/>
    <xf numFmtId="0" fontId="59" fillId="13" borderId="10" xfId="0" applyFont="1" applyFill="1" applyBorder="1" applyAlignment="1">
      <alignment horizontal="left"/>
    </xf>
    <xf numFmtId="0" fontId="60" fillId="13" borderId="10" xfId="0" applyFont="1" applyFill="1" applyBorder="1" applyAlignment="1"/>
    <xf numFmtId="0" fontId="58" fillId="13" borderId="10" xfId="0" applyFont="1" applyFill="1" applyBorder="1" applyAlignment="1">
      <alignment horizontal="center"/>
    </xf>
    <xf numFmtId="0" fontId="53" fillId="13" borderId="7" xfId="0" applyFont="1" applyFill="1" applyBorder="1" applyAlignment="1">
      <alignment horizontal="left"/>
    </xf>
    <xf numFmtId="0" fontId="60" fillId="13" borderId="7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165" fontId="58" fillId="13" borderId="9" xfId="0" applyNumberFormat="1" applyFont="1" applyFill="1" applyBorder="1"/>
    <xf numFmtId="0" fontId="54" fillId="13" borderId="0" xfId="0" applyFont="1" applyFill="1"/>
    <xf numFmtId="0" fontId="53" fillId="13" borderId="15" xfId="0" applyFont="1" applyFill="1" applyBorder="1"/>
    <xf numFmtId="0" fontId="55" fillId="13" borderId="16" xfId="0" applyFont="1" applyFill="1" applyBorder="1"/>
    <xf numFmtId="3" fontId="55" fillId="13" borderId="16" xfId="0" applyNumberFormat="1" applyFont="1" applyFill="1" applyBorder="1"/>
    <xf numFmtId="0" fontId="55" fillId="13" borderId="17" xfId="0" applyFont="1" applyFill="1" applyBorder="1"/>
    <xf numFmtId="3" fontId="53" fillId="13" borderId="7" xfId="0" applyNumberFormat="1" applyFont="1" applyFill="1" applyBorder="1"/>
    <xf numFmtId="3" fontId="55" fillId="13" borderId="7" xfId="0" applyNumberFormat="1" applyFont="1" applyFill="1" applyBorder="1" applyAlignment="1">
      <alignment horizontal="left"/>
    </xf>
    <xf numFmtId="3" fontId="57" fillId="13" borderId="7" xfId="0" applyNumberFormat="1" applyFont="1" applyFill="1" applyBorder="1"/>
    <xf numFmtId="0" fontId="56" fillId="13" borderId="18" xfId="0" applyFont="1" applyFill="1" applyBorder="1"/>
    <xf numFmtId="0" fontId="57" fillId="13" borderId="0" xfId="0" applyFont="1" applyFill="1"/>
    <xf numFmtId="0" fontId="56" fillId="13" borderId="14" xfId="0" applyFont="1" applyFill="1" applyBorder="1"/>
    <xf numFmtId="0" fontId="63" fillId="13" borderId="0" xfId="0" applyFont="1" applyFill="1" applyAlignment="1">
      <alignment horizontal="left"/>
    </xf>
    <xf numFmtId="14" fontId="57" fillId="13" borderId="0" xfId="0" applyNumberFormat="1" applyFont="1" applyFill="1"/>
    <xf numFmtId="165" fontId="56" fillId="13" borderId="0" xfId="0" applyNumberFormat="1" applyFont="1" applyFill="1"/>
    <xf numFmtId="165" fontId="63" fillId="13" borderId="0" xfId="0" applyNumberFormat="1" applyFont="1" applyFill="1"/>
    <xf numFmtId="0" fontId="55" fillId="13" borderId="18" xfId="0" applyFont="1" applyFill="1" applyBorder="1" applyAlignment="1">
      <alignment horizontal="left"/>
    </xf>
    <xf numFmtId="0" fontId="55" fillId="13" borderId="0" xfId="0" applyFont="1" applyFill="1" applyBorder="1" applyAlignment="1">
      <alignment horizontal="left"/>
    </xf>
    <xf numFmtId="0" fontId="53" fillId="13" borderId="16" xfId="0" applyFont="1" applyFill="1" applyBorder="1"/>
    <xf numFmtId="0" fontId="55" fillId="13" borderId="0" xfId="0" applyFont="1" applyFill="1" applyBorder="1"/>
    <xf numFmtId="0" fontId="54" fillId="13" borderId="18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center"/>
    </xf>
    <xf numFmtId="165" fontId="55" fillId="13" borderId="0" xfId="0" applyNumberFormat="1" applyFont="1" applyFill="1" applyBorder="1"/>
    <xf numFmtId="0" fontId="61" fillId="13" borderId="7" xfId="0" applyFont="1" applyFill="1" applyBorder="1" applyAlignment="1">
      <alignment horizontal="center" vertical="center" wrapText="1"/>
    </xf>
    <xf numFmtId="0" fontId="0" fillId="3" borderId="0" xfId="0" applyFont="1" applyFill="1"/>
    <xf numFmtId="49" fontId="53" fillId="13" borderId="7" xfId="0" applyNumberFormat="1" applyFont="1" applyFill="1" applyBorder="1"/>
    <xf numFmtId="49" fontId="58" fillId="13" borderId="7" xfId="0" applyNumberFormat="1" applyFont="1" applyFill="1" applyBorder="1"/>
    <xf numFmtId="49" fontId="58" fillId="13" borderId="9" xfId="0" applyNumberFormat="1" applyFont="1" applyFill="1" applyBorder="1"/>
    <xf numFmtId="49" fontId="55" fillId="13" borderId="0" xfId="0" applyNumberFormat="1" applyFont="1" applyFill="1"/>
    <xf numFmtId="49" fontId="53" fillId="13" borderId="0" xfId="0" applyNumberFormat="1" applyFont="1" applyFill="1"/>
    <xf numFmtId="0" fontId="65" fillId="13" borderId="7" xfId="0" applyFont="1" applyFill="1" applyBorder="1"/>
    <xf numFmtId="165" fontId="58" fillId="13" borderId="15" xfId="0" applyNumberFormat="1" applyFont="1" applyFill="1" applyBorder="1"/>
    <xf numFmtId="0" fontId="53" fillId="13" borderId="30" xfId="0" applyFont="1" applyFill="1" applyBorder="1"/>
    <xf numFmtId="0" fontId="53" fillId="13" borderId="19" xfId="0" applyFont="1" applyFill="1" applyBorder="1" applyAlignment="1">
      <alignment horizontal="left"/>
    </xf>
    <xf numFmtId="0" fontId="53" fillId="13" borderId="10" xfId="0" applyFont="1" applyFill="1" applyBorder="1"/>
    <xf numFmtId="0" fontId="55" fillId="13" borderId="10" xfId="0" applyFont="1" applyFill="1" applyBorder="1" applyAlignment="1">
      <alignment horizontal="left"/>
    </xf>
    <xf numFmtId="0" fontId="57" fillId="13" borderId="10" xfId="0" applyFont="1" applyFill="1" applyBorder="1"/>
    <xf numFmtId="165" fontId="62" fillId="13" borderId="34" xfId="0" applyNumberFormat="1" applyFont="1" applyFill="1" applyBorder="1"/>
    <xf numFmtId="165" fontId="62" fillId="13" borderId="10" xfId="0" applyNumberFormat="1" applyFont="1" applyFill="1" applyBorder="1"/>
    <xf numFmtId="0" fontId="53" fillId="13" borderId="20" xfId="0" applyFont="1" applyFill="1" applyBorder="1"/>
    <xf numFmtId="0" fontId="55" fillId="13" borderId="20" xfId="0" applyFont="1" applyFill="1" applyBorder="1" applyAlignment="1">
      <alignment horizontal="left"/>
    </xf>
    <xf numFmtId="165" fontId="62" fillId="13" borderId="20" xfId="0" applyNumberFormat="1" applyFont="1" applyFill="1" applyBorder="1"/>
    <xf numFmtId="0" fontId="58" fillId="13" borderId="25" xfId="0" applyFont="1" applyFill="1" applyBorder="1"/>
    <xf numFmtId="0" fontId="60" fillId="13" borderId="26" xfId="0" applyFont="1" applyFill="1" applyBorder="1"/>
    <xf numFmtId="0" fontId="64" fillId="13" borderId="0" xfId="0" applyFont="1" applyFill="1" applyAlignment="1">
      <alignment horizontal="left"/>
    </xf>
    <xf numFmtId="0" fontId="57" fillId="13" borderId="20" xfId="0" applyFont="1" applyFill="1" applyBorder="1"/>
    <xf numFmtId="165" fontId="62" fillId="13" borderId="35" xfId="0" applyNumberFormat="1" applyFont="1" applyFill="1" applyBorder="1"/>
    <xf numFmtId="0" fontId="60" fillId="13" borderId="25" xfId="0" applyFont="1" applyFill="1" applyBorder="1"/>
    <xf numFmtId="0" fontId="53" fillId="13" borderId="20" xfId="0" applyFont="1" applyFill="1" applyBorder="1" applyAlignment="1">
      <alignment horizontal="right"/>
    </xf>
    <xf numFmtId="0" fontId="6" fillId="5" borderId="11" xfId="0" applyFont="1" applyFill="1" applyBorder="1" applyAlignment="1"/>
    <xf numFmtId="0" fontId="50" fillId="10" borderId="11" xfId="0" applyFont="1" applyFill="1" applyBorder="1" applyAlignment="1"/>
    <xf numFmtId="0" fontId="6" fillId="5" borderId="9" xfId="0" applyFont="1" applyFill="1" applyBorder="1" applyAlignment="1"/>
    <xf numFmtId="0" fontId="50" fillId="10" borderId="9" xfId="0" applyFont="1" applyFill="1" applyBorder="1" applyAlignment="1"/>
    <xf numFmtId="0" fontId="60" fillId="14" borderId="7" xfId="0" applyFont="1" applyFill="1" applyBorder="1"/>
    <xf numFmtId="165" fontId="58" fillId="14" borderId="9" xfId="0" applyNumberFormat="1" applyFont="1" applyFill="1" applyBorder="1"/>
    <xf numFmtId="165" fontId="58" fillId="14" borderId="7" xfId="0" applyNumberFormat="1" applyFont="1" applyFill="1" applyBorder="1"/>
    <xf numFmtId="49" fontId="50" fillId="10" borderId="7" xfId="0" applyNumberFormat="1" applyFont="1" applyFill="1" applyBorder="1"/>
    <xf numFmtId="49" fontId="6" fillId="5" borderId="7" xfId="0" applyNumberFormat="1" applyFont="1" applyFill="1" applyBorder="1"/>
    <xf numFmtId="165" fontId="35" fillId="3" borderId="7" xfId="0" applyNumberFormat="1" applyFont="1" applyFill="1" applyBorder="1"/>
    <xf numFmtId="0" fontId="2" fillId="10" borderId="7" xfId="0" applyFont="1" applyFill="1" applyBorder="1"/>
    <xf numFmtId="165" fontId="50" fillId="10" borderId="7" xfId="0" applyNumberFormat="1" applyFont="1" applyFill="1" applyBorder="1"/>
    <xf numFmtId="0" fontId="53" fillId="13" borderId="31" xfId="0" applyFont="1" applyFill="1" applyBorder="1"/>
    <xf numFmtId="0" fontId="53" fillId="13" borderId="32" xfId="0" applyFont="1" applyFill="1" applyBorder="1" applyAlignment="1">
      <alignment horizontal="left"/>
    </xf>
    <xf numFmtId="165" fontId="58" fillId="13" borderId="7" xfId="0" applyNumberFormat="1" applyFont="1" applyFill="1" applyBorder="1" applyAlignment="1"/>
    <xf numFmtId="165" fontId="58" fillId="13" borderId="15" xfId="0" applyNumberFormat="1" applyFont="1" applyFill="1" applyBorder="1" applyAlignment="1"/>
    <xf numFmtId="0" fontId="53" fillId="14" borderId="7" xfId="0" applyFont="1" applyFill="1" applyBorder="1"/>
    <xf numFmtId="0" fontId="53" fillId="14" borderId="7" xfId="0" applyFont="1" applyFill="1" applyBorder="1" applyAlignment="1">
      <alignment horizontal="left"/>
    </xf>
    <xf numFmtId="165" fontId="58" fillId="14" borderId="9" xfId="0" applyNumberFormat="1" applyFont="1" applyFill="1" applyBorder="1" applyAlignment="1"/>
    <xf numFmtId="0" fontId="55" fillId="14" borderId="7" xfId="0" applyFont="1" applyFill="1" applyBorder="1" applyAlignment="1">
      <alignment horizontal="left"/>
    </xf>
    <xf numFmtId="49" fontId="53" fillId="14" borderId="7" xfId="0" applyNumberFormat="1" applyFont="1" applyFill="1" applyBorder="1"/>
    <xf numFmtId="0" fontId="53" fillId="14" borderId="11" xfId="0" applyFont="1" applyFill="1" applyBorder="1" applyAlignment="1"/>
    <xf numFmtId="0" fontId="56" fillId="14" borderId="9" xfId="0" applyFont="1" applyFill="1" applyBorder="1" applyAlignment="1"/>
    <xf numFmtId="0" fontId="53" fillId="14" borderId="9" xfId="0" applyFont="1" applyFill="1" applyBorder="1" applyAlignment="1"/>
    <xf numFmtId="49" fontId="58" fillId="14" borderId="9" xfId="0" applyNumberFormat="1" applyFont="1" applyFill="1" applyBorder="1"/>
    <xf numFmtId="165" fontId="58" fillId="14" borderId="25" xfId="0" applyNumberFormat="1" applyFont="1" applyFill="1" applyBorder="1"/>
    <xf numFmtId="165" fontId="58" fillId="14" borderId="15" xfId="0" applyNumberFormat="1" applyFont="1" applyFill="1" applyBorder="1"/>
    <xf numFmtId="0" fontId="53" fillId="14" borderId="27" xfId="0" applyFont="1" applyFill="1" applyBorder="1"/>
    <xf numFmtId="0" fontId="53" fillId="14" borderId="28" xfId="0" applyFont="1" applyFill="1" applyBorder="1" applyAlignment="1">
      <alignment horizontal="left"/>
    </xf>
    <xf numFmtId="0" fontId="53" fillId="14" borderId="29" xfId="0" applyFont="1" applyFill="1" applyBorder="1"/>
    <xf numFmtId="0" fontId="53" fillId="14" borderId="30" xfId="0" applyFont="1" applyFill="1" applyBorder="1"/>
    <xf numFmtId="0" fontId="58" fillId="14" borderId="7" xfId="0" applyFont="1" applyFill="1" applyBorder="1"/>
    <xf numFmtId="49" fontId="4" fillId="3" borderId="7" xfId="0" applyNumberFormat="1" applyFont="1" applyFill="1" applyBorder="1"/>
    <xf numFmtId="0" fontId="5" fillId="0" borderId="0" xfId="0" applyFont="1"/>
    <xf numFmtId="165" fontId="5" fillId="0" borderId="0" xfId="0" applyNumberFormat="1" applyFont="1"/>
    <xf numFmtId="165" fontId="2" fillId="0" borderId="0" xfId="0" applyNumberFormat="1" applyFont="1"/>
    <xf numFmtId="165" fontId="5" fillId="13" borderId="18" xfId="0" applyNumberFormat="1" applyFont="1" applyFill="1" applyBorder="1"/>
    <xf numFmtId="49" fontId="55" fillId="13" borderId="0" xfId="0" applyNumberFormat="1" applyFont="1" applyFill="1" applyBorder="1"/>
    <xf numFmtId="0" fontId="57" fillId="14" borderId="7" xfId="0" applyFont="1" applyFill="1" applyBorder="1"/>
    <xf numFmtId="0" fontId="67" fillId="13" borderId="7" xfId="0" applyFont="1" applyFill="1" applyBorder="1"/>
    <xf numFmtId="0" fontId="67" fillId="13" borderId="14" xfId="0" applyFont="1" applyFill="1" applyBorder="1"/>
    <xf numFmtId="49" fontId="68" fillId="13" borderId="0" xfId="0" applyNumberFormat="1" applyFont="1" applyFill="1"/>
    <xf numFmtId="0" fontId="69" fillId="13" borderId="0" xfId="0" applyFont="1" applyFill="1"/>
    <xf numFmtId="0" fontId="68" fillId="13" borderId="14" xfId="0" applyFont="1" applyFill="1" applyBorder="1"/>
    <xf numFmtId="0" fontId="70" fillId="13" borderId="0" xfId="0" applyFont="1" applyFill="1"/>
    <xf numFmtId="49" fontId="67" fillId="13" borderId="0" xfId="0" applyNumberFormat="1" applyFont="1" applyFill="1"/>
    <xf numFmtId="0" fontId="70" fillId="13" borderId="0" xfId="0" applyFont="1" applyFill="1" applyAlignment="1">
      <alignment horizontal="left"/>
    </xf>
    <xf numFmtId="0" fontId="72" fillId="13" borderId="14" xfId="0" applyFont="1" applyFill="1" applyBorder="1"/>
    <xf numFmtId="0" fontId="73" fillId="13" borderId="0" xfId="0" applyFont="1" applyFill="1"/>
    <xf numFmtId="0" fontId="67" fillId="13" borderId="0" xfId="0" applyFont="1" applyFill="1" applyAlignment="1">
      <alignment horizontal="left"/>
    </xf>
    <xf numFmtId="0" fontId="74" fillId="13" borderId="0" xfId="0" applyFont="1" applyFill="1" applyAlignment="1">
      <alignment horizontal="left"/>
    </xf>
    <xf numFmtId="165" fontId="58" fillId="12" borderId="15" xfId="0" applyNumberFormat="1" applyFont="1" applyFill="1" applyBorder="1"/>
    <xf numFmtId="0" fontId="54" fillId="12" borderId="33" xfId="0" applyFont="1" applyFill="1" applyBorder="1"/>
    <xf numFmtId="165" fontId="58" fillId="13" borderId="10" xfId="0" applyNumberFormat="1" applyFont="1" applyFill="1" applyBorder="1"/>
    <xf numFmtId="165" fontId="58" fillId="13" borderId="10" xfId="0" applyNumberFormat="1" applyFont="1" applyFill="1" applyBorder="1" applyAlignment="1"/>
    <xf numFmtId="0" fontId="34" fillId="13" borderId="7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right"/>
    </xf>
    <xf numFmtId="0" fontId="53" fillId="11" borderId="25" xfId="0" applyFont="1" applyFill="1" applyBorder="1"/>
    <xf numFmtId="0" fontId="55" fillId="11" borderId="26" xfId="0" applyFont="1" applyFill="1" applyBorder="1" applyAlignment="1">
      <alignment horizontal="left"/>
    </xf>
    <xf numFmtId="0" fontId="53" fillId="11" borderId="26" xfId="0" applyFont="1" applyFill="1" applyBorder="1"/>
    <xf numFmtId="165" fontId="58" fillId="11" borderId="15" xfId="0" applyNumberFormat="1" applyFont="1" applyFill="1" applyBorder="1"/>
    <xf numFmtId="0" fontId="71" fillId="13" borderId="14" xfId="0" applyFont="1" applyFill="1" applyBorder="1"/>
    <xf numFmtId="0" fontId="4" fillId="15" borderId="7" xfId="0" applyFont="1" applyFill="1" applyBorder="1"/>
    <xf numFmtId="0" fontId="2" fillId="6" borderId="11" xfId="0" applyFont="1" applyFill="1" applyBorder="1" applyAlignment="1"/>
    <xf numFmtId="0" fontId="34" fillId="6" borderId="10" xfId="0" applyFont="1" applyFill="1" applyBorder="1"/>
    <xf numFmtId="165" fontId="34" fillId="3" borderId="10" xfId="0" applyNumberFormat="1" applyFont="1" applyFill="1" applyBorder="1"/>
    <xf numFmtId="0" fontId="2" fillId="11" borderId="11" xfId="0" applyFont="1" applyFill="1" applyBorder="1" applyAlignment="1"/>
    <xf numFmtId="0" fontId="34" fillId="11" borderId="7" xfId="0" applyFont="1" applyFill="1" applyBorder="1"/>
    <xf numFmtId="165" fontId="34" fillId="11" borderId="7" xfId="0" applyNumberFormat="1" applyFont="1" applyFill="1" applyBorder="1"/>
    <xf numFmtId="165" fontId="35" fillId="11" borderId="7" xfId="0" applyNumberFormat="1" applyFont="1" applyFill="1" applyBorder="1"/>
    <xf numFmtId="0" fontId="34" fillId="12" borderId="7" xfId="0" applyFont="1" applyFill="1" applyBorder="1"/>
    <xf numFmtId="165" fontId="34" fillId="12" borderId="7" xfId="0" applyNumberFormat="1" applyFont="1" applyFill="1" applyBorder="1"/>
    <xf numFmtId="165" fontId="58" fillId="13" borderId="35" xfId="0" applyNumberFormat="1" applyFont="1" applyFill="1" applyBorder="1" applyAlignment="1"/>
    <xf numFmtId="0" fontId="2" fillId="11" borderId="7" xfId="0" applyFont="1" applyFill="1" applyBorder="1"/>
    <xf numFmtId="0" fontId="4" fillId="13" borderId="0" xfId="0" applyFont="1" applyFill="1" applyBorder="1"/>
    <xf numFmtId="165" fontId="61" fillId="14" borderId="7" xfId="0" applyNumberFormat="1" applyFont="1" applyFill="1" applyBorder="1"/>
    <xf numFmtId="165" fontId="61" fillId="14" borderId="9" xfId="0" applyNumberFormat="1" applyFont="1" applyFill="1" applyBorder="1"/>
    <xf numFmtId="165" fontId="62" fillId="14" borderId="7" xfId="0" applyNumberFormat="1" applyFont="1" applyFill="1" applyBorder="1"/>
    <xf numFmtId="0" fontId="75" fillId="13" borderId="7" xfId="0" applyFont="1" applyFill="1" applyBorder="1" applyAlignment="1">
      <alignment horizontal="left"/>
    </xf>
    <xf numFmtId="0" fontId="62" fillId="13" borderId="7" xfId="0" applyFont="1" applyFill="1" applyBorder="1"/>
    <xf numFmtId="0" fontId="59" fillId="14" borderId="7" xfId="0" applyFont="1" applyFill="1" applyBorder="1"/>
    <xf numFmtId="49" fontId="62" fillId="13" borderId="7" xfId="0" applyNumberFormat="1" applyFont="1" applyFill="1" applyBorder="1"/>
    <xf numFmtId="49" fontId="62" fillId="13" borderId="9" xfId="0" applyNumberFormat="1" applyFont="1" applyFill="1" applyBorder="1"/>
    <xf numFmtId="0" fontId="53" fillId="0" borderId="9" xfId="0" applyFont="1" applyFill="1" applyBorder="1"/>
    <xf numFmtId="0" fontId="53" fillId="13" borderId="9" xfId="0" applyFont="1" applyFill="1" applyBorder="1" applyAlignment="1">
      <alignment horizontal="left"/>
    </xf>
    <xf numFmtId="0" fontId="78" fillId="13" borderId="20" xfId="0" applyFont="1" applyFill="1" applyBorder="1"/>
    <xf numFmtId="0" fontId="79" fillId="13" borderId="20" xfId="0" applyFont="1" applyFill="1" applyBorder="1" applyAlignment="1">
      <alignment horizontal="left"/>
    </xf>
    <xf numFmtId="165" fontId="76" fillId="13" borderId="7" xfId="0" applyNumberFormat="1" applyFont="1" applyFill="1" applyBorder="1"/>
    <xf numFmtId="0" fontId="53" fillId="13" borderId="7" xfId="0" applyFont="1" applyFill="1" applyBorder="1" applyAlignment="1">
      <alignment horizontal="right"/>
    </xf>
    <xf numFmtId="0" fontId="34" fillId="13" borderId="7" xfId="0" applyFont="1" applyFill="1" applyBorder="1" applyAlignment="1">
      <alignment horizontal="right"/>
    </xf>
    <xf numFmtId="0" fontId="62" fillId="13" borderId="9" xfId="0" applyFont="1" applyFill="1" applyBorder="1"/>
    <xf numFmtId="0" fontId="81" fillId="13" borderId="0" xfId="0" applyFont="1" applyFill="1"/>
    <xf numFmtId="14" fontId="55" fillId="13" borderId="0" xfId="0" applyNumberFormat="1" applyFont="1" applyFill="1" applyBorder="1" applyAlignment="1">
      <alignment horizontal="left"/>
    </xf>
    <xf numFmtId="3" fontId="34" fillId="3" borderId="3" xfId="0" applyNumberFormat="1" applyFont="1" applyFill="1" applyBorder="1"/>
    <xf numFmtId="0" fontId="34" fillId="3" borderId="7" xfId="0" applyFont="1" applyFill="1" applyBorder="1"/>
    <xf numFmtId="3" fontId="34" fillId="0" borderId="0" xfId="0" applyNumberFormat="1" applyFont="1"/>
    <xf numFmtId="165" fontId="1" fillId="7" borderId="10" xfId="0" applyNumberFormat="1" applyFont="1" applyFill="1" applyBorder="1" applyAlignment="1">
      <alignment horizontal="center"/>
    </xf>
    <xf numFmtId="165" fontId="47" fillId="5" borderId="7" xfId="0" applyNumberFormat="1" applyFont="1" applyFill="1" applyBorder="1"/>
    <xf numFmtId="165" fontId="2" fillId="6" borderId="7" xfId="0" applyNumberFormat="1" applyFont="1" applyFill="1" applyBorder="1"/>
    <xf numFmtId="165" fontId="2" fillId="3" borderId="7" xfId="0" applyNumberFormat="1" applyFont="1" applyFill="1" applyBorder="1"/>
    <xf numFmtId="164" fontId="2" fillId="8" borderId="7" xfId="0" applyNumberFormat="1" applyFont="1" applyFill="1" applyBorder="1"/>
    <xf numFmtId="165" fontId="39" fillId="7" borderId="7" xfId="0" applyNumberFormat="1" applyFont="1" applyFill="1" applyBorder="1"/>
    <xf numFmtId="165" fontId="39" fillId="5" borderId="7" xfId="0" applyNumberFormat="1" applyFont="1" applyFill="1" applyBorder="1"/>
    <xf numFmtId="164" fontId="39" fillId="10" borderId="7" xfId="0" applyNumberFormat="1" applyFont="1" applyFill="1" applyBorder="1"/>
    <xf numFmtId="165" fontId="39" fillId="10" borderId="7" xfId="0" applyNumberFormat="1" applyFont="1" applyFill="1" applyBorder="1"/>
    <xf numFmtId="164" fontId="66" fillId="10" borderId="7" xfId="0" applyNumberFormat="1" applyFont="1" applyFill="1" applyBorder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83" fillId="5" borderId="0" xfId="0" applyFont="1" applyFill="1"/>
    <xf numFmtId="0" fontId="35" fillId="6" borderId="0" xfId="0" applyFont="1" applyFill="1"/>
    <xf numFmtId="0" fontId="2" fillId="16" borderId="7" xfId="0" applyFont="1" applyFill="1" applyBorder="1"/>
    <xf numFmtId="0" fontId="5" fillId="16" borderId="7" xfId="0" applyFont="1" applyFill="1" applyBorder="1"/>
    <xf numFmtId="49" fontId="34" fillId="3" borderId="7" xfId="0" applyNumberFormat="1" applyFont="1" applyFill="1" applyBorder="1"/>
    <xf numFmtId="49" fontId="34" fillId="15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34" fillId="15" borderId="0" xfId="0" applyFont="1" applyFill="1"/>
    <xf numFmtId="165" fontId="34" fillId="15" borderId="0" xfId="0" applyNumberFormat="1" applyFont="1" applyFill="1"/>
    <xf numFmtId="0" fontId="53" fillId="13" borderId="2" xfId="0" applyFont="1" applyFill="1" applyBorder="1" applyAlignment="1"/>
    <xf numFmtId="0" fontId="53" fillId="12" borderId="2" xfId="0" applyFont="1" applyFill="1" applyBorder="1" applyAlignment="1"/>
    <xf numFmtId="0" fontId="2" fillId="6" borderId="11" xfId="0" applyFont="1" applyFill="1" applyBorder="1" applyAlignment="1"/>
    <xf numFmtId="0" fontId="0" fillId="12" borderId="5" xfId="0" applyFont="1" applyFill="1" applyBorder="1" applyAlignment="1"/>
    <xf numFmtId="0" fontId="35" fillId="6" borderId="10" xfId="0" applyFont="1" applyFill="1" applyBorder="1"/>
    <xf numFmtId="0" fontId="86" fillId="13" borderId="0" xfId="0" applyFont="1" applyFill="1" applyAlignment="1">
      <alignment horizontal="left"/>
    </xf>
    <xf numFmtId="0" fontId="57" fillId="13" borderId="0" xfId="0" applyFont="1" applyFill="1" applyBorder="1"/>
    <xf numFmtId="0" fontId="88" fillId="13" borderId="0" xfId="0" applyFont="1" applyFill="1"/>
    <xf numFmtId="49" fontId="89" fillId="13" borderId="0" xfId="0" applyNumberFormat="1" applyFont="1" applyFill="1"/>
    <xf numFmtId="0" fontId="35" fillId="6" borderId="7" xfId="0" applyFont="1" applyFill="1" applyBorder="1" applyAlignment="1">
      <alignment horizontal="center" vertical="center"/>
    </xf>
    <xf numFmtId="49" fontId="85" fillId="13" borderId="0" xfId="0" applyNumberFormat="1" applyFont="1" applyFill="1"/>
    <xf numFmtId="0" fontId="69" fillId="13" borderId="7" xfId="0" applyFont="1" applyFill="1" applyBorder="1"/>
    <xf numFmtId="49" fontId="69" fillId="13" borderId="0" xfId="0" applyNumberFormat="1" applyFont="1" applyFill="1"/>
    <xf numFmtId="0" fontId="53" fillId="14" borderId="37" xfId="0" applyFont="1" applyFill="1" applyBorder="1"/>
    <xf numFmtId="0" fontId="53" fillId="14" borderId="38" xfId="0" applyFont="1" applyFill="1" applyBorder="1"/>
    <xf numFmtId="0" fontId="53" fillId="14" borderId="39" xfId="0" applyFont="1" applyFill="1" applyBorder="1" applyAlignment="1">
      <alignment horizontal="left"/>
    </xf>
    <xf numFmtId="0" fontId="84" fillId="16" borderId="7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/>
    </xf>
    <xf numFmtId="165" fontId="92" fillId="13" borderId="9" xfId="0" applyNumberFormat="1" applyFont="1" applyFill="1" applyBorder="1"/>
    <xf numFmtId="49" fontId="68" fillId="13" borderId="0" xfId="0" applyNumberFormat="1" applyFont="1" applyFill="1"/>
    <xf numFmtId="0" fontId="69" fillId="13" borderId="0" xfId="0" applyFont="1" applyFill="1"/>
    <xf numFmtId="0" fontId="68" fillId="13" borderId="14" xfId="0" applyFont="1" applyFill="1" applyBorder="1"/>
    <xf numFmtId="49" fontId="68" fillId="13" borderId="0" xfId="0" applyNumberFormat="1" applyFont="1" applyFill="1"/>
    <xf numFmtId="0" fontId="69" fillId="13" borderId="0" xfId="0" applyFont="1" applyFill="1"/>
    <xf numFmtId="0" fontId="68" fillId="13" borderId="14" xfId="0" applyFont="1" applyFill="1" applyBorder="1"/>
    <xf numFmtId="0" fontId="69" fillId="13" borderId="0" xfId="0" applyFont="1" applyFill="1"/>
    <xf numFmtId="0" fontId="68" fillId="13" borderId="14" xfId="0" applyFont="1" applyFill="1" applyBorder="1"/>
    <xf numFmtId="49" fontId="89" fillId="13" borderId="0" xfId="0" applyNumberFormat="1" applyFont="1" applyFill="1"/>
    <xf numFmtId="49" fontId="68" fillId="13" borderId="0" xfId="0" applyNumberFormat="1" applyFont="1" applyFill="1"/>
    <xf numFmtId="0" fontId="69" fillId="13" borderId="0" xfId="0" applyFont="1" applyFill="1"/>
    <xf numFmtId="0" fontId="68" fillId="13" borderId="14" xfId="0" applyFont="1" applyFill="1" applyBorder="1"/>
    <xf numFmtId="49" fontId="68" fillId="13" borderId="0" xfId="0" applyNumberFormat="1" applyFont="1" applyFill="1"/>
    <xf numFmtId="0" fontId="69" fillId="13" borderId="0" xfId="0" applyFont="1" applyFill="1"/>
    <xf numFmtId="0" fontId="68" fillId="13" borderId="14" xfId="0" applyFont="1" applyFill="1" applyBorder="1"/>
    <xf numFmtId="0" fontId="2" fillId="0" borderId="0" xfId="0" applyFont="1"/>
    <xf numFmtId="0" fontId="2" fillId="6" borderId="0" xfId="0" applyFont="1" applyFill="1"/>
    <xf numFmtId="0" fontId="2" fillId="6" borderId="7" xfId="0" applyFont="1" applyFill="1" applyBorder="1"/>
    <xf numFmtId="165" fontId="4" fillId="3" borderId="7" xfId="0" applyNumberFormat="1" applyFont="1" applyFill="1" applyBorder="1"/>
    <xf numFmtId="0" fontId="35" fillId="6" borderId="7" xfId="0" applyFont="1" applyFill="1" applyBorder="1"/>
    <xf numFmtId="165" fontId="35" fillId="3" borderId="7" xfId="0" applyNumberFormat="1" applyFont="1" applyFill="1" applyBorder="1"/>
    <xf numFmtId="0" fontId="67" fillId="13" borderId="14" xfId="0" applyFont="1" applyFill="1" applyBorder="1"/>
    <xf numFmtId="49" fontId="68" fillId="13" borderId="0" xfId="0" applyNumberFormat="1" applyFont="1" applyFill="1"/>
    <xf numFmtId="0" fontId="69" fillId="13" borderId="0" xfId="0" applyFont="1" applyFill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35" fillId="6" borderId="0" xfId="0" applyFont="1" applyFill="1"/>
    <xf numFmtId="0" fontId="5" fillId="16" borderId="7" xfId="0" applyFont="1" applyFill="1" applyBorder="1"/>
    <xf numFmtId="49" fontId="34" fillId="3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84" fillId="16" borderId="7" xfId="0" applyFont="1" applyFill="1" applyBorder="1"/>
    <xf numFmtId="0" fontId="4" fillId="15" borderId="0" xfId="0" applyFont="1" applyFill="1"/>
    <xf numFmtId="165" fontId="34" fillId="0" borderId="0" xfId="0" applyNumberFormat="1" applyFont="1"/>
    <xf numFmtId="0" fontId="58" fillId="13" borderId="7" xfId="0" applyFont="1" applyFill="1" applyBorder="1"/>
    <xf numFmtId="0" fontId="77" fillId="13" borderId="7" xfId="0" applyFont="1" applyFill="1" applyBorder="1"/>
    <xf numFmtId="49" fontId="87" fillId="13" borderId="7" xfId="0" applyNumberFormat="1" applyFont="1" applyFill="1" applyBorder="1"/>
    <xf numFmtId="49" fontId="58" fillId="13" borderId="35" xfId="0" applyNumberFormat="1" applyFont="1" applyFill="1" applyBorder="1"/>
    <xf numFmtId="0" fontId="60" fillId="13" borderId="20" xfId="0" applyFont="1" applyFill="1" applyBorder="1"/>
    <xf numFmtId="49" fontId="58" fillId="13" borderId="20" xfId="0" applyNumberFormat="1" applyFont="1" applyFill="1" applyBorder="1"/>
    <xf numFmtId="49" fontId="93" fillId="13" borderId="0" xfId="0" applyNumberFormat="1" applyFont="1" applyFill="1"/>
    <xf numFmtId="0" fontId="56" fillId="13" borderId="7" xfId="0" applyFont="1" applyFill="1" applyBorder="1"/>
    <xf numFmtId="0" fontId="55" fillId="13" borderId="7" xfId="0" applyFont="1" applyFill="1" applyBorder="1" applyAlignment="1">
      <alignment horizontal="left" vertical="center"/>
    </xf>
    <xf numFmtId="165" fontId="55" fillId="13" borderId="0" xfId="0" applyNumberFormat="1" applyFont="1" applyFill="1"/>
    <xf numFmtId="0" fontId="2" fillId="6" borderId="11" xfId="0" applyFont="1" applyFill="1" applyBorder="1" applyAlignment="1"/>
    <xf numFmtId="0" fontId="94" fillId="0" borderId="0" xfId="0" applyFont="1"/>
    <xf numFmtId="0" fontId="43" fillId="0" borderId="0" xfId="0" applyFont="1"/>
    <xf numFmtId="0" fontId="55" fillId="13" borderId="9" xfId="0" applyFont="1" applyFill="1" applyBorder="1"/>
    <xf numFmtId="49" fontId="35" fillId="3" borderId="7" xfId="0" applyNumberFormat="1" applyFont="1" applyFill="1" applyBorder="1"/>
    <xf numFmtId="0" fontId="0" fillId="0" borderId="0" xfId="0" applyFont="1"/>
    <xf numFmtId="49" fontId="90" fillId="13" borderId="0" xfId="0" applyNumberFormat="1" applyFont="1" applyFill="1"/>
    <xf numFmtId="165" fontId="0" fillId="0" borderId="0" xfId="0" applyNumberFormat="1" applyFont="1"/>
    <xf numFmtId="0" fontId="0" fillId="13" borderId="0" xfId="0" applyFont="1" applyFill="1"/>
    <xf numFmtId="0" fontId="95" fillId="0" borderId="0" xfId="0" applyFont="1"/>
    <xf numFmtId="0" fontId="86" fillId="13" borderId="0" xfId="0" applyFont="1" applyFill="1"/>
    <xf numFmtId="49" fontId="34" fillId="6" borderId="7" xfId="0" applyNumberFormat="1" applyFont="1" applyFill="1" applyBorder="1"/>
    <xf numFmtId="0" fontId="2" fillId="15" borderId="7" xfId="0" applyFont="1" applyFill="1" applyBorder="1"/>
    <xf numFmtId="0" fontId="55" fillId="13" borderId="9" xfId="0" applyFont="1" applyFill="1" applyBorder="1" applyAlignment="1">
      <alignment horizontal="left"/>
    </xf>
    <xf numFmtId="49" fontId="35" fillId="15" borderId="7" xfId="0" applyNumberFormat="1" applyFont="1" applyFill="1" applyBorder="1"/>
    <xf numFmtId="49" fontId="34" fillId="3" borderId="0" xfId="0" applyNumberFormat="1" applyFont="1" applyFill="1" applyBorder="1"/>
    <xf numFmtId="0" fontId="96" fillId="0" borderId="0" xfId="0" applyFont="1"/>
    <xf numFmtId="49" fontId="82" fillId="13" borderId="0" xfId="0" applyNumberFormat="1" applyFont="1" applyFill="1"/>
    <xf numFmtId="0" fontId="97" fillId="13" borderId="14" xfId="0" applyFont="1" applyFill="1" applyBorder="1"/>
    <xf numFmtId="49" fontId="98" fillId="13" borderId="0" xfId="0" applyNumberFormat="1" applyFont="1" applyFill="1"/>
    <xf numFmtId="0" fontId="99" fillId="13" borderId="7" xfId="0" applyFont="1" applyFill="1" applyBorder="1" applyAlignment="1">
      <alignment horizontal="right"/>
    </xf>
    <xf numFmtId="0" fontId="100" fillId="13" borderId="7" xfId="0" applyFont="1" applyFill="1" applyBorder="1" applyAlignment="1">
      <alignment horizontal="left"/>
    </xf>
    <xf numFmtId="165" fontId="92" fillId="13" borderId="7" xfId="0" applyNumberFormat="1" applyFont="1" applyFill="1" applyBorder="1"/>
    <xf numFmtId="165" fontId="92" fillId="13" borderId="20" xfId="0" applyNumberFormat="1" applyFont="1" applyFill="1" applyBorder="1"/>
    <xf numFmtId="0" fontId="91" fillId="13" borderId="14" xfId="0" applyFont="1" applyFill="1" applyBorder="1"/>
    <xf numFmtId="0" fontId="103" fillId="0" borderId="0" xfId="0" applyFont="1"/>
    <xf numFmtId="0" fontId="104" fillId="13" borderId="0" xfId="0" applyFont="1" applyFill="1"/>
    <xf numFmtId="0" fontId="102" fillId="13" borderId="7" xfId="0" applyFont="1" applyFill="1" applyBorder="1"/>
    <xf numFmtId="0" fontId="101" fillId="13" borderId="7" xfId="0" applyFont="1" applyFill="1" applyBorder="1"/>
    <xf numFmtId="0" fontId="91" fillId="13" borderId="7" xfId="0" applyFont="1" applyFill="1" applyBorder="1" applyAlignment="1">
      <alignment horizontal="left"/>
    </xf>
    <xf numFmtId="49" fontId="91" fillId="13" borderId="0" xfId="0" applyNumberFormat="1" applyFont="1" applyFill="1"/>
    <xf numFmtId="0" fontId="98" fillId="13" borderId="0" xfId="0" applyFont="1" applyFill="1"/>
    <xf numFmtId="0" fontId="2" fillId="6" borderId="11" xfId="0" applyFont="1" applyFill="1" applyBorder="1" applyAlignment="1"/>
    <xf numFmtId="165" fontId="43" fillId="0" borderId="0" xfId="0" applyNumberFormat="1" applyFont="1"/>
    <xf numFmtId="0" fontId="95" fillId="13" borderId="14" xfId="0" applyFont="1" applyFill="1" applyBorder="1"/>
    <xf numFmtId="0" fontId="79" fillId="13" borderId="18" xfId="0" applyFont="1" applyFill="1" applyBorder="1" applyAlignment="1">
      <alignment horizontal="left"/>
    </xf>
    <xf numFmtId="49" fontId="79" fillId="13" borderId="0" xfId="0" applyNumberFormat="1" applyFont="1" applyFill="1"/>
    <xf numFmtId="0" fontId="95" fillId="13" borderId="0" xfId="0" applyFont="1" applyFill="1"/>
    <xf numFmtId="165" fontId="58" fillId="13" borderId="14" xfId="0" applyNumberFormat="1" applyFont="1" applyFill="1" applyBorder="1"/>
    <xf numFmtId="165" fontId="62" fillId="13" borderId="14" xfId="0" applyNumberFormat="1" applyFont="1" applyFill="1" applyBorder="1"/>
    <xf numFmtId="165" fontId="62" fillId="14" borderId="9" xfId="0" applyNumberFormat="1" applyFont="1" applyFill="1" applyBorder="1"/>
    <xf numFmtId="165" fontId="35" fillId="12" borderId="7" xfId="0" applyNumberFormat="1" applyFont="1" applyFill="1" applyBorder="1"/>
    <xf numFmtId="0" fontId="34" fillId="11" borderId="11" xfId="0" applyFont="1" applyFill="1" applyBorder="1" applyAlignment="1"/>
    <xf numFmtId="0" fontId="34" fillId="6" borderId="11" xfId="0" applyFont="1" applyFill="1" applyBorder="1" applyAlignment="1"/>
    <xf numFmtId="165" fontId="35" fillId="16" borderId="7" xfId="0" applyNumberFormat="1" applyFont="1" applyFill="1" applyBorder="1"/>
    <xf numFmtId="0" fontId="105" fillId="0" borderId="0" xfId="0" applyFont="1"/>
    <xf numFmtId="0" fontId="2" fillId="6" borderId="24" xfId="0" applyFont="1" applyFill="1" applyBorder="1"/>
    <xf numFmtId="0" fontId="2" fillId="6" borderId="34" xfId="0" applyFont="1" applyFill="1" applyBorder="1"/>
    <xf numFmtId="0" fontId="106" fillId="13" borderId="14" xfId="0" applyFont="1" applyFill="1" applyBorder="1"/>
    <xf numFmtId="0" fontId="53" fillId="12" borderId="7" xfId="0" applyFont="1" applyFill="1" applyBorder="1"/>
    <xf numFmtId="0" fontId="53" fillId="12" borderId="7" xfId="0" applyFont="1" applyFill="1" applyBorder="1" applyAlignment="1">
      <alignment horizontal="left"/>
    </xf>
    <xf numFmtId="0" fontId="60" fillId="12" borderId="7" xfId="0" applyFont="1" applyFill="1" applyBorder="1"/>
    <xf numFmtId="165" fontId="58" fillId="12" borderId="7" xfId="0" applyNumberFormat="1" applyFont="1" applyFill="1" applyBorder="1"/>
    <xf numFmtId="165" fontId="58" fillId="12" borderId="9" xfId="0" applyNumberFormat="1" applyFont="1" applyFill="1" applyBorder="1"/>
    <xf numFmtId="0" fontId="2" fillId="17" borderId="7" xfId="0" applyFont="1" applyFill="1" applyBorder="1"/>
    <xf numFmtId="0" fontId="4" fillId="17" borderId="7" xfId="0" applyFont="1" applyFill="1" applyBorder="1"/>
    <xf numFmtId="0" fontId="50" fillId="17" borderId="7" xfId="0" applyFont="1" applyFill="1" applyBorder="1"/>
    <xf numFmtId="165" fontId="4" fillId="17" borderId="7" xfId="0" applyNumberFormat="1" applyFont="1" applyFill="1" applyBorder="1"/>
    <xf numFmtId="165" fontId="50" fillId="17" borderId="7" xfId="0" applyNumberFormat="1" applyFont="1" applyFill="1" applyBorder="1"/>
    <xf numFmtId="165" fontId="98" fillId="13" borderId="0" xfId="0" applyNumberFormat="1" applyFont="1" applyFill="1" applyBorder="1"/>
    <xf numFmtId="49" fontId="37" fillId="3" borderId="7" xfId="0" applyNumberFormat="1" applyFont="1" applyFill="1" applyBorder="1"/>
    <xf numFmtId="0" fontId="107" fillId="0" borderId="0" xfId="0" applyFont="1"/>
    <xf numFmtId="165" fontId="32" fillId="3" borderId="7" xfId="0" applyNumberFormat="1" applyFont="1" applyFill="1" applyBorder="1"/>
    <xf numFmtId="0" fontId="102" fillId="13" borderId="9" xfId="0" applyFont="1" applyFill="1" applyBorder="1"/>
    <xf numFmtId="49" fontId="98" fillId="13" borderId="0" xfId="0" applyNumberFormat="1" applyFont="1" applyFill="1" applyBorder="1"/>
    <xf numFmtId="49" fontId="68" fillId="13" borderId="0" xfId="0" applyNumberFormat="1" applyFont="1" applyFill="1" applyBorder="1"/>
    <xf numFmtId="49" fontId="81" fillId="13" borderId="0" xfId="0" applyNumberFormat="1" applyFont="1" applyFill="1"/>
    <xf numFmtId="49" fontId="108" fillId="13" borderId="7" xfId="0" applyNumberFormat="1" applyFont="1" applyFill="1" applyBorder="1"/>
    <xf numFmtId="0" fontId="54" fillId="13" borderId="7" xfId="0" applyFont="1" applyFill="1" applyBorder="1"/>
    <xf numFmtId="0" fontId="109" fillId="13" borderId="7" xfId="0" applyFont="1" applyFill="1" applyBorder="1"/>
    <xf numFmtId="0" fontId="110" fillId="13" borderId="7" xfId="0" applyFont="1" applyFill="1" applyBorder="1"/>
    <xf numFmtId="0" fontId="110" fillId="13" borderId="20" xfId="0" applyFont="1" applyFill="1" applyBorder="1"/>
    <xf numFmtId="165" fontId="62" fillId="0" borderId="7" xfId="0" applyNumberFormat="1" applyFont="1" applyFill="1" applyBorder="1"/>
    <xf numFmtId="165" fontId="58" fillId="13" borderId="36" xfId="0" applyNumberFormat="1" applyFont="1" applyFill="1" applyBorder="1"/>
    <xf numFmtId="0" fontId="0" fillId="12" borderId="33" xfId="0" applyFont="1" applyFill="1" applyBorder="1" applyAlignment="1"/>
    <xf numFmtId="0" fontId="2" fillId="13" borderId="20" xfId="0" applyFont="1" applyFill="1" applyBorder="1"/>
    <xf numFmtId="0" fontId="5" fillId="13" borderId="20" xfId="0" applyFont="1" applyFill="1" applyBorder="1" applyAlignment="1">
      <alignment horizontal="left"/>
    </xf>
    <xf numFmtId="0" fontId="80" fillId="13" borderId="20" xfId="0" applyFont="1" applyFill="1" applyBorder="1"/>
    <xf numFmtId="0" fontId="79" fillId="13" borderId="0" xfId="0" applyFont="1" applyFill="1" applyBorder="1"/>
    <xf numFmtId="165" fontId="58" fillId="11" borderId="19" xfId="0" applyNumberFormat="1" applyFont="1" applyFill="1" applyBorder="1"/>
    <xf numFmtId="0" fontId="53" fillId="11" borderId="26" xfId="0" applyFont="1" applyFill="1" applyBorder="1" applyAlignment="1">
      <alignment horizontal="left"/>
    </xf>
    <xf numFmtId="0" fontId="54" fillId="11" borderId="26" xfId="0" applyFont="1" applyFill="1" applyBorder="1"/>
    <xf numFmtId="0" fontId="55" fillId="13" borderId="3" xfId="0" applyFont="1" applyFill="1" applyBorder="1"/>
    <xf numFmtId="49" fontId="53" fillId="13" borderId="9" xfId="0" applyNumberFormat="1" applyFont="1" applyFill="1" applyBorder="1"/>
    <xf numFmtId="0" fontId="50" fillId="5" borderId="0" xfId="0" applyFont="1" applyFill="1"/>
    <xf numFmtId="0" fontId="50" fillId="0" borderId="0" xfId="0" applyFont="1"/>
    <xf numFmtId="49" fontId="55" fillId="13" borderId="7" xfId="0" applyNumberFormat="1" applyFont="1" applyFill="1" applyBorder="1"/>
    <xf numFmtId="165" fontId="76" fillId="13" borderId="21" xfId="0" applyNumberFormat="1" applyFont="1" applyFill="1" applyBorder="1"/>
    <xf numFmtId="0" fontId="77" fillId="14" borderId="7" xfId="0" applyFont="1" applyFill="1" applyBorder="1"/>
    <xf numFmtId="0" fontId="55" fillId="14" borderId="7" xfId="0" applyFont="1" applyFill="1" applyBorder="1"/>
    <xf numFmtId="49" fontId="53" fillId="14" borderId="9" xfId="0" applyNumberFormat="1" applyFont="1" applyFill="1" applyBorder="1"/>
    <xf numFmtId="0" fontId="101" fillId="13" borderId="20" xfId="0" applyFont="1" applyFill="1" applyBorder="1"/>
    <xf numFmtId="0" fontId="91" fillId="13" borderId="20" xfId="0" applyFont="1" applyFill="1" applyBorder="1" applyAlignment="1">
      <alignment horizontal="left"/>
    </xf>
    <xf numFmtId="165" fontId="58" fillId="12" borderId="36" xfId="0" applyNumberFormat="1" applyFont="1" applyFill="1" applyBorder="1"/>
    <xf numFmtId="165" fontId="111" fillId="10" borderId="7" xfId="0" applyNumberFormat="1" applyFont="1" applyFill="1" applyBorder="1"/>
    <xf numFmtId="164" fontId="4" fillId="6" borderId="7" xfId="0" applyNumberFormat="1" applyFont="1" applyFill="1" applyBorder="1"/>
    <xf numFmtId="0" fontId="94" fillId="0" borderId="0" xfId="0" applyFont="1" applyBorder="1"/>
    <xf numFmtId="0" fontId="4" fillId="10" borderId="7" xfId="0" applyFont="1" applyFill="1" applyBorder="1"/>
    <xf numFmtId="164" fontId="50" fillId="10" borderId="7" xfId="0" applyNumberFormat="1" applyFont="1" applyFill="1" applyBorder="1"/>
    <xf numFmtId="0" fontId="112" fillId="13" borderId="0" xfId="0" applyFont="1" applyFill="1" applyBorder="1" applyAlignment="1">
      <alignment horizontal="left"/>
    </xf>
    <xf numFmtId="0" fontId="113" fillId="13" borderId="14" xfId="0" applyFont="1" applyFill="1" applyBorder="1"/>
    <xf numFmtId="165" fontId="57" fillId="13" borderId="7" xfId="0" applyNumberFormat="1" applyFont="1" applyFill="1" applyBorder="1"/>
    <xf numFmtId="165" fontId="57" fillId="13" borderId="9" xfId="0" applyNumberFormat="1" applyFont="1" applyFill="1" applyBorder="1"/>
    <xf numFmtId="49" fontId="113" fillId="13" borderId="0" xfId="0" applyNumberFormat="1" applyFont="1" applyFill="1"/>
    <xf numFmtId="0" fontId="113" fillId="13" borderId="0" xfId="0" applyFont="1" applyFill="1"/>
    <xf numFmtId="0" fontId="2" fillId="13" borderId="0" xfId="0" applyFont="1" applyFill="1" applyBorder="1" applyAlignment="1">
      <alignment horizontal="right"/>
    </xf>
    <xf numFmtId="0" fontId="34" fillId="13" borderId="20" xfId="0" applyFont="1" applyFill="1" applyBorder="1" applyAlignment="1">
      <alignment horizontal="left"/>
    </xf>
    <xf numFmtId="0" fontId="109" fillId="13" borderId="20" xfId="0" applyFont="1" applyFill="1" applyBorder="1"/>
    <xf numFmtId="0" fontId="57" fillId="13" borderId="9" xfId="0" applyFont="1" applyFill="1" applyBorder="1"/>
    <xf numFmtId="165" fontId="96" fillId="0" borderId="0" xfId="0" applyNumberFormat="1" applyFont="1"/>
    <xf numFmtId="165" fontId="58" fillId="14" borderId="16" xfId="0" applyNumberFormat="1" applyFont="1" applyFill="1" applyBorder="1"/>
    <xf numFmtId="165" fontId="58" fillId="14" borderId="14" xfId="0" applyNumberFormat="1" applyFont="1" applyFill="1" applyBorder="1"/>
    <xf numFmtId="165" fontId="58" fillId="13" borderId="16" xfId="0" applyNumberFormat="1" applyFont="1" applyFill="1" applyBorder="1"/>
    <xf numFmtId="165" fontId="58" fillId="12" borderId="25" xfId="0" applyNumberFormat="1" applyFont="1" applyFill="1" applyBorder="1"/>
    <xf numFmtId="0" fontId="58" fillId="13" borderId="2" xfId="0" applyFont="1" applyFill="1" applyBorder="1"/>
    <xf numFmtId="0" fontId="76" fillId="13" borderId="20" xfId="0" applyFont="1" applyFill="1" applyBorder="1"/>
    <xf numFmtId="165" fontId="76" fillId="13" borderId="20" xfId="0" applyNumberFormat="1" applyFont="1" applyFill="1" applyBorder="1"/>
    <xf numFmtId="0" fontId="53" fillId="13" borderId="25" xfId="0" applyFont="1" applyFill="1" applyBorder="1" applyAlignment="1">
      <alignment horizontal="left"/>
    </xf>
    <xf numFmtId="0" fontId="54" fillId="12" borderId="25" xfId="0" applyFont="1" applyFill="1" applyBorder="1"/>
    <xf numFmtId="0" fontId="53" fillId="13" borderId="21" xfId="0" applyFont="1" applyFill="1" applyBorder="1" applyAlignment="1">
      <alignment horizontal="right"/>
    </xf>
    <xf numFmtId="0" fontId="55" fillId="13" borderId="21" xfId="0" applyFont="1" applyFill="1" applyBorder="1" applyAlignment="1">
      <alignment horizontal="left"/>
    </xf>
    <xf numFmtId="0" fontId="53" fillId="13" borderId="21" xfId="0" applyFont="1" applyFill="1" applyBorder="1"/>
    <xf numFmtId="165" fontId="58" fillId="13" borderId="14" xfId="0" applyNumberFormat="1" applyFont="1" applyFill="1" applyBorder="1" applyAlignment="1"/>
    <xf numFmtId="0" fontId="0" fillId="0" borderId="1" xfId="0" applyFont="1" applyBorder="1" applyAlignment="1"/>
    <xf numFmtId="0" fontId="0" fillId="0" borderId="5" xfId="0" applyFont="1" applyBorder="1" applyAlignment="1"/>
    <xf numFmtId="165" fontId="58" fillId="13" borderId="25" xfId="0" applyNumberFormat="1" applyFont="1" applyFill="1" applyBorder="1"/>
    <xf numFmtId="165" fontId="58" fillId="13" borderId="26" xfId="0" applyNumberFormat="1" applyFont="1" applyFill="1" applyBorder="1"/>
    <xf numFmtId="165" fontId="62" fillId="13" borderId="0" xfId="0" applyNumberFormat="1" applyFont="1" applyFill="1" applyBorder="1"/>
    <xf numFmtId="165" fontId="58" fillId="13" borderId="0" xfId="0" applyNumberFormat="1" applyFont="1" applyFill="1" applyBorder="1"/>
    <xf numFmtId="0" fontId="58" fillId="13" borderId="0" xfId="0" applyFont="1" applyFill="1" applyBorder="1"/>
    <xf numFmtId="164" fontId="6" fillId="8" borderId="7" xfId="0" applyNumberFormat="1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0" fontId="2" fillId="6" borderId="11" xfId="0" applyFont="1" applyFill="1" applyBorder="1"/>
    <xf numFmtId="0" fontId="2" fillId="6" borderId="9" xfId="0" applyFont="1" applyFill="1" applyBorder="1"/>
    <xf numFmtId="0" fontId="97" fillId="13" borderId="7" xfId="0" applyFont="1" applyFill="1" applyBorder="1"/>
    <xf numFmtId="0" fontId="58" fillId="1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65" fontId="114" fillId="13" borderId="9" xfId="0" applyNumberFormat="1" applyFont="1" applyFill="1" applyBorder="1"/>
    <xf numFmtId="165" fontId="114" fillId="13" borderId="34" xfId="0" applyNumberFormat="1" applyFont="1" applyFill="1" applyBorder="1"/>
    <xf numFmtId="165" fontId="114" fillId="13" borderId="7" xfId="0" applyNumberFormat="1" applyFont="1" applyFill="1" applyBorder="1"/>
    <xf numFmtId="165" fontId="114" fillId="13" borderId="35" xfId="0" applyNumberFormat="1" applyFont="1" applyFill="1" applyBorder="1"/>
    <xf numFmtId="165" fontId="115" fillId="13" borderId="7" xfId="0" applyNumberFormat="1" applyFont="1" applyFill="1" applyBorder="1"/>
    <xf numFmtId="0" fontId="34" fillId="6" borderId="11" xfId="0" applyFont="1" applyFill="1" applyBorder="1" applyAlignment="1"/>
    <xf numFmtId="0" fontId="46" fillId="0" borderId="9" xfId="0" applyFont="1" applyBorder="1" applyAlignment="1"/>
    <xf numFmtId="0" fontId="34" fillId="6" borderId="24" xfId="0" applyFont="1" applyFill="1" applyBorder="1" applyAlignment="1"/>
    <xf numFmtId="0" fontId="46" fillId="0" borderId="34" xfId="0" applyFont="1" applyBorder="1" applyAlignment="1"/>
    <xf numFmtId="0" fontId="2" fillId="3" borderId="2" xfId="0" applyFont="1" applyFill="1" applyBorder="1" applyAlignment="1"/>
    <xf numFmtId="0" fontId="0" fillId="0" borderId="1" xfId="0" applyBorder="1" applyAlignment="1"/>
    <xf numFmtId="0" fontId="0" fillId="0" borderId="5" xfId="0" applyBorder="1" applyAlignment="1"/>
    <xf numFmtId="49" fontId="6" fillId="5" borderId="11" xfId="0" applyNumberFormat="1" applyFont="1" applyFill="1" applyBorder="1" applyAlignment="1"/>
    <xf numFmtId="49" fontId="0" fillId="0" borderId="9" xfId="0" applyNumberFormat="1" applyBorder="1" applyAlignment="1"/>
    <xf numFmtId="0" fontId="0" fillId="0" borderId="9" xfId="0" applyBorder="1" applyAlignment="1"/>
    <xf numFmtId="49" fontId="39" fillId="10" borderId="11" xfId="0" applyNumberFormat="1" applyFont="1" applyFill="1" applyBorder="1" applyAlignment="1">
      <alignment horizontal="left" vertical="center"/>
    </xf>
    <xf numFmtId="49" fontId="51" fillId="0" borderId="9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9" fillId="10" borderId="11" xfId="0" applyFont="1" applyFill="1" applyBorder="1" applyAlignment="1"/>
    <xf numFmtId="0" fontId="51" fillId="10" borderId="9" xfId="0" applyFont="1" applyFill="1" applyBorder="1" applyAlignment="1"/>
    <xf numFmtId="0" fontId="6" fillId="5" borderId="11" xfId="0" applyFont="1" applyFill="1" applyBorder="1" applyAlignment="1"/>
    <xf numFmtId="0" fontId="6" fillId="5" borderId="9" xfId="0" applyFont="1" applyFill="1" applyBorder="1" applyAlignment="1"/>
    <xf numFmtId="0" fontId="5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00863D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1"/>
  <sheetViews>
    <sheetView tabSelected="1" topLeftCell="B1" workbookViewId="0">
      <pane ySplit="3" topLeftCell="A178" activePane="bottomLeft" state="frozen"/>
      <selection activeCell="A3" sqref="A3"/>
      <selection pane="bottomLeft" activeCell="O188" sqref="O188"/>
    </sheetView>
  </sheetViews>
  <sheetFormatPr defaultRowHeight="11.25" x14ac:dyDescent="0.2"/>
  <cols>
    <col min="1" max="1" width="1.42578125" style="2" hidden="1" customWidth="1"/>
    <col min="2" max="2" width="4.140625" style="1" customWidth="1"/>
    <col min="3" max="3" width="7" style="2" customWidth="1"/>
    <col min="4" max="4" width="30.85546875" style="2" customWidth="1"/>
    <col min="5" max="5" width="5.140625" style="2" customWidth="1"/>
    <col min="6" max="6" width="6.28515625" style="2" customWidth="1"/>
    <col min="7" max="7" width="6.85546875" style="2" customWidth="1"/>
    <col min="8" max="8" width="7.42578125" style="2" customWidth="1"/>
    <col min="9" max="9" width="6.85546875" style="2" customWidth="1"/>
    <col min="10" max="10" width="6.28515625" style="2" customWidth="1"/>
    <col min="11" max="11" width="6.85546875" style="2" customWidth="1"/>
    <col min="12" max="12" width="5.85546875" style="2" customWidth="1"/>
    <col min="13" max="13" width="5.7109375" style="2" customWidth="1"/>
    <col min="14" max="14" width="9.7109375" style="2" bestFit="1" customWidth="1"/>
    <col min="15" max="16384" width="9.140625" style="2"/>
  </cols>
  <sheetData>
    <row r="1" spans="1:13" ht="24" customHeight="1" x14ac:dyDescent="0.2">
      <c r="A1" s="19"/>
      <c r="B1" s="21" t="s">
        <v>1328</v>
      </c>
      <c r="C1" s="16"/>
      <c r="D1" s="16"/>
      <c r="E1" s="16"/>
      <c r="F1" s="18"/>
      <c r="G1" s="18"/>
      <c r="H1" s="18"/>
      <c r="I1" s="18"/>
      <c r="J1" s="18"/>
      <c r="K1" s="18"/>
      <c r="L1" s="18"/>
    </row>
    <row r="2" spans="1:13" ht="13.5" thickBot="1" x14ac:dyDescent="0.25">
      <c r="A2" s="18"/>
      <c r="B2" s="19" t="s">
        <v>438</v>
      </c>
      <c r="C2" s="20"/>
      <c r="D2" s="18"/>
      <c r="E2" s="18"/>
      <c r="F2" s="411"/>
      <c r="G2" s="411"/>
      <c r="H2" s="249"/>
      <c r="I2" s="249"/>
      <c r="J2" s="249"/>
      <c r="K2" s="249" t="s">
        <v>664</v>
      </c>
      <c r="L2" s="249"/>
    </row>
    <row r="3" spans="1:13" ht="49.5" customHeight="1" thickBot="1" x14ac:dyDescent="0.25">
      <c r="A3" s="16"/>
      <c r="B3" s="605"/>
      <c r="C3" s="606"/>
      <c r="D3" s="607"/>
      <c r="E3" s="410" t="s">
        <v>893</v>
      </c>
      <c r="F3" s="595" t="s">
        <v>1198</v>
      </c>
      <c r="G3" s="595" t="s">
        <v>1239</v>
      </c>
      <c r="H3" s="595" t="s">
        <v>1323</v>
      </c>
      <c r="I3" s="595" t="s">
        <v>1324</v>
      </c>
      <c r="J3" s="595" t="s">
        <v>1322</v>
      </c>
      <c r="K3" s="595" t="s">
        <v>1266</v>
      </c>
      <c r="L3" s="595" t="s">
        <v>1267</v>
      </c>
    </row>
    <row r="4" spans="1:13" s="3" customFormat="1" ht="18" customHeight="1" x14ac:dyDescent="0.25">
      <c r="A4" s="14"/>
      <c r="B4" s="131" t="s">
        <v>439</v>
      </c>
      <c r="C4" s="27"/>
      <c r="D4" s="28"/>
      <c r="E4" s="201"/>
      <c r="F4" s="370"/>
      <c r="G4" s="370"/>
      <c r="H4" s="201"/>
      <c r="I4" s="201"/>
      <c r="J4" s="201"/>
      <c r="K4" s="201"/>
      <c r="L4" s="201"/>
    </row>
    <row r="5" spans="1:13" s="3" customFormat="1" ht="15" customHeight="1" x14ac:dyDescent="0.2">
      <c r="A5" s="14"/>
      <c r="B5" s="22"/>
      <c r="C5" s="22"/>
      <c r="D5" s="22" t="s">
        <v>329</v>
      </c>
      <c r="E5" s="25"/>
      <c r="F5" s="375">
        <f>SUM('Príloha 2022'!F5)</f>
        <v>6761.1</v>
      </c>
      <c r="G5" s="375">
        <f>SUM('Príloha 2022'!G5)</f>
        <v>7348.4</v>
      </c>
      <c r="H5" s="375">
        <f>SUM('Príloha 2022'!H5)</f>
        <v>6949.5</v>
      </c>
      <c r="I5" s="25">
        <f>SUM('Príloha 2022'!I5)</f>
        <v>7317.9</v>
      </c>
      <c r="J5" s="25">
        <f>SUM('Príloha 2022'!J5)</f>
        <v>7320.6999999999989</v>
      </c>
      <c r="K5" s="25">
        <f>'Príloha 2022'!K5</f>
        <v>6697</v>
      </c>
      <c r="L5" s="25">
        <f>'Príloha 2022'!L5</f>
        <v>6685.2999999999993</v>
      </c>
    </row>
    <row r="6" spans="1:13" s="1" customFormat="1" ht="15" customHeight="1" x14ac:dyDescent="0.2">
      <c r="A6" s="14"/>
      <c r="B6" s="22">
        <v>100</v>
      </c>
      <c r="C6" s="22"/>
      <c r="D6" s="22" t="s">
        <v>1</v>
      </c>
      <c r="E6" s="25"/>
      <c r="F6" s="375">
        <f>SUM('Príloha 2022'!F6)</f>
        <v>3507.7</v>
      </c>
      <c r="G6" s="375">
        <f>SUM('Príloha 2022'!G6)</f>
        <v>3474.8999999999996</v>
      </c>
      <c r="H6" s="375">
        <f>SUM('Príloha 2022'!H6)</f>
        <v>3934.5</v>
      </c>
      <c r="I6" s="25">
        <f>SUM('Príloha 2022'!I6)</f>
        <v>3889.5</v>
      </c>
      <c r="J6" s="25">
        <f>SUM('Príloha 2022'!J6)</f>
        <v>3903.5</v>
      </c>
      <c r="K6" s="25">
        <f>'Príloha 2022'!K6</f>
        <v>3701</v>
      </c>
      <c r="L6" s="25">
        <f>'Príloha 2022'!L6</f>
        <v>3731</v>
      </c>
    </row>
    <row r="7" spans="1:13" s="1" customFormat="1" x14ac:dyDescent="0.2">
      <c r="A7" s="7"/>
      <c r="B7" s="23">
        <v>110</v>
      </c>
      <c r="C7" s="23"/>
      <c r="D7" s="24" t="s">
        <v>2</v>
      </c>
      <c r="E7" s="38"/>
      <c r="F7" s="431">
        <f>SUM('Príloha 2022'!F8)</f>
        <v>3117.2</v>
      </c>
      <c r="G7" s="431">
        <f>SUM('Príloha 2022'!G8)</f>
        <v>3038</v>
      </c>
      <c r="H7" s="431">
        <f>SUM('Príloha 2022'!H8)</f>
        <v>3305</v>
      </c>
      <c r="I7" s="431">
        <f>SUM('Príloha 2022'!I8)</f>
        <v>3450</v>
      </c>
      <c r="J7" s="431">
        <f>SUM('Príloha 2022'!J8)</f>
        <v>3464</v>
      </c>
      <c r="K7" s="431">
        <f>SUM('Príloha 2022'!K8)</f>
        <v>3270</v>
      </c>
      <c r="L7" s="431">
        <f>SUM('Príloha 2022'!L8)</f>
        <v>3300</v>
      </c>
      <c r="M7" s="460" t="s">
        <v>1325</v>
      </c>
    </row>
    <row r="8" spans="1:13" s="1" customFormat="1" x14ac:dyDescent="0.2">
      <c r="A8" s="7"/>
      <c r="B8" s="23">
        <v>120</v>
      </c>
      <c r="C8" s="23"/>
      <c r="D8" s="24" t="s">
        <v>3</v>
      </c>
      <c r="E8" s="38"/>
      <c r="F8" s="431">
        <f>SUM('Príloha 2022'!F10)</f>
        <v>184.09999999999997</v>
      </c>
      <c r="G8" s="431">
        <f>SUM('Príloha 2022'!G10)</f>
        <v>214.19999999999996</v>
      </c>
      <c r="H8" s="431">
        <f>SUM('Príloha 2022'!H10)</f>
        <v>381.5</v>
      </c>
      <c r="I8" s="431">
        <f>SUM('Príloha 2022'!I10)</f>
        <v>191.5</v>
      </c>
      <c r="J8" s="431">
        <f>SUM('Príloha 2022'!J10)</f>
        <v>191.5</v>
      </c>
      <c r="K8" s="431">
        <f>SUM('Príloha 2022'!K10)</f>
        <v>183</v>
      </c>
      <c r="L8" s="431">
        <f>SUM('Príloha 2022'!L10)</f>
        <v>183</v>
      </c>
      <c r="M8" s="460"/>
    </row>
    <row r="9" spans="1:13" s="1" customFormat="1" x14ac:dyDescent="0.2">
      <c r="A9" s="7"/>
      <c r="B9" s="23">
        <v>130</v>
      </c>
      <c r="C9" s="23"/>
      <c r="D9" s="24" t="s">
        <v>4</v>
      </c>
      <c r="E9" s="38"/>
      <c r="F9" s="431">
        <f>SUM('Príloha 2022'!F18)</f>
        <v>204.39999999999998</v>
      </c>
      <c r="G9" s="431">
        <f>SUM('Príloha 2022'!G18+'Príloha 2022'!G28)</f>
        <v>222.7</v>
      </c>
      <c r="H9" s="431">
        <f>SUM('Príloha 2022'!H18)</f>
        <v>247</v>
      </c>
      <c r="I9" s="431">
        <f>SUM('Príloha 2022'!I18)</f>
        <v>247</v>
      </c>
      <c r="J9" s="431">
        <f>SUM('Príloha 2022'!J18)</f>
        <v>247</v>
      </c>
      <c r="K9" s="431">
        <f>SUM('Príloha 2022'!K19+'Príloha 2022'!K28)</f>
        <v>248</v>
      </c>
      <c r="L9" s="431">
        <f>SUM('Príloha 2022'!L19+'Príloha 2022'!L28)</f>
        <v>248</v>
      </c>
      <c r="M9" s="459"/>
    </row>
    <row r="10" spans="1:13" s="1" customFormat="1" x14ac:dyDescent="0.2">
      <c r="A10" s="13"/>
      <c r="B10" s="22">
        <v>200</v>
      </c>
      <c r="C10" s="22"/>
      <c r="D10" s="22" t="s">
        <v>7</v>
      </c>
      <c r="E10" s="25"/>
      <c r="F10" s="375">
        <f>SUM('Príloha 2022'!F30)</f>
        <v>494</v>
      </c>
      <c r="G10" s="375">
        <f>SUM('Príloha 2022'!G30)</f>
        <v>435.70000000000005</v>
      </c>
      <c r="H10" s="375">
        <f>SUM('Príloha 2022'!H30)</f>
        <v>308.60000000000002</v>
      </c>
      <c r="I10" s="375">
        <f>SUM('Príloha 2022'!I30)</f>
        <v>319.60000000000002</v>
      </c>
      <c r="J10" s="375">
        <f>SUM('Príloha 2022'!J30)</f>
        <v>297.90000000000003</v>
      </c>
      <c r="K10" s="375">
        <f>SUM('Príloha 2022'!K30)</f>
        <v>309.60000000000002</v>
      </c>
      <c r="L10" s="375">
        <f>SUM('Príloha 2022'!L30)</f>
        <v>311.60000000000002</v>
      </c>
    </row>
    <row r="11" spans="1:13" s="1" customFormat="1" x14ac:dyDescent="0.2">
      <c r="A11" s="7"/>
      <c r="B11" s="23">
        <v>210</v>
      </c>
      <c r="C11" s="23"/>
      <c r="D11" s="24" t="s">
        <v>8</v>
      </c>
      <c r="E11" s="38"/>
      <c r="F11" s="431">
        <f>SUM('Príloha 2022'!F31)</f>
        <v>259.70000000000005</v>
      </c>
      <c r="G11" s="431">
        <f>SUM('Príloha 2022'!G31)</f>
        <v>251.8</v>
      </c>
      <c r="H11" s="431">
        <f>SUM('Príloha 2022'!H31)</f>
        <v>220</v>
      </c>
      <c r="I11" s="431">
        <f>SUM('Príloha 2022'!I31)</f>
        <v>220</v>
      </c>
      <c r="J11" s="431">
        <f>SUM('Príloha 2022'!J31)</f>
        <v>207</v>
      </c>
      <c r="K11" s="431">
        <f>SUM('Príloha 2022'!K31)</f>
        <v>220</v>
      </c>
      <c r="L11" s="431">
        <f>SUM('Príloha 2022'!L31)</f>
        <v>220</v>
      </c>
      <c r="M11" s="460" t="s">
        <v>1325</v>
      </c>
    </row>
    <row r="12" spans="1:13" s="1" customFormat="1" x14ac:dyDescent="0.2">
      <c r="A12" s="7"/>
      <c r="B12" s="23">
        <v>220</v>
      </c>
      <c r="C12" s="23"/>
      <c r="D12" s="24" t="s">
        <v>9</v>
      </c>
      <c r="E12" s="38"/>
      <c r="F12" s="431">
        <f>SUM('Príloha 2022'!F42)</f>
        <v>53</v>
      </c>
      <c r="G12" s="431">
        <f>SUM('Príloha 2022'!G42)</f>
        <v>29.8</v>
      </c>
      <c r="H12" s="431">
        <f>SUM('Príloha 2022'!H42)</f>
        <v>29.5</v>
      </c>
      <c r="I12" s="431">
        <f>SUM('Príloha 2022'!I42)</f>
        <v>29.5</v>
      </c>
      <c r="J12" s="431">
        <f>SUM('Príloha 2022'!J42)</f>
        <v>29.5</v>
      </c>
      <c r="K12" s="431">
        <f>SUM('Príloha 2022'!K42)</f>
        <v>29.5</v>
      </c>
      <c r="L12" s="431">
        <f>SUM('Príloha 2022'!L42)</f>
        <v>29.5</v>
      </c>
    </row>
    <row r="13" spans="1:13" s="1" customFormat="1" x14ac:dyDescent="0.2">
      <c r="A13" s="7"/>
      <c r="B13" s="23">
        <v>222</v>
      </c>
      <c r="C13" s="23"/>
      <c r="D13" s="24" t="s">
        <v>15</v>
      </c>
      <c r="E13" s="38"/>
      <c r="F13" s="431">
        <f>SUM('Príloha 2022'!F47)</f>
        <v>7.4</v>
      </c>
      <c r="G13" s="431">
        <f>SUM('Príloha 2022'!G47)</f>
        <v>3.1</v>
      </c>
      <c r="H13" s="431">
        <f>SUM('Príloha 2022'!H47)</f>
        <v>3</v>
      </c>
      <c r="I13" s="431">
        <f>SUM('Príloha 2022'!I47)</f>
        <v>3</v>
      </c>
      <c r="J13" s="431">
        <f>SUM('Príloha 2022'!J47)</f>
        <v>3</v>
      </c>
      <c r="K13" s="431">
        <f>SUM('Príloha 2022'!K47)</f>
        <v>3</v>
      </c>
      <c r="L13" s="431">
        <f>SUM('Príloha 2022'!L47)</f>
        <v>3</v>
      </c>
      <c r="M13" s="460"/>
    </row>
    <row r="14" spans="1:13" s="1" customFormat="1" x14ac:dyDescent="0.2">
      <c r="A14" s="7"/>
      <c r="B14" s="23">
        <v>223</v>
      </c>
      <c r="C14" s="26"/>
      <c r="D14" s="24" t="s">
        <v>16</v>
      </c>
      <c r="E14" s="38"/>
      <c r="F14" s="431">
        <f>SUM('Príloha 2022'!F49)</f>
        <v>86.699999999999989</v>
      </c>
      <c r="G14" s="431">
        <f>SUM('Príloha 2022'!G49)</f>
        <v>38.6</v>
      </c>
      <c r="H14" s="431">
        <f>SUM('Príloha 2022'!H49)</f>
        <v>40.1</v>
      </c>
      <c r="I14" s="431">
        <f>SUM('Príloha 2022'!I49)</f>
        <v>51.1</v>
      </c>
      <c r="J14" s="431">
        <f>SUM('Príloha 2022'!J49)</f>
        <v>51.1</v>
      </c>
      <c r="K14" s="431">
        <f>SUM('Príloha 2022'!K49)</f>
        <v>41.1</v>
      </c>
      <c r="L14" s="431">
        <f>SUM('Príloha 2022'!L49)</f>
        <v>43.1</v>
      </c>
      <c r="M14" s="460"/>
    </row>
    <row r="15" spans="1:13" s="1" customFormat="1" x14ac:dyDescent="0.2">
      <c r="A15" s="7"/>
      <c r="B15" s="23">
        <v>240</v>
      </c>
      <c r="C15" s="23"/>
      <c r="D15" s="24" t="s">
        <v>24</v>
      </c>
      <c r="E15" s="38"/>
      <c r="F15" s="431">
        <f>SUM('Príloha 2022'!F74)</f>
        <v>0</v>
      </c>
      <c r="G15" s="431">
        <f>SUM('Príloha 2022'!G74)</f>
        <v>0</v>
      </c>
      <c r="H15" s="431">
        <f>SUM('Príloha 2022'!H74)</f>
        <v>0</v>
      </c>
      <c r="I15" s="431">
        <f>SUM('Príloha 2022'!I74)</f>
        <v>0</v>
      </c>
      <c r="J15" s="431">
        <f>SUM('Príloha 2022'!J74)</f>
        <v>0</v>
      </c>
      <c r="K15" s="431">
        <f>SUM('Príloha 2022'!K74)</f>
        <v>0</v>
      </c>
      <c r="L15" s="431">
        <f>SUM('Príloha 2022'!L74)</f>
        <v>0</v>
      </c>
    </row>
    <row r="16" spans="1:13" ht="11.25" customHeight="1" x14ac:dyDescent="0.2">
      <c r="A16" s="6"/>
      <c r="B16" s="23">
        <v>290</v>
      </c>
      <c r="C16" s="23"/>
      <c r="D16" s="24" t="s">
        <v>26</v>
      </c>
      <c r="E16" s="38"/>
      <c r="F16" s="431">
        <f>SUM('Príloha 2022'!F76)</f>
        <v>87.2</v>
      </c>
      <c r="G16" s="431">
        <f>SUM('Príloha 2022'!G76)</f>
        <v>112.4</v>
      </c>
      <c r="H16" s="431">
        <f>SUM('Príloha 2022'!H76)</f>
        <v>16</v>
      </c>
      <c r="I16" s="431">
        <f>SUM('Príloha 2022'!I76)</f>
        <v>16</v>
      </c>
      <c r="J16" s="431">
        <f>SUM('Príloha 2022'!J76)</f>
        <v>7.3</v>
      </c>
      <c r="K16" s="431">
        <f>SUM('Príloha 2022'!K76)</f>
        <v>16</v>
      </c>
      <c r="L16" s="431">
        <f>SUM('Príloha 2022'!L76)</f>
        <v>16</v>
      </c>
      <c r="M16" s="460" t="s">
        <v>1325</v>
      </c>
    </row>
    <row r="17" spans="1:13" s="1" customFormat="1" x14ac:dyDescent="0.2">
      <c r="A17" s="13"/>
      <c r="B17" s="22">
        <v>300</v>
      </c>
      <c r="C17" s="22"/>
      <c r="D17" s="22" t="s">
        <v>29</v>
      </c>
      <c r="E17" s="145"/>
      <c r="F17" s="375">
        <f>SUM('Príloha 2022'!F85)</f>
        <v>2759.400000000001</v>
      </c>
      <c r="G17" s="375">
        <f>SUM('Príloha 2022'!G85)</f>
        <v>3437.8</v>
      </c>
      <c r="H17" s="375">
        <f>SUM('Príloha 2022'!H85)</f>
        <v>2706.3999999999996</v>
      </c>
      <c r="I17" s="375">
        <f>SUM('Príloha 2022'!I85)</f>
        <v>3108.7999999999997</v>
      </c>
      <c r="J17" s="375">
        <f>SUM('Príloha 2022'!J85)</f>
        <v>3119.2999999999997</v>
      </c>
      <c r="K17" s="375">
        <f>'Príloha 2022'!K85</f>
        <v>2686.3999999999996</v>
      </c>
      <c r="L17" s="375">
        <f>'Príloha 2022'!L85</f>
        <v>2642.7</v>
      </c>
      <c r="M17" s="491"/>
    </row>
    <row r="18" spans="1:13" x14ac:dyDescent="0.2">
      <c r="A18" s="6"/>
      <c r="B18" s="23">
        <v>311</v>
      </c>
      <c r="C18" s="24">
        <v>311</v>
      </c>
      <c r="D18" s="24" t="s">
        <v>785</v>
      </c>
      <c r="E18" s="38"/>
      <c r="F18" s="431">
        <f>SUM('Príloha 2022'!F86)</f>
        <v>0</v>
      </c>
      <c r="G18" s="431">
        <f>SUM('Príloha 2022'!G86)</f>
        <v>0</v>
      </c>
      <c r="H18" s="431">
        <f>SUM('Príloha 2022'!H86)</f>
        <v>0.4</v>
      </c>
      <c r="I18" s="431">
        <f>SUM('Príloha 2022'!I86)</f>
        <v>0.4</v>
      </c>
      <c r="J18" s="431">
        <f>SUM('Príloha 2022'!J86)</f>
        <v>0.4</v>
      </c>
      <c r="K18" s="431">
        <f>'Príloha 2022'!K86</f>
        <v>0.4</v>
      </c>
      <c r="L18" s="431">
        <f>'Príloha 2022'!L86</f>
        <v>0.4</v>
      </c>
      <c r="M18" s="203"/>
    </row>
    <row r="19" spans="1:13" x14ac:dyDescent="0.2">
      <c r="A19" s="6"/>
      <c r="B19" s="23"/>
      <c r="C19" s="24">
        <v>311</v>
      </c>
      <c r="D19" s="24" t="s">
        <v>786</v>
      </c>
      <c r="E19" s="38"/>
      <c r="F19" s="431">
        <f>SUM('Príloha 2022'!F87)</f>
        <v>6.8</v>
      </c>
      <c r="G19" s="431">
        <f>SUM('Príloha 2022'!G87)</f>
        <v>2.5</v>
      </c>
      <c r="H19" s="431">
        <f>SUM('Príloha 2022'!H87)</f>
        <v>1</v>
      </c>
      <c r="I19" s="431">
        <f>SUM('Príloha 2022'!I87)</f>
        <v>3.7</v>
      </c>
      <c r="J19" s="431">
        <f>SUM('Príloha 2022'!J87)</f>
        <v>3.7</v>
      </c>
      <c r="K19" s="431">
        <f>'Príloha 2022'!K87</f>
        <v>1</v>
      </c>
      <c r="L19" s="431">
        <f>'Príloha 2022'!L87</f>
        <v>1</v>
      </c>
      <c r="M19" s="460"/>
    </row>
    <row r="20" spans="1:13" x14ac:dyDescent="0.2">
      <c r="A20" s="6"/>
      <c r="B20" s="23"/>
      <c r="C20" s="24">
        <v>311</v>
      </c>
      <c r="D20" s="24" t="s">
        <v>999</v>
      </c>
      <c r="E20" s="38"/>
      <c r="F20" s="431">
        <f>SUM('Príloha 2022'!F88)</f>
        <v>10</v>
      </c>
      <c r="G20" s="431">
        <f>SUM('Príloha 2022'!G88)</f>
        <v>0</v>
      </c>
      <c r="H20" s="431">
        <f>SUM('Príloha 2022'!H88)</f>
        <v>0</v>
      </c>
      <c r="I20" s="431">
        <f>SUM('Príloha 2022'!I88)</f>
        <v>0</v>
      </c>
      <c r="J20" s="431">
        <f>SUM('Príloha 2022'!J88)</f>
        <v>0</v>
      </c>
      <c r="K20" s="431">
        <f>SUM('Príloha 2022'!K88)</f>
        <v>0</v>
      </c>
      <c r="L20" s="431">
        <f>SUM('Príloha 2022'!L88)</f>
        <v>0</v>
      </c>
      <c r="M20" s="459"/>
    </row>
    <row r="21" spans="1:13" x14ac:dyDescent="0.2">
      <c r="A21" s="6"/>
      <c r="B21" s="23">
        <v>312</v>
      </c>
      <c r="C21" s="24">
        <v>312001</v>
      </c>
      <c r="D21" s="24" t="s">
        <v>787</v>
      </c>
      <c r="E21" s="38"/>
      <c r="F21" s="431">
        <f>SUM('Príloha 2022'!F89)</f>
        <v>126</v>
      </c>
      <c r="G21" s="431">
        <f>SUM('Príloha 2022'!G89)</f>
        <v>91</v>
      </c>
      <c r="H21" s="431">
        <f>SUM('Príloha 2022'!H89)</f>
        <v>39.5</v>
      </c>
      <c r="I21" s="431">
        <f>SUM('Príloha 2022'!I89)</f>
        <v>39.5</v>
      </c>
      <c r="J21" s="431">
        <f>SUM('Príloha 2022'!J89)</f>
        <v>39.5</v>
      </c>
      <c r="K21" s="431">
        <f>SUM('Príloha 2022'!K89)</f>
        <v>39.5</v>
      </c>
      <c r="L21" s="431">
        <f>SUM('Príloha 2022'!L89)</f>
        <v>39.5</v>
      </c>
      <c r="M21" s="438"/>
    </row>
    <row r="22" spans="1:13" x14ac:dyDescent="0.2">
      <c r="A22" s="6"/>
      <c r="B22" s="23"/>
      <c r="C22" s="24">
        <v>312012</v>
      </c>
      <c r="D22" s="24" t="s">
        <v>909</v>
      </c>
      <c r="E22" s="38"/>
      <c r="F22" s="431">
        <f>SUM('Príloha 2022'!F90)</f>
        <v>38.9</v>
      </c>
      <c r="G22" s="431">
        <f>SUM('Príloha 2022'!G90)</f>
        <v>43.1</v>
      </c>
      <c r="H22" s="431">
        <f>SUM('Príloha 2022'!H90)</f>
        <v>39</v>
      </c>
      <c r="I22" s="431">
        <f>SUM('Príloha 2022'!I90)</f>
        <v>39</v>
      </c>
      <c r="J22" s="431">
        <f>SUM('Príloha 2022'!J90)</f>
        <v>39</v>
      </c>
      <c r="K22" s="431">
        <f>SUM('Príloha 2022'!K90)</f>
        <v>39</v>
      </c>
      <c r="L22" s="431">
        <f>SUM('Príloha 2022'!L90)</f>
        <v>39</v>
      </c>
    </row>
    <row r="23" spans="1:13" x14ac:dyDescent="0.2">
      <c r="A23" s="6"/>
      <c r="B23" s="23"/>
      <c r="C23" s="24">
        <v>312012</v>
      </c>
      <c r="D23" s="24" t="s">
        <v>910</v>
      </c>
      <c r="E23" s="38"/>
      <c r="F23" s="431">
        <f>SUM('Príloha 2022'!F91)</f>
        <v>16</v>
      </c>
      <c r="G23" s="431">
        <f>SUM('Príloha 2022'!G91)</f>
        <v>17.5</v>
      </c>
      <c r="H23" s="431">
        <f>SUM('Príloha 2022'!H91)</f>
        <v>17.5</v>
      </c>
      <c r="I23" s="431">
        <f>SUM('Príloha 2022'!I91)</f>
        <v>17.5</v>
      </c>
      <c r="J23" s="431">
        <f>SUM('Príloha 2022'!J91)</f>
        <v>17.5</v>
      </c>
      <c r="K23" s="431">
        <f>'Príloha 2022'!K91</f>
        <v>17.5</v>
      </c>
      <c r="L23" s="431">
        <f>'Príloha 2022'!L91</f>
        <v>17.5</v>
      </c>
    </row>
    <row r="24" spans="1:13" x14ac:dyDescent="0.2">
      <c r="A24" s="6"/>
      <c r="B24" s="23"/>
      <c r="C24" s="24">
        <v>312001</v>
      </c>
      <c r="D24" s="24" t="s">
        <v>788</v>
      </c>
      <c r="E24" s="38"/>
      <c r="F24" s="431">
        <f>SUM('Príloha 2022'!F92)</f>
        <v>6.6</v>
      </c>
      <c r="G24" s="431">
        <f>SUM('Príloha 2022'!G92)</f>
        <v>5.3</v>
      </c>
      <c r="H24" s="431">
        <f>SUM('Príloha 2022'!H92)</f>
        <v>8.5</v>
      </c>
      <c r="I24" s="431">
        <f>SUM('Príloha 2022'!I92)</f>
        <v>8.5</v>
      </c>
      <c r="J24" s="431">
        <f>SUM('Príloha 2022'!J92)</f>
        <v>8.5</v>
      </c>
      <c r="K24" s="431">
        <f>'Príloha 2022'!K92</f>
        <v>8.5</v>
      </c>
      <c r="L24" s="431">
        <f>'Príloha 2022'!L92</f>
        <v>8.5</v>
      </c>
      <c r="M24" s="438"/>
    </row>
    <row r="25" spans="1:13" x14ac:dyDescent="0.2">
      <c r="A25" s="6"/>
      <c r="B25" s="23"/>
      <c r="C25" s="24">
        <v>312001</v>
      </c>
      <c r="D25" s="24" t="s">
        <v>789</v>
      </c>
      <c r="E25" s="38"/>
      <c r="F25" s="431">
        <f>SUM('Príloha 2022'!F93)</f>
        <v>25.2</v>
      </c>
      <c r="G25" s="431">
        <f>SUM('Príloha 2022'!G93)</f>
        <v>9.5</v>
      </c>
      <c r="H25" s="431">
        <f>SUM('Príloha 2022'!H93)</f>
        <v>10</v>
      </c>
      <c r="I25" s="431">
        <f>SUM('Príloha 2022'!I93)</f>
        <v>10</v>
      </c>
      <c r="J25" s="431">
        <f>SUM('Príloha 2022'!J93)</f>
        <v>10</v>
      </c>
      <c r="K25" s="431">
        <f>'Príloha 2022'!K93</f>
        <v>10</v>
      </c>
      <c r="L25" s="431">
        <f>'Príloha 2022'!L93</f>
        <v>10</v>
      </c>
    </row>
    <row r="26" spans="1:13" x14ac:dyDescent="0.2">
      <c r="A26" s="6"/>
      <c r="B26" s="23"/>
      <c r="C26" s="24">
        <v>312001</v>
      </c>
      <c r="D26" s="24" t="s">
        <v>790</v>
      </c>
      <c r="E26" s="50"/>
      <c r="F26" s="431">
        <f>SUM('Príloha 2022'!F94)</f>
        <v>97.2</v>
      </c>
      <c r="G26" s="431">
        <f>SUM('Príloha 2022'!G94)</f>
        <v>76.2</v>
      </c>
      <c r="H26" s="431">
        <f>SUM('Príloha 2022'!H94)</f>
        <v>15</v>
      </c>
      <c r="I26" s="431">
        <f>SUM('Príloha 2022'!I94)</f>
        <v>15</v>
      </c>
      <c r="J26" s="431">
        <f>SUM('Príloha 2022'!J94)</f>
        <v>15</v>
      </c>
      <c r="K26" s="431">
        <f>SUM('Príloha 2022'!K94)</f>
        <v>15</v>
      </c>
      <c r="L26" s="431">
        <f>SUM('Príloha 2022'!L94)</f>
        <v>15</v>
      </c>
      <c r="M26" s="1"/>
    </row>
    <row r="27" spans="1:13" x14ac:dyDescent="0.2">
      <c r="A27" s="6"/>
      <c r="B27" s="23"/>
      <c r="C27" s="24">
        <v>312001</v>
      </c>
      <c r="D27" s="24" t="s">
        <v>791</v>
      </c>
      <c r="E27" s="38"/>
      <c r="F27" s="431">
        <f>SUM('Príloha 2022'!F95)</f>
        <v>48.9</v>
      </c>
      <c r="G27" s="431">
        <f>SUM('Príloha 2022'!G95)</f>
        <v>100.7</v>
      </c>
      <c r="H27" s="431">
        <f>SUM('Príloha 2022'!H95)</f>
        <v>90</v>
      </c>
      <c r="I27" s="431">
        <f>SUM('Príloha 2022'!I95)</f>
        <v>90</v>
      </c>
      <c r="J27" s="431">
        <f>SUM('Príloha 2022'!J95)</f>
        <v>90</v>
      </c>
      <c r="K27" s="431">
        <f>SUM('Príloha 2022'!K95)</f>
        <v>90</v>
      </c>
      <c r="L27" s="431">
        <f>SUM('Príloha 2022'!L95)</f>
        <v>90</v>
      </c>
    </row>
    <row r="28" spans="1:13" x14ac:dyDescent="0.2">
      <c r="A28" s="6"/>
      <c r="B28" s="23"/>
      <c r="C28" s="24">
        <v>312001</v>
      </c>
      <c r="D28" s="24" t="s">
        <v>1241</v>
      </c>
      <c r="E28" s="38"/>
      <c r="F28" s="431">
        <f>SUM('Príloha 2022'!F96)</f>
        <v>0</v>
      </c>
      <c r="G28" s="431">
        <f>SUM('Príloha 2022'!G96)</f>
        <v>15.6</v>
      </c>
      <c r="H28" s="431">
        <f>SUM('Príloha 2022'!H96)</f>
        <v>0</v>
      </c>
      <c r="I28" s="431">
        <f>SUM('Príloha 2022'!I96)</f>
        <v>0</v>
      </c>
      <c r="J28" s="431">
        <f>SUM('Príloha 2022'!J96)</f>
        <v>0</v>
      </c>
      <c r="K28" s="431">
        <f>SUM('Príloha 2022'!K96)</f>
        <v>0</v>
      </c>
      <c r="L28" s="431">
        <f>SUM('Príloha 2022'!L96)</f>
        <v>0</v>
      </c>
      <c r="M28" s="459"/>
    </row>
    <row r="29" spans="1:13" x14ac:dyDescent="0.2">
      <c r="A29" s="6"/>
      <c r="B29" s="23"/>
      <c r="C29" s="24">
        <v>312001</v>
      </c>
      <c r="D29" s="24" t="s">
        <v>792</v>
      </c>
      <c r="E29" s="38"/>
      <c r="F29" s="431">
        <f>SUM('Príloha 2022'!F97)</f>
        <v>20.2</v>
      </c>
      <c r="G29" s="431">
        <f>SUM('Príloha 2022'!G97)</f>
        <v>9.6</v>
      </c>
      <c r="H29" s="431">
        <f>SUM('Príloha 2022'!H97)</f>
        <v>11</v>
      </c>
      <c r="I29" s="431">
        <f>SUM('Príloha 2022'!I97)</f>
        <v>11</v>
      </c>
      <c r="J29" s="431">
        <f>SUM('Príloha 2022'!J97)</f>
        <v>17.8</v>
      </c>
      <c r="K29" s="431">
        <f>SUM('Príloha 2022'!K97)</f>
        <v>11</v>
      </c>
      <c r="L29" s="431">
        <f>SUM('Príloha 2022'!L97)</f>
        <v>0</v>
      </c>
      <c r="M29" s="460" t="s">
        <v>1325</v>
      </c>
    </row>
    <row r="30" spans="1:13" x14ac:dyDescent="0.2">
      <c r="A30" s="6"/>
      <c r="B30" s="23"/>
      <c r="C30" s="24">
        <v>312001</v>
      </c>
      <c r="D30" s="24" t="s">
        <v>1199</v>
      </c>
      <c r="E30" s="38"/>
      <c r="F30" s="431">
        <f>SUM('Príloha 2022'!F98)</f>
        <v>0</v>
      </c>
      <c r="G30" s="431">
        <f>SUM('Príloha 2022'!G98)</f>
        <v>10.9</v>
      </c>
      <c r="H30" s="431">
        <f>SUM('Príloha 2022'!H98)</f>
        <v>0</v>
      </c>
      <c r="I30" s="431">
        <f>SUM('Príloha 2022'!I98)</f>
        <v>0</v>
      </c>
      <c r="J30" s="431">
        <f>SUM('Príloha 2022'!J98)</f>
        <v>0</v>
      </c>
      <c r="K30" s="431">
        <f>SUM('Príloha 2022'!K98)</f>
        <v>0</v>
      </c>
      <c r="L30" s="431">
        <f>SUM('Príloha 2022'!L98)</f>
        <v>0</v>
      </c>
      <c r="M30" s="460"/>
    </row>
    <row r="31" spans="1:13" x14ac:dyDescent="0.2">
      <c r="A31" s="6"/>
      <c r="B31" s="23"/>
      <c r="C31" s="24">
        <v>312001</v>
      </c>
      <c r="D31" s="24" t="s">
        <v>1222</v>
      </c>
      <c r="E31" s="38"/>
      <c r="F31" s="431">
        <f>SUM('Príloha 2022'!F99)</f>
        <v>0</v>
      </c>
      <c r="G31" s="431">
        <f>SUM('Príloha 2022'!G99)</f>
        <v>0</v>
      </c>
      <c r="H31" s="431">
        <f>SUM('Príloha 2022'!H99)</f>
        <v>10</v>
      </c>
      <c r="I31" s="431">
        <f>SUM('Príloha 2022'!I99)</f>
        <v>10</v>
      </c>
      <c r="J31" s="431">
        <f>SUM('Príloha 2022'!J99)</f>
        <v>10</v>
      </c>
      <c r="K31" s="431">
        <f>SUM('Príloha 2022'!K99)</f>
        <v>0</v>
      </c>
      <c r="L31" s="431">
        <f>SUM('Príloha 2022'!L99)</f>
        <v>0</v>
      </c>
      <c r="M31" s="460"/>
    </row>
    <row r="32" spans="1:13" x14ac:dyDescent="0.2">
      <c r="A32" s="6"/>
      <c r="B32" s="23"/>
      <c r="C32" s="24">
        <v>312001</v>
      </c>
      <c r="D32" s="24" t="s">
        <v>793</v>
      </c>
      <c r="E32" s="38"/>
      <c r="F32" s="431">
        <f>SUM('Príloha 2022'!F100)</f>
        <v>7</v>
      </c>
      <c r="G32" s="431">
        <f>SUM('Príloha 2022'!G100)</f>
        <v>3.3</v>
      </c>
      <c r="H32" s="431">
        <f>SUM('Príloha 2022'!H100)</f>
        <v>5</v>
      </c>
      <c r="I32" s="431">
        <f>SUM('Príloha 2022'!I100)</f>
        <v>5</v>
      </c>
      <c r="J32" s="431">
        <f>SUM('Príloha 2022'!J100)</f>
        <v>5</v>
      </c>
      <c r="K32" s="431">
        <f>SUM('Príloha 2022'!K100)</f>
        <v>5</v>
      </c>
      <c r="L32" s="431">
        <f>SUM('Príloha 2022'!L100)</f>
        <v>5</v>
      </c>
      <c r="M32" s="460"/>
    </row>
    <row r="33" spans="1:13" x14ac:dyDescent="0.2">
      <c r="A33" s="6"/>
      <c r="B33" s="23"/>
      <c r="C33" s="24">
        <v>312001</v>
      </c>
      <c r="D33" s="24" t="s">
        <v>1172</v>
      </c>
      <c r="E33" s="38"/>
      <c r="F33" s="431">
        <f>SUM('Príloha 2022'!F101)</f>
        <v>4</v>
      </c>
      <c r="G33" s="431">
        <f>SUM('Príloha 2022'!G101)</f>
        <v>0</v>
      </c>
      <c r="H33" s="431">
        <f>SUM('Príloha 2022'!H101)</f>
        <v>4</v>
      </c>
      <c r="I33" s="431">
        <f>SUM('Príloha 2022'!I101)</f>
        <v>4</v>
      </c>
      <c r="J33" s="431">
        <f>SUM('Príloha 2022'!J101)</f>
        <v>10</v>
      </c>
      <c r="K33" s="431">
        <f>SUM('Príloha 2022'!K101)</f>
        <v>4</v>
      </c>
      <c r="L33" s="431">
        <f>SUM('Príloha 2022'!L101)</f>
        <v>4</v>
      </c>
      <c r="M33" s="460" t="s">
        <v>1325</v>
      </c>
    </row>
    <row r="34" spans="1:13" x14ac:dyDescent="0.2">
      <c r="A34" s="6"/>
      <c r="B34" s="23"/>
      <c r="C34" s="24">
        <v>312001</v>
      </c>
      <c r="D34" s="24" t="s">
        <v>1054</v>
      </c>
      <c r="E34" s="38"/>
      <c r="F34" s="431">
        <f>SUM('Príloha 2022'!F102)</f>
        <v>2</v>
      </c>
      <c r="G34" s="431">
        <f>SUM('Príloha 2022'!G102)</f>
        <v>0</v>
      </c>
      <c r="H34" s="431">
        <f>SUM('Príloha 2022'!H102)</f>
        <v>1</v>
      </c>
      <c r="I34" s="431">
        <f>SUM('Príloha 2022'!I102)</f>
        <v>1</v>
      </c>
      <c r="J34" s="431">
        <f>SUM('Príloha 2022'!J102)</f>
        <v>1</v>
      </c>
      <c r="K34" s="431">
        <f>SUM('Príloha 2022'!K102)</f>
        <v>1</v>
      </c>
      <c r="L34" s="431">
        <f>SUM('Príloha 2022'!L102)</f>
        <v>1</v>
      </c>
      <c r="M34" s="203"/>
    </row>
    <row r="35" spans="1:13" x14ac:dyDescent="0.2">
      <c r="A35" s="6"/>
      <c r="B35" s="23"/>
      <c r="C35" s="24">
        <v>312001</v>
      </c>
      <c r="D35" s="24" t="s">
        <v>1072</v>
      </c>
      <c r="E35" s="38"/>
      <c r="F35" s="431">
        <f>SUM('Príloha 2022'!F103)</f>
        <v>23.1</v>
      </c>
      <c r="G35" s="431">
        <f>SUM('Príloha 2022'!G103)</f>
        <v>41.5</v>
      </c>
      <c r="H35" s="431">
        <f>SUM('Príloha 2022'!H103)</f>
        <v>54</v>
      </c>
      <c r="I35" s="431">
        <f>SUM('Príloha 2022'!I103)</f>
        <v>54</v>
      </c>
      <c r="J35" s="431">
        <f>SUM('Príloha 2022'!J103)</f>
        <v>54</v>
      </c>
      <c r="K35" s="431">
        <f>SUM('Príloha 2022'!K103)</f>
        <v>54</v>
      </c>
      <c r="L35" s="431">
        <f>SUM('Príloha 2022'!L103)</f>
        <v>54</v>
      </c>
      <c r="M35" s="460"/>
    </row>
    <row r="36" spans="1:13" x14ac:dyDescent="0.2">
      <c r="A36" s="6"/>
      <c r="B36" s="23"/>
      <c r="C36" s="24">
        <v>312001</v>
      </c>
      <c r="D36" s="24" t="s">
        <v>1260</v>
      </c>
      <c r="E36" s="38"/>
      <c r="F36" s="431">
        <f>SUM('Príloha 2022'!F104)</f>
        <v>54.6</v>
      </c>
      <c r="G36" s="431">
        <f>SUM('Príloha 2022'!G104)</f>
        <v>0</v>
      </c>
      <c r="H36" s="431">
        <f>SUM('Príloha 2022'!H104)</f>
        <v>50.1</v>
      </c>
      <c r="I36" s="431">
        <f>SUM('Príloha 2022'!I104)</f>
        <v>63</v>
      </c>
      <c r="J36" s="431">
        <f>SUM('Príloha 2022'!J104)</f>
        <v>63</v>
      </c>
      <c r="K36" s="431">
        <f>SUM('Príloha 2022'!K104)</f>
        <v>50.1</v>
      </c>
      <c r="L36" s="431">
        <f>SUM('Príloha 2022'!L104)</f>
        <v>50.1</v>
      </c>
      <c r="M36" s="460"/>
    </row>
    <row r="37" spans="1:13" x14ac:dyDescent="0.2">
      <c r="A37" s="6"/>
      <c r="B37" s="23"/>
      <c r="C37" s="24">
        <v>312001</v>
      </c>
      <c r="D37" s="24" t="s">
        <v>1314</v>
      </c>
      <c r="E37" s="38"/>
      <c r="F37" s="431">
        <f>SUM('Príloha 2022'!F105)</f>
        <v>0</v>
      </c>
      <c r="G37" s="431">
        <f>SUM('Príloha 2022'!G105)</f>
        <v>0</v>
      </c>
      <c r="H37" s="431">
        <f>SUM('Príloha 2022'!H105)</f>
        <v>0</v>
      </c>
      <c r="I37" s="431">
        <f>SUM('Príloha 2022'!I105)</f>
        <v>20</v>
      </c>
      <c r="J37" s="431">
        <f>SUM('Príloha 2022'!J105)</f>
        <v>20</v>
      </c>
      <c r="K37" s="431">
        <f>SUM('Príloha 2022'!K105)</f>
        <v>0</v>
      </c>
      <c r="L37" s="431">
        <f>SUM('Príloha 2022'!L105)</f>
        <v>0</v>
      </c>
      <c r="M37" s="460"/>
    </row>
    <row r="38" spans="1:13" x14ac:dyDescent="0.2">
      <c r="A38" s="6"/>
      <c r="B38" s="23"/>
      <c r="C38" s="24">
        <v>312001</v>
      </c>
      <c r="D38" s="24" t="s">
        <v>981</v>
      </c>
      <c r="E38" s="38"/>
      <c r="F38" s="431">
        <f>SUM('Príloha 2022'!F106)</f>
        <v>0</v>
      </c>
      <c r="G38" s="431">
        <f>SUM('Príloha 2022'!G106)</f>
        <v>70.400000000000006</v>
      </c>
      <c r="H38" s="431">
        <f>SUM('Príloha 2022'!H106)</f>
        <v>0</v>
      </c>
      <c r="I38" s="431">
        <f>SUM('Príloha 2022'!I106)</f>
        <v>0</v>
      </c>
      <c r="J38" s="431">
        <f>SUM('Príloha 2022'!J106)</f>
        <v>0</v>
      </c>
      <c r="K38" s="431">
        <f>SUM('Príloha 2022'!K106)</f>
        <v>0</v>
      </c>
      <c r="L38" s="431">
        <f>SUM('Príloha 2022'!L106)</f>
        <v>0</v>
      </c>
      <c r="M38" s="460"/>
    </row>
    <row r="39" spans="1:13" x14ac:dyDescent="0.2">
      <c r="A39" s="6"/>
      <c r="B39" s="23"/>
      <c r="C39" s="24">
        <v>312012</v>
      </c>
      <c r="D39" s="24" t="s">
        <v>794</v>
      </c>
      <c r="E39" s="50"/>
      <c r="F39" s="431">
        <f>SUM('Príloha 2022'!F107)</f>
        <v>1763.1</v>
      </c>
      <c r="G39" s="431">
        <f>SUM('Príloha 2022'!G107)</f>
        <v>1965.8</v>
      </c>
      <c r="H39" s="431">
        <f>SUM('Príloha 2022'!H107)</f>
        <v>1897.9</v>
      </c>
      <c r="I39" s="431">
        <f>SUM('Príloha 2022'!I107)</f>
        <v>2097.8000000000002</v>
      </c>
      <c r="J39" s="431">
        <f>SUM('Príloha 2022'!J107)</f>
        <v>2093.1</v>
      </c>
      <c r="K39" s="431">
        <f>SUM('Príloha 2022'!K107)</f>
        <v>1897.9</v>
      </c>
      <c r="L39" s="431">
        <f>SUM('Príloha 2022'!L107)</f>
        <v>1897.9</v>
      </c>
      <c r="M39" s="460" t="s">
        <v>1325</v>
      </c>
    </row>
    <row r="40" spans="1:13" x14ac:dyDescent="0.2">
      <c r="A40" s="6"/>
      <c r="B40" s="23"/>
      <c r="C40" s="24">
        <v>312012</v>
      </c>
      <c r="D40" s="24" t="s">
        <v>795</v>
      </c>
      <c r="E40" s="50"/>
      <c r="F40" s="431">
        <f>SUM('Príloha 2022'!F108)</f>
        <v>108.8</v>
      </c>
      <c r="G40" s="431">
        <f>SUM('Príloha 2022'!G108)</f>
        <v>146.6</v>
      </c>
      <c r="H40" s="431">
        <f>SUM('Príloha 2022'!H108)</f>
        <v>140.1</v>
      </c>
      <c r="I40" s="431">
        <f>SUM('Príloha 2022'!I108)</f>
        <v>210.7</v>
      </c>
      <c r="J40" s="431">
        <f>SUM('Príloha 2022'!J108)</f>
        <v>211.4</v>
      </c>
      <c r="K40" s="431">
        <f>SUM('Príloha 2022'!K108)</f>
        <v>140.1</v>
      </c>
      <c r="L40" s="431">
        <f>SUM('Príloha 2022'!L108)</f>
        <v>140.1</v>
      </c>
      <c r="M40" s="460" t="s">
        <v>1325</v>
      </c>
    </row>
    <row r="41" spans="1:13" x14ac:dyDescent="0.2">
      <c r="A41" s="6"/>
      <c r="B41" s="23"/>
      <c r="C41" s="24">
        <v>312012</v>
      </c>
      <c r="D41" s="24" t="s">
        <v>796</v>
      </c>
      <c r="E41" s="50"/>
      <c r="F41" s="431">
        <f>SUM('Príloha 2022'!F109)</f>
        <v>15.8</v>
      </c>
      <c r="G41" s="431">
        <f>SUM('Príloha 2022'!G109)</f>
        <v>13.8</v>
      </c>
      <c r="H41" s="431">
        <f>SUM('Príloha 2022'!H109)</f>
        <v>14</v>
      </c>
      <c r="I41" s="431">
        <f>SUM('Príloha 2022'!I109)</f>
        <v>45.8</v>
      </c>
      <c r="J41" s="431">
        <f>SUM('Príloha 2022'!J109)</f>
        <v>36.5</v>
      </c>
      <c r="K41" s="431">
        <f>SUM('Príloha 2022'!K109)</f>
        <v>14</v>
      </c>
      <c r="L41" s="431">
        <f>SUM('Príloha 2022'!L109)</f>
        <v>14</v>
      </c>
      <c r="M41" s="460" t="s">
        <v>1325</v>
      </c>
    </row>
    <row r="42" spans="1:13" x14ac:dyDescent="0.2">
      <c r="A42" s="6"/>
      <c r="B42" s="23"/>
      <c r="C42" s="24">
        <v>312012</v>
      </c>
      <c r="D42" s="24" t="s">
        <v>1253</v>
      </c>
      <c r="E42" s="431"/>
      <c r="F42" s="431">
        <f>SUM('Príloha 2022'!F110)</f>
        <v>0</v>
      </c>
      <c r="G42" s="431">
        <f>SUM('Príloha 2022'!G110)</f>
        <v>0</v>
      </c>
      <c r="H42" s="431">
        <f>SUM('Príloha 2022'!H110)</f>
        <v>0</v>
      </c>
      <c r="I42" s="431">
        <f>SUM('Príloha 2022'!I110)</f>
        <v>0</v>
      </c>
      <c r="J42" s="431">
        <f>SUM('Príloha 2022'!J110)</f>
        <v>0</v>
      </c>
      <c r="K42" s="431">
        <f>SUM('Príloha 2022'!K110)</f>
        <v>0</v>
      </c>
      <c r="L42" s="431">
        <f>SUM('Príloha 2022'!L110)</f>
        <v>0</v>
      </c>
      <c r="M42" s="460"/>
    </row>
    <row r="43" spans="1:13" x14ac:dyDescent="0.2">
      <c r="A43" s="6"/>
      <c r="B43" s="23"/>
      <c r="C43" s="24">
        <v>312012</v>
      </c>
      <c r="D43" s="24" t="s">
        <v>943</v>
      </c>
      <c r="E43" s="431"/>
      <c r="F43" s="431">
        <f>SUM('Príloha 2022'!F111)</f>
        <v>40</v>
      </c>
      <c r="G43" s="431">
        <f>SUM('Príloha 2022'!G111)</f>
        <v>0</v>
      </c>
      <c r="H43" s="431">
        <f>SUM('Príloha 2022'!H111)</f>
        <v>0</v>
      </c>
      <c r="I43" s="431">
        <f>SUM('Príloha 2022'!I111)</f>
        <v>0</v>
      </c>
      <c r="J43" s="431">
        <f>SUM('Príloha 2022'!J111)</f>
        <v>0</v>
      </c>
      <c r="K43" s="431">
        <f>SUM('Príloha 2022'!K111)</f>
        <v>0</v>
      </c>
      <c r="L43" s="431">
        <f>SUM('Príloha 2022'!L111)</f>
        <v>0</v>
      </c>
      <c r="M43" s="459"/>
    </row>
    <row r="44" spans="1:13" x14ac:dyDescent="0.2">
      <c r="A44" s="6"/>
      <c r="B44" s="23"/>
      <c r="C44" s="24">
        <v>312012</v>
      </c>
      <c r="D44" s="24" t="s">
        <v>1173</v>
      </c>
      <c r="E44" s="431"/>
      <c r="F44" s="431">
        <f>SUM('Príloha 2022'!F112)</f>
        <v>0</v>
      </c>
      <c r="G44" s="431">
        <f>SUM('Príloha 2022'!G112)</f>
        <v>164</v>
      </c>
      <c r="H44" s="431">
        <f>SUM('Príloha 2022'!H112)</f>
        <v>0</v>
      </c>
      <c r="I44" s="431">
        <f>SUM('Príloha 2022'!I112)</f>
        <v>0</v>
      </c>
      <c r="J44" s="431">
        <f>SUM('Príloha 2022'!J112)</f>
        <v>0</v>
      </c>
      <c r="K44" s="431">
        <f>SUM('Príloha 2022'!K112)</f>
        <v>0</v>
      </c>
      <c r="L44" s="431">
        <f>SUM('Príloha 2022'!L112)</f>
        <v>0</v>
      </c>
      <c r="M44" s="459"/>
    </row>
    <row r="45" spans="1:13" x14ac:dyDescent="0.2">
      <c r="A45" s="6"/>
      <c r="B45" s="23"/>
      <c r="C45" s="24">
        <v>312012</v>
      </c>
      <c r="D45" s="24" t="s">
        <v>797</v>
      </c>
      <c r="E45" s="38"/>
      <c r="F45" s="431">
        <f>SUM('Príloha 2022'!F113)</f>
        <v>0</v>
      </c>
      <c r="G45" s="431">
        <f>SUM('Príloha 2022'!G113)</f>
        <v>0</v>
      </c>
      <c r="H45" s="431">
        <f>SUM('Príloha 2022'!H113)</f>
        <v>0</v>
      </c>
      <c r="I45" s="431">
        <f>SUM('Príloha 2022'!I113)</f>
        <v>0</v>
      </c>
      <c r="J45" s="431">
        <f>SUM('Príloha 2022'!J113)</f>
        <v>0</v>
      </c>
      <c r="K45" s="431">
        <f>SUM('Príloha 2022'!K113)</f>
        <v>0</v>
      </c>
      <c r="L45" s="431">
        <f>SUM('Príloha 2022'!L113)</f>
        <v>0</v>
      </c>
    </row>
    <row r="46" spans="1:13" x14ac:dyDescent="0.2">
      <c r="A46" s="6"/>
      <c r="B46" s="23"/>
      <c r="C46" s="24">
        <v>312012</v>
      </c>
      <c r="D46" s="24" t="s">
        <v>798</v>
      </c>
      <c r="E46" s="38"/>
      <c r="F46" s="431">
        <f>SUM('Príloha 2022'!F114)</f>
        <v>0.5</v>
      </c>
      <c r="G46" s="431">
        <f>SUM('Príloha 2022'!G114)</f>
        <v>1.3</v>
      </c>
      <c r="H46" s="431">
        <f>SUM('Príloha 2022'!H114)</f>
        <v>1</v>
      </c>
      <c r="I46" s="431">
        <f>SUM('Príloha 2022'!I114)</f>
        <v>1</v>
      </c>
      <c r="J46" s="431">
        <f>SUM('Príloha 2022'!J114)</f>
        <v>1</v>
      </c>
      <c r="K46" s="431">
        <f>SUM('Príloha 2022'!K114)</f>
        <v>1</v>
      </c>
      <c r="L46" s="431">
        <f>SUM('Príloha 2022'!L114)</f>
        <v>1</v>
      </c>
    </row>
    <row r="47" spans="1:13" x14ac:dyDescent="0.2">
      <c r="A47" s="6"/>
      <c r="B47" s="23"/>
      <c r="C47" s="24">
        <v>312012</v>
      </c>
      <c r="D47" s="24" t="s">
        <v>799</v>
      </c>
      <c r="E47" s="38"/>
      <c r="F47" s="431">
        <f>SUM('Príloha 2022'!F115)</f>
        <v>19.8</v>
      </c>
      <c r="G47" s="431">
        <f>SUM('Príloha 2022'!G115)</f>
        <v>22.1</v>
      </c>
      <c r="H47" s="431">
        <f>SUM('Príloha 2022'!H115)</f>
        <v>20.5</v>
      </c>
      <c r="I47" s="431">
        <f>SUM('Príloha 2022'!I115)</f>
        <v>20.5</v>
      </c>
      <c r="J47" s="431">
        <f>SUM('Príloha 2022'!J115)</f>
        <v>20.5</v>
      </c>
      <c r="K47" s="431">
        <f>SUM('Príloha 2022'!K115)</f>
        <v>20.5</v>
      </c>
      <c r="L47" s="431">
        <f>SUM('Príloha 2022'!L115)</f>
        <v>20.5</v>
      </c>
    </row>
    <row r="48" spans="1:13" x14ac:dyDescent="0.2">
      <c r="A48" s="6"/>
      <c r="B48" s="23"/>
      <c r="C48" s="24">
        <v>312012</v>
      </c>
      <c r="D48" s="24" t="s">
        <v>800</v>
      </c>
      <c r="E48" s="38"/>
      <c r="F48" s="431">
        <f>SUM('Príloha 2022'!F116)</f>
        <v>2.5</v>
      </c>
      <c r="G48" s="431">
        <f>SUM('Príloha 2022'!G116)</f>
        <v>2.5</v>
      </c>
      <c r="H48" s="431">
        <f>SUM('Príloha 2022'!H116)</f>
        <v>2.7</v>
      </c>
      <c r="I48" s="431">
        <f>SUM('Príloha 2022'!I116)</f>
        <v>2.7</v>
      </c>
      <c r="J48" s="431">
        <f>SUM('Príloha 2022'!J116)</f>
        <v>2.7</v>
      </c>
      <c r="K48" s="431">
        <f>SUM('Príloha 2022'!K116)</f>
        <v>2.7</v>
      </c>
      <c r="L48" s="431">
        <f>SUM('Príloha 2022'!L116)</f>
        <v>2.7</v>
      </c>
      <c r="M48" s="459"/>
    </row>
    <row r="49" spans="1:13" x14ac:dyDescent="0.2">
      <c r="A49" s="6"/>
      <c r="B49" s="23"/>
      <c r="C49" s="24">
        <v>312012</v>
      </c>
      <c r="D49" s="24" t="s">
        <v>956</v>
      </c>
      <c r="E49" s="38"/>
      <c r="F49" s="431">
        <f>SUM('Príloha 2022'!F117)</f>
        <v>0.1</v>
      </c>
      <c r="G49" s="431">
        <f>SUM('Príloha 2022'!G117)</f>
        <v>0.6</v>
      </c>
      <c r="H49" s="431">
        <f>SUM('Príloha 2022'!H117)</f>
        <v>0.5</v>
      </c>
      <c r="I49" s="431">
        <f>SUM('Príloha 2022'!I117)</f>
        <v>0.5</v>
      </c>
      <c r="J49" s="431">
        <f>SUM('Príloha 2022'!J117)</f>
        <v>0.5</v>
      </c>
      <c r="K49" s="431">
        <f>SUM('Príloha 2022'!K117)</f>
        <v>0.5</v>
      </c>
      <c r="L49" s="431">
        <f>SUM('Príloha 2022'!L117)</f>
        <v>0.5</v>
      </c>
    </row>
    <row r="50" spans="1:13" x14ac:dyDescent="0.2">
      <c r="A50" s="6"/>
      <c r="B50" s="23"/>
      <c r="C50" s="24">
        <v>312012</v>
      </c>
      <c r="D50" s="24" t="s">
        <v>801</v>
      </c>
      <c r="E50" s="38"/>
      <c r="F50" s="431">
        <f>SUM('Príloha 2022'!F118)</f>
        <v>0.1</v>
      </c>
      <c r="G50" s="431">
        <f>SUM('Príloha 2022'!G118)</f>
        <v>0.1</v>
      </c>
      <c r="H50" s="431">
        <f>SUM('Príloha 2022'!H118)</f>
        <v>0.1</v>
      </c>
      <c r="I50" s="431">
        <f>SUM('Príloha 2022'!I118)</f>
        <v>0.1</v>
      </c>
      <c r="J50" s="431">
        <f>SUM('Príloha 2022'!J118)</f>
        <v>0.1</v>
      </c>
      <c r="K50" s="431">
        <f>SUM('Príloha 2022'!K118)</f>
        <v>0.1</v>
      </c>
      <c r="L50" s="431">
        <f>SUM('Príloha 2022'!L118)</f>
        <v>0.1</v>
      </c>
    </row>
    <row r="51" spans="1:13" x14ac:dyDescent="0.2">
      <c r="A51" s="6"/>
      <c r="B51" s="23"/>
      <c r="C51" s="24">
        <v>312012</v>
      </c>
      <c r="D51" s="24" t="s">
        <v>802</v>
      </c>
      <c r="E51" s="38"/>
      <c r="F51" s="431">
        <f>SUM('Príloha 2022'!F119)</f>
        <v>3</v>
      </c>
      <c r="G51" s="431">
        <f>SUM('Príloha 2022'!G119)</f>
        <v>0.7</v>
      </c>
      <c r="H51" s="431">
        <f>SUM('Príloha 2022'!H119)</f>
        <v>0.7</v>
      </c>
      <c r="I51" s="431">
        <f>SUM('Príloha 2022'!I119)</f>
        <v>0.7</v>
      </c>
      <c r="J51" s="431">
        <f>SUM('Príloha 2022'!J119)</f>
        <v>0.7</v>
      </c>
      <c r="K51" s="431">
        <f>SUM('Príloha 2022'!K119)</f>
        <v>0.7</v>
      </c>
      <c r="L51" s="431">
        <f>SUM('Príloha 2022'!L119)</f>
        <v>0.7</v>
      </c>
    </row>
    <row r="52" spans="1:13" x14ac:dyDescent="0.2">
      <c r="A52" s="6"/>
      <c r="B52" s="23"/>
      <c r="C52" s="24">
        <v>312012</v>
      </c>
      <c r="D52" s="24" t="s">
        <v>803</v>
      </c>
      <c r="E52" s="38"/>
      <c r="F52" s="431">
        <f>SUM('Príloha 2022'!F120)</f>
        <v>0.3</v>
      </c>
      <c r="G52" s="431">
        <f>SUM('Príloha 2022'!G120)</f>
        <v>0.3</v>
      </c>
      <c r="H52" s="431">
        <f>SUM('Príloha 2022'!H120)</f>
        <v>0.4</v>
      </c>
      <c r="I52" s="431">
        <f>SUM('Príloha 2022'!I120)</f>
        <v>0.4</v>
      </c>
      <c r="J52" s="431">
        <f>SUM('Príloha 2022'!J120)</f>
        <v>0.4</v>
      </c>
      <c r="K52" s="431">
        <f>SUM('Príloha 2022'!K120)</f>
        <v>0.4</v>
      </c>
      <c r="L52" s="431">
        <f>SUM('Príloha 2022'!L120)</f>
        <v>0.4</v>
      </c>
    </row>
    <row r="53" spans="1:13" x14ac:dyDescent="0.2">
      <c r="A53" s="6"/>
      <c r="B53" s="23"/>
      <c r="C53" s="24">
        <v>312015</v>
      </c>
      <c r="D53" s="24" t="s">
        <v>804</v>
      </c>
      <c r="E53" s="38"/>
      <c r="F53" s="431">
        <f>SUM('Príloha 2022'!F121)</f>
        <v>18.100000000000001</v>
      </c>
      <c r="G53" s="431">
        <f>SUM('Príloha 2022'!G121)</f>
        <v>0.6</v>
      </c>
      <c r="H53" s="431">
        <f>SUM('Príloha 2022'!H121)</f>
        <v>0</v>
      </c>
      <c r="I53" s="431">
        <f>SUM('Príloha 2022'!I121)</f>
        <v>0</v>
      </c>
      <c r="J53" s="431">
        <f>SUM('Príloha 2022'!J121)</f>
        <v>0</v>
      </c>
      <c r="K53" s="431">
        <f>SUM('Príloha 2022'!K121)</f>
        <v>0</v>
      </c>
      <c r="L53" s="431">
        <f>SUM('Príloha 2022'!L121)</f>
        <v>0</v>
      </c>
      <c r="M53" s="460"/>
    </row>
    <row r="54" spans="1:13" x14ac:dyDescent="0.2">
      <c r="A54" s="6"/>
      <c r="B54" s="23"/>
      <c r="C54" s="24">
        <v>312012</v>
      </c>
      <c r="D54" s="24" t="s">
        <v>1011</v>
      </c>
      <c r="E54" s="38"/>
      <c r="F54" s="431">
        <f>SUM('Príloha 2022'!F122)</f>
        <v>85.9</v>
      </c>
      <c r="G54" s="431">
        <f>SUM('Príloha 2022'!G122)</f>
        <v>0</v>
      </c>
      <c r="H54" s="431">
        <f>SUM('Príloha 2022'!H122)</f>
        <v>0</v>
      </c>
      <c r="I54" s="431">
        <f>SUM('Príloha 2022'!I122)</f>
        <v>0</v>
      </c>
      <c r="J54" s="431">
        <f>SUM('Príloha 2022'!J122)</f>
        <v>0</v>
      </c>
      <c r="K54" s="431">
        <f>SUM('Príloha 2022'!K122)</f>
        <v>0</v>
      </c>
      <c r="L54" s="431">
        <f>SUM('Príloha 2022'!L122)</f>
        <v>0</v>
      </c>
      <c r="M54" s="459"/>
    </row>
    <row r="55" spans="1:13" x14ac:dyDescent="0.2">
      <c r="A55" s="6"/>
      <c r="B55" s="23"/>
      <c r="C55" s="24">
        <v>312012</v>
      </c>
      <c r="D55" s="24" t="s">
        <v>1257</v>
      </c>
      <c r="E55" s="38"/>
      <c r="F55" s="431">
        <f>SUM('Príloha 2022'!F123)</f>
        <v>0</v>
      </c>
      <c r="G55" s="431">
        <f>SUM('Príloha 2022'!G123)</f>
        <v>0</v>
      </c>
      <c r="H55" s="431">
        <f>SUM('Príloha 2022'!H123)</f>
        <v>0</v>
      </c>
      <c r="I55" s="431">
        <f>SUM('Príloha 2022'!I123)</f>
        <v>0</v>
      </c>
      <c r="J55" s="431">
        <f>SUM('Príloha 2022'!J123)</f>
        <v>0</v>
      </c>
      <c r="K55" s="431">
        <f>SUM('Príloha 2022'!K123)</f>
        <v>0</v>
      </c>
      <c r="L55" s="431">
        <f>SUM('Príloha 2022'!L123)</f>
        <v>0</v>
      </c>
      <c r="M55" s="459"/>
    </row>
    <row r="56" spans="1:13" x14ac:dyDescent="0.2">
      <c r="A56" s="6"/>
      <c r="B56" s="23"/>
      <c r="C56" s="24">
        <v>312012</v>
      </c>
      <c r="D56" s="24" t="s">
        <v>879</v>
      </c>
      <c r="E56" s="38"/>
      <c r="F56" s="431">
        <f>SUM('Príloha 2022'!F124)</f>
        <v>0</v>
      </c>
      <c r="G56" s="431">
        <f>SUM('Príloha 2022'!G124)</f>
        <v>0</v>
      </c>
      <c r="H56" s="431">
        <f>SUM('Príloha 2022'!H124)</f>
        <v>32.700000000000003</v>
      </c>
      <c r="I56" s="431">
        <f>SUM('Príloha 2022'!I124)</f>
        <v>32.700000000000003</v>
      </c>
      <c r="J56" s="431">
        <f>SUM('Príloha 2022'!J124)</f>
        <v>32.700000000000003</v>
      </c>
      <c r="K56" s="431">
        <f>SUM('Príloha 2022'!K124)</f>
        <v>32.700000000000003</v>
      </c>
      <c r="L56" s="431">
        <f>SUM('Príloha 2022'!L124)</f>
        <v>0</v>
      </c>
      <c r="M56" s="460"/>
    </row>
    <row r="57" spans="1:13" x14ac:dyDescent="0.2">
      <c r="A57" s="6"/>
      <c r="B57" s="23"/>
      <c r="C57" s="24">
        <v>312012</v>
      </c>
      <c r="D57" s="24" t="s">
        <v>1125</v>
      </c>
      <c r="E57" s="38"/>
      <c r="F57" s="431">
        <f>SUM('Príloha 2022'!F125)</f>
        <v>9.8000000000000007</v>
      </c>
      <c r="G57" s="431">
        <f>SUM('Príloha 2022'!G125)</f>
        <v>10</v>
      </c>
      <c r="H57" s="431">
        <f>SUM('Príloha 2022'!H125)</f>
        <v>20</v>
      </c>
      <c r="I57" s="431">
        <f>SUM('Príloha 2022'!I125)</f>
        <v>20</v>
      </c>
      <c r="J57" s="431">
        <f>SUM('Príloha 2022'!J125)</f>
        <v>20</v>
      </c>
      <c r="K57" s="431">
        <f>SUM('Príloha 2022'!K125)</f>
        <v>10</v>
      </c>
      <c r="L57" s="431">
        <f>SUM('Príloha 2022'!L125)</f>
        <v>10</v>
      </c>
      <c r="M57" s="460"/>
    </row>
    <row r="58" spans="1:13" x14ac:dyDescent="0.2">
      <c r="A58" s="6"/>
      <c r="B58" s="23"/>
      <c r="C58" s="24">
        <v>312012</v>
      </c>
      <c r="D58" s="24" t="s">
        <v>940</v>
      </c>
      <c r="E58" s="38"/>
      <c r="F58" s="431">
        <f>SUM('Príloha 2022'!F126)</f>
        <v>46.4</v>
      </c>
      <c r="G58" s="431">
        <f>SUM('Príloha 2022'!G126)</f>
        <v>74.900000000000006</v>
      </c>
      <c r="H58" s="431">
        <f>SUM('Príloha 2022'!H126)</f>
        <v>91</v>
      </c>
      <c r="I58" s="431">
        <f>SUM('Príloha 2022'!I126)</f>
        <v>91</v>
      </c>
      <c r="J58" s="431">
        <f>SUM('Príloha 2022'!J126)</f>
        <v>91</v>
      </c>
      <c r="K58" s="431">
        <f>SUM('Príloha 2022'!K126)</f>
        <v>91</v>
      </c>
      <c r="L58" s="431">
        <f>SUM('Príloha 2022'!L126)</f>
        <v>91</v>
      </c>
      <c r="M58" s="428"/>
    </row>
    <row r="59" spans="1:13" x14ac:dyDescent="0.2">
      <c r="A59" s="6"/>
      <c r="B59" s="23"/>
      <c r="C59" s="24">
        <v>312012</v>
      </c>
      <c r="D59" s="24" t="s">
        <v>805</v>
      </c>
      <c r="E59" s="50"/>
      <c r="F59" s="431">
        <f>SUM('Príloha 2022'!F127)</f>
        <v>35.9</v>
      </c>
      <c r="G59" s="431">
        <f>SUM('Príloha 2022'!G127)</f>
        <v>38.5</v>
      </c>
      <c r="H59" s="431">
        <f>SUM('Príloha 2022'!H127)</f>
        <v>57</v>
      </c>
      <c r="I59" s="431">
        <f>SUM('Príloha 2022'!I127)</f>
        <v>57</v>
      </c>
      <c r="J59" s="431">
        <f>SUM('Príloha 2022'!J127)</f>
        <v>57</v>
      </c>
      <c r="K59" s="431">
        <f>SUM('Príloha 2022'!K127)</f>
        <v>57</v>
      </c>
      <c r="L59" s="431">
        <f>SUM('Príloha 2022'!L127)</f>
        <v>57</v>
      </c>
      <c r="M59" s="460"/>
    </row>
    <row r="60" spans="1:13" x14ac:dyDescent="0.2">
      <c r="B60" s="23"/>
      <c r="C60" s="24">
        <v>312012</v>
      </c>
      <c r="D60" s="24" t="s">
        <v>979</v>
      </c>
      <c r="E60" s="431"/>
      <c r="F60" s="431">
        <f>SUM('Príloha 2022'!F128)</f>
        <v>68.599999999999994</v>
      </c>
      <c r="G60" s="431">
        <f>SUM('Príloha 2022'!G128)</f>
        <v>133.5</v>
      </c>
      <c r="H60" s="431">
        <f>SUM('Príloha 2022'!H128)</f>
        <v>71.5</v>
      </c>
      <c r="I60" s="431">
        <f>SUM('Príloha 2022'!I128)</f>
        <v>136</v>
      </c>
      <c r="J60" s="431">
        <f>SUM('Príloha 2022'!J128)</f>
        <v>147</v>
      </c>
      <c r="K60" s="431">
        <f>SUM('Príloha 2022'!K128)</f>
        <v>71.5</v>
      </c>
      <c r="L60" s="431">
        <f>SUM('Príloha 2022'!L128)</f>
        <v>71.5</v>
      </c>
      <c r="M60" s="460"/>
    </row>
    <row r="61" spans="1:13" x14ac:dyDescent="0.2">
      <c r="B61" s="23">
        <v>331</v>
      </c>
      <c r="C61" s="24">
        <v>331002</v>
      </c>
      <c r="D61" s="24" t="s">
        <v>806</v>
      </c>
      <c r="E61" s="336"/>
      <c r="F61" s="431">
        <f>SUM('Príloha 2022'!F129)</f>
        <v>1.8</v>
      </c>
      <c r="G61" s="431">
        <f>SUM('Príloha 2022'!G129)</f>
        <v>0</v>
      </c>
      <c r="H61" s="431">
        <f>SUM('Príloha 2022'!H129)</f>
        <v>0</v>
      </c>
      <c r="I61" s="431">
        <f>SUM('Príloha 2022'!I129)</f>
        <v>0</v>
      </c>
      <c r="J61" s="431">
        <f>SUM('Príloha 2022'!J129)</f>
        <v>0</v>
      </c>
      <c r="K61" s="431">
        <f>SUM('Príloha 2022'!K129)</f>
        <v>0</v>
      </c>
      <c r="L61" s="431">
        <f>SUM('Príloha 2022'!L129)</f>
        <v>0</v>
      </c>
      <c r="M61" s="460"/>
    </row>
    <row r="62" spans="1:13" x14ac:dyDescent="0.2">
      <c r="A62" s="6"/>
      <c r="B62" s="23"/>
      <c r="C62" s="24">
        <v>331001</v>
      </c>
      <c r="D62" s="24" t="s">
        <v>1126</v>
      </c>
      <c r="E62" s="336"/>
      <c r="F62" s="431">
        <f>SUM('Príloha 2022'!F130)</f>
        <v>52.4</v>
      </c>
      <c r="G62" s="431">
        <f>SUM('Príloha 2022'!G130)</f>
        <v>362.4</v>
      </c>
      <c r="H62" s="431">
        <f>SUM('Príloha 2022'!H130)</f>
        <v>0</v>
      </c>
      <c r="I62" s="431">
        <f>SUM('Príloha 2022'!I130)</f>
        <v>0</v>
      </c>
      <c r="J62" s="431">
        <f>SUM('Príloha 2022'!J130)</f>
        <v>0</v>
      </c>
      <c r="K62" s="431">
        <f>SUM('Príloha 2022'!K130)</f>
        <v>0</v>
      </c>
      <c r="L62" s="431">
        <f>SUM('Príloha 2022'!L130)</f>
        <v>0</v>
      </c>
    </row>
    <row r="63" spans="1:13" x14ac:dyDescent="0.2">
      <c r="A63" s="6"/>
      <c r="B63" s="23"/>
      <c r="C63" s="24">
        <v>331002</v>
      </c>
      <c r="D63" s="24" t="s">
        <v>807</v>
      </c>
      <c r="E63" s="38"/>
      <c r="F63" s="431">
        <f>SUM('Príloha 2022'!F131)</f>
        <v>0</v>
      </c>
      <c r="G63" s="431">
        <f>SUM('Príloha 2022'!G131)</f>
        <v>3</v>
      </c>
      <c r="H63" s="431">
        <f>SUM('Príloha 2022'!H131)</f>
        <v>0.3</v>
      </c>
      <c r="I63" s="431">
        <f>SUM('Príloha 2022'!I131)</f>
        <v>0.3</v>
      </c>
      <c r="J63" s="431">
        <f>SUM('Príloha 2022'!J131)</f>
        <v>0.3</v>
      </c>
      <c r="K63" s="431">
        <f>SUM('Príloha 2022'!K131)</f>
        <v>0.3</v>
      </c>
      <c r="L63" s="431">
        <f>SUM('Príloha 2022'!L131)</f>
        <v>0.3</v>
      </c>
      <c r="M63" s="460"/>
    </row>
    <row r="64" spans="1:13" s="1" customFormat="1" x14ac:dyDescent="0.2">
      <c r="A64" s="13"/>
      <c r="B64" s="22"/>
      <c r="C64" s="22"/>
      <c r="D64" s="22" t="s">
        <v>40</v>
      </c>
      <c r="E64" s="25"/>
      <c r="F64" s="375">
        <f>'Príloha 2022'!F132</f>
        <v>1484.3</v>
      </c>
      <c r="G64" s="375">
        <f>'Príloha 2022'!G132</f>
        <v>2345</v>
      </c>
      <c r="H64" s="375">
        <f>'Príloha 2022'!H132</f>
        <v>379.4</v>
      </c>
      <c r="I64" s="375">
        <f>'Príloha 2022'!I132</f>
        <v>935.1</v>
      </c>
      <c r="J64" s="375">
        <f>'Príloha 2022'!J132</f>
        <v>785.1</v>
      </c>
      <c r="K64" s="375">
        <f>'Príloha 2022'!K132</f>
        <v>552.20000000000005</v>
      </c>
      <c r="L64" s="375">
        <f>'Príloha 2022'!L132</f>
        <v>463.40000000000003</v>
      </c>
      <c r="M64" s="460"/>
    </row>
    <row r="65" spans="1:13" s="1" customFormat="1" x14ac:dyDescent="0.2">
      <c r="A65" s="7"/>
      <c r="B65" s="23">
        <v>400</v>
      </c>
      <c r="C65" s="62"/>
      <c r="D65" s="24" t="s">
        <v>250</v>
      </c>
      <c r="E65" s="38"/>
      <c r="F65" s="431">
        <f>SUM('Príloha 2022'!F133)</f>
        <v>893.3</v>
      </c>
      <c r="G65" s="431">
        <f>SUM('Príloha 2022'!G133)</f>
        <v>928.80000000000007</v>
      </c>
      <c r="H65" s="431">
        <f>SUM('Príloha 2022'!H133)</f>
        <v>229.4</v>
      </c>
      <c r="I65" s="431">
        <f>SUM('Príloha 2022'!I133)</f>
        <v>408.1</v>
      </c>
      <c r="J65" s="431">
        <f>SUM('Príloha 2022'!J133)</f>
        <v>408.1</v>
      </c>
      <c r="K65" s="431">
        <f>SUM('Príloha 2022'!K133)</f>
        <v>402.20000000000005</v>
      </c>
      <c r="L65" s="431">
        <f>SUM('Príloha 2022'!L133)</f>
        <v>313.40000000000003</v>
      </c>
      <c r="M65" s="460"/>
    </row>
    <row r="66" spans="1:13" ht="11.25" customHeight="1" x14ac:dyDescent="0.2">
      <c r="A66" s="6"/>
      <c r="B66" s="23">
        <v>500</v>
      </c>
      <c r="C66" s="23"/>
      <c r="D66" s="24" t="s">
        <v>278</v>
      </c>
      <c r="E66" s="38"/>
      <c r="F66" s="431">
        <f>SUM('Príloha 2022'!F154)</f>
        <v>591</v>
      </c>
      <c r="G66" s="431">
        <f>SUM('Príloha 2022'!G154)</f>
        <v>1416.1999999999998</v>
      </c>
      <c r="H66" s="431">
        <f>SUM('Príloha 2022'!H154)</f>
        <v>150</v>
      </c>
      <c r="I66" s="431">
        <f>SUM('Príloha 2022'!I154)</f>
        <v>527</v>
      </c>
      <c r="J66" s="431">
        <f>SUM('Príloha 2022'!J154)</f>
        <v>377</v>
      </c>
      <c r="K66" s="431">
        <f>SUM('Príloha 2022'!K154)</f>
        <v>150</v>
      </c>
      <c r="L66" s="431">
        <f>SUM('Príloha 2022'!L154)</f>
        <v>150</v>
      </c>
      <c r="M66" s="460" t="s">
        <v>1325</v>
      </c>
    </row>
    <row r="67" spans="1:13" s="1" customFormat="1" ht="11.25" customHeight="1" x14ac:dyDescent="0.2">
      <c r="A67" s="13"/>
      <c r="B67" s="22"/>
      <c r="C67" s="22"/>
      <c r="D67" s="22" t="s">
        <v>41</v>
      </c>
      <c r="E67" s="25"/>
      <c r="F67" s="375">
        <f>'Príloha 2022'!F163</f>
        <v>538</v>
      </c>
      <c r="G67" s="375">
        <f>'Príloha 2022'!G163</f>
        <v>539.40000000000009</v>
      </c>
      <c r="H67" s="375">
        <f>'Príloha 2022'!H163</f>
        <v>960.5</v>
      </c>
      <c r="I67" s="375">
        <f>'Príloha 2022'!I163</f>
        <v>1487.3</v>
      </c>
      <c r="J67" s="375">
        <f>'Príloha 2022'!J163</f>
        <v>477.8</v>
      </c>
      <c r="K67" s="375">
        <f>SUM('Príloha 2022'!K163)</f>
        <v>10</v>
      </c>
      <c r="L67" s="375">
        <f>SUM('Príloha 2022'!L163)</f>
        <v>10</v>
      </c>
      <c r="M67" s="460"/>
    </row>
    <row r="68" spans="1:13" s="1" customFormat="1" x14ac:dyDescent="0.2">
      <c r="A68" s="7"/>
      <c r="B68" s="23">
        <v>230</v>
      </c>
      <c r="C68" s="23"/>
      <c r="D68" s="24" t="s">
        <v>42</v>
      </c>
      <c r="E68" s="38"/>
      <c r="F68" s="431">
        <f>SUM('Príloha 2022'!F164)</f>
        <v>18</v>
      </c>
      <c r="G68" s="431">
        <f>SUM('Príloha 2022'!G164)</f>
        <v>48</v>
      </c>
      <c r="H68" s="431">
        <f>SUM('Príloha 2022'!H164)</f>
        <v>40</v>
      </c>
      <c r="I68" s="431">
        <f>SUM('Príloha 2022'!I164)</f>
        <v>40</v>
      </c>
      <c r="J68" s="431">
        <f>SUM('Príloha 2022'!J164)</f>
        <v>10</v>
      </c>
      <c r="K68" s="431">
        <f>SUM('Príloha 2022'!K164)</f>
        <v>10</v>
      </c>
      <c r="L68" s="431">
        <f>SUM('Príloha 2022'!L164)</f>
        <v>10</v>
      </c>
      <c r="M68" s="460" t="s">
        <v>1325</v>
      </c>
    </row>
    <row r="69" spans="1:13" ht="11.25" customHeight="1" x14ac:dyDescent="0.2">
      <c r="A69" s="6"/>
      <c r="B69" s="23">
        <v>300</v>
      </c>
      <c r="C69" s="23"/>
      <c r="D69" s="24" t="s">
        <v>44</v>
      </c>
      <c r="E69" s="38"/>
      <c r="F69" s="431">
        <f>SUM('Príloha 2022'!F168)</f>
        <v>520</v>
      </c>
      <c r="G69" s="431">
        <f>SUM('Príloha 2022'!G168)</f>
        <v>491.40000000000003</v>
      </c>
      <c r="H69" s="431">
        <f>SUM('Príloha 2022'!H168)</f>
        <v>920.5</v>
      </c>
      <c r="I69" s="431">
        <f>SUM('Príloha 2022'!I168)</f>
        <v>1447.3</v>
      </c>
      <c r="J69" s="431">
        <f>SUM('Príloha 2022'!J168)</f>
        <v>467.8</v>
      </c>
      <c r="K69" s="431">
        <f>SUM('Príloha 2022'!K168)</f>
        <v>0</v>
      </c>
      <c r="L69" s="431">
        <f>SUM('Príloha 2022'!L168)</f>
        <v>0</v>
      </c>
      <c r="M69" s="460" t="s">
        <v>1325</v>
      </c>
    </row>
    <row r="70" spans="1:13" s="1" customFormat="1" ht="11.25" customHeight="1" x14ac:dyDescent="0.2">
      <c r="A70" s="13"/>
      <c r="B70" s="22"/>
      <c r="C70" s="22"/>
      <c r="D70" s="22" t="s">
        <v>269</v>
      </c>
      <c r="E70" s="25"/>
      <c r="F70" s="375">
        <f>SUM('Príloha 2022'!F191)</f>
        <v>62.4</v>
      </c>
      <c r="G70" s="375">
        <f>SUM('Príloha 2022'!G191)</f>
        <v>0</v>
      </c>
      <c r="H70" s="375">
        <f>SUM('Príloha 2022'!H191)</f>
        <v>0</v>
      </c>
      <c r="I70" s="375">
        <f>SUM('Príloha 2022'!I191)</f>
        <v>0</v>
      </c>
      <c r="J70" s="375">
        <f>SUM('Príloha 2022'!J191)</f>
        <v>0</v>
      </c>
      <c r="K70" s="375">
        <f>'Príloha 2022'!K191</f>
        <v>0</v>
      </c>
      <c r="L70" s="375">
        <f>'Príloha 2022'!L191</f>
        <v>0</v>
      </c>
    </row>
    <row r="71" spans="1:13" s="428" customFormat="1" ht="11.25" customHeight="1" x14ac:dyDescent="0.2">
      <c r="A71" s="13"/>
      <c r="B71" s="23"/>
      <c r="C71" s="24"/>
      <c r="D71" s="24" t="s">
        <v>808</v>
      </c>
      <c r="E71" s="50"/>
      <c r="F71" s="431">
        <f>SUM('Príloha 2022'!F192)</f>
        <v>62.4</v>
      </c>
      <c r="G71" s="431">
        <f>SUM('Príloha 2022'!G192)</f>
        <v>0</v>
      </c>
      <c r="H71" s="431">
        <f>SUM('Príloha 2022'!H192)</f>
        <v>0</v>
      </c>
      <c r="I71" s="431">
        <f>SUM('Príloha 2022'!I192)</f>
        <v>0</v>
      </c>
      <c r="J71" s="431">
        <f>SUM('Príloha 2022'!J192)</f>
        <v>0</v>
      </c>
      <c r="K71" s="431">
        <f>SUM('Príloha 2022'!K192)</f>
        <v>0</v>
      </c>
      <c r="L71" s="431">
        <f>SUM('Príloha 2022'!L192)</f>
        <v>0</v>
      </c>
      <c r="M71" s="460"/>
    </row>
    <row r="72" spans="1:13" s="428" customFormat="1" ht="11.25" customHeight="1" x14ac:dyDescent="0.2">
      <c r="A72" s="13"/>
      <c r="B72" s="512"/>
      <c r="C72" s="513"/>
      <c r="D72" s="514" t="s">
        <v>1065</v>
      </c>
      <c r="E72" s="515"/>
      <c r="F72" s="516">
        <f>SUM('Príloha 2022'!F193)</f>
        <v>334.3</v>
      </c>
      <c r="G72" s="516">
        <f>SUM('Príloha 2022'!G193)</f>
        <v>325.59999999999997</v>
      </c>
      <c r="H72" s="516">
        <f>SUM('Príloha 2022'!H193)</f>
        <v>181.4</v>
      </c>
      <c r="I72" s="516">
        <f>SUM('Príloha 2022'!I193)</f>
        <v>186.9</v>
      </c>
      <c r="J72" s="516">
        <f>SUM('Príloha 2022'!J193)</f>
        <v>221.8</v>
      </c>
      <c r="K72" s="516">
        <f>SUM('Príloha 2022'!K193)</f>
        <v>181.4</v>
      </c>
      <c r="L72" s="516">
        <f>SUM('Príloha 2022'!L193)</f>
        <v>181.4</v>
      </c>
      <c r="M72" s="460" t="s">
        <v>1325</v>
      </c>
    </row>
    <row r="73" spans="1:13" s="428" customFormat="1" ht="11.25" customHeight="1" x14ac:dyDescent="0.2">
      <c r="A73" s="13"/>
      <c r="B73" s="23"/>
      <c r="C73" s="24"/>
      <c r="D73" s="24"/>
      <c r="E73" s="431"/>
      <c r="F73" s="431"/>
      <c r="G73" s="431"/>
      <c r="H73" s="431"/>
      <c r="I73" s="431"/>
      <c r="J73" s="431"/>
      <c r="K73" s="431"/>
      <c r="L73" s="431"/>
    </row>
    <row r="74" spans="1:13" ht="15" customHeight="1" x14ac:dyDescent="0.2">
      <c r="B74" s="23"/>
      <c r="C74" s="24"/>
      <c r="D74" s="24"/>
      <c r="E74" s="431"/>
      <c r="F74" s="431"/>
      <c r="G74" s="431"/>
      <c r="H74" s="431"/>
      <c r="I74" s="431"/>
      <c r="J74" s="431"/>
      <c r="K74" s="431"/>
      <c r="L74" s="431"/>
    </row>
    <row r="75" spans="1:13" ht="15.75" x14ac:dyDescent="0.25">
      <c r="A75" s="12"/>
      <c r="B75" s="32" t="s">
        <v>46</v>
      </c>
      <c r="C75" s="33"/>
      <c r="D75" s="33"/>
      <c r="E75" s="146"/>
      <c r="F75" s="371"/>
      <c r="G75" s="371"/>
      <c r="H75" s="146"/>
      <c r="I75" s="146"/>
      <c r="J75" s="146"/>
      <c r="K75" s="146"/>
      <c r="L75" s="146"/>
    </row>
    <row r="76" spans="1:13" s="1" customFormat="1" ht="15" customHeight="1" x14ac:dyDescent="0.2">
      <c r="A76" s="8"/>
      <c r="B76" s="34"/>
      <c r="C76" s="34"/>
      <c r="D76" s="34" t="s">
        <v>330</v>
      </c>
      <c r="E76" s="35"/>
      <c r="F76" s="376">
        <f>SUM('Príloha 2022'!F227)</f>
        <v>3001.1</v>
      </c>
      <c r="G76" s="376">
        <f>SUM('Príloha 2022'!G227)</f>
        <v>3004.6000000000004</v>
      </c>
      <c r="H76" s="376">
        <f>SUM('Príloha 2022'!H227)</f>
        <v>3026.7999999999997</v>
      </c>
      <c r="I76" s="376">
        <f>SUM('Príloha 2022'!I227)</f>
        <v>3390.8999999999996</v>
      </c>
      <c r="J76" s="376">
        <f>SUM('Príloha 2022'!J227)</f>
        <v>3438</v>
      </c>
      <c r="K76" s="376">
        <f>'Príloha 2022'!K227</f>
        <v>3141.4</v>
      </c>
      <c r="L76" s="376">
        <f>'Príloha 2022'!L227</f>
        <v>3128.4</v>
      </c>
    </row>
    <row r="77" spans="1:13" s="1" customFormat="1" ht="15" customHeight="1" x14ac:dyDescent="0.2">
      <c r="A77" s="8"/>
      <c r="B77" s="34"/>
      <c r="C77" s="34"/>
      <c r="D77" s="34" t="s">
        <v>48</v>
      </c>
      <c r="E77" s="35" t="str">
        <f>'Príloha 2022'!E228</f>
        <v>01.1.1</v>
      </c>
      <c r="F77" s="376">
        <f>SUM('Príloha 2022'!F228)</f>
        <v>751.09999999999991</v>
      </c>
      <c r="G77" s="376">
        <f>SUM('Príloha 2022'!G228)</f>
        <v>757.9</v>
      </c>
      <c r="H77" s="376">
        <f>SUM('Príloha 2022'!H228)</f>
        <v>776.4</v>
      </c>
      <c r="I77" s="376">
        <f>SUM('Príloha 2022'!I228)</f>
        <v>839.69999999999993</v>
      </c>
      <c r="J77" s="376">
        <f>SUM('Príloha 2022'!J228)</f>
        <v>848.8</v>
      </c>
      <c r="K77" s="376">
        <f>'Príloha 2022'!K228</f>
        <v>787.4</v>
      </c>
      <c r="L77" s="376">
        <f>'Príloha 2022'!L228</f>
        <v>787.4</v>
      </c>
    </row>
    <row r="78" spans="1:13" s="1" customFormat="1" ht="11.25" customHeight="1" x14ac:dyDescent="0.2">
      <c r="A78" s="9"/>
      <c r="B78" s="36"/>
      <c r="C78" s="36"/>
      <c r="D78" s="36" t="s">
        <v>49</v>
      </c>
      <c r="E78" s="147"/>
      <c r="F78" s="372">
        <f>SUM('Príloha 2022'!F229)</f>
        <v>523.5</v>
      </c>
      <c r="G78" s="372">
        <f>SUM('Príloha 2022'!G229)</f>
        <v>535.1</v>
      </c>
      <c r="H78" s="372">
        <f>SUM('Príloha 2022'!H229)</f>
        <v>541</v>
      </c>
      <c r="I78" s="372">
        <f>SUM('Príloha 2022'!I229)</f>
        <v>582.29999999999995</v>
      </c>
      <c r="J78" s="372">
        <f>SUM('Príloha 2022'!J229)</f>
        <v>578.5</v>
      </c>
      <c r="K78" s="372">
        <f>SUM('Príloha 2022'!K229)</f>
        <v>552</v>
      </c>
      <c r="L78" s="372">
        <f>SUM('Príloha 2022'!L229)</f>
        <v>552</v>
      </c>
    </row>
    <row r="79" spans="1:13" x14ac:dyDescent="0.2">
      <c r="A79" s="10"/>
      <c r="B79" s="36">
        <v>610</v>
      </c>
      <c r="C79" s="37"/>
      <c r="D79" s="37" t="s">
        <v>332</v>
      </c>
      <c r="E79" s="38"/>
      <c r="F79" s="443">
        <f>SUM('Príloha 2022'!F230)</f>
        <v>375.6</v>
      </c>
      <c r="G79" s="443">
        <f>SUM('Príloha 2022'!G230)</f>
        <v>383.5</v>
      </c>
      <c r="H79" s="443">
        <f>SUM('Príloha 2022'!H230)</f>
        <v>400</v>
      </c>
      <c r="I79" s="443">
        <f>SUM('Príloha 2022'!I230)</f>
        <v>423.1</v>
      </c>
      <c r="J79" s="443">
        <f>SUM('Príloha 2022'!J230)</f>
        <v>418.9</v>
      </c>
      <c r="K79" s="443">
        <f>SUM('Príloha 2022'!K230)</f>
        <v>411</v>
      </c>
      <c r="L79" s="443">
        <f>SUM('Príloha 2022'!L230)</f>
        <v>411</v>
      </c>
      <c r="M79" s="460" t="s">
        <v>1325</v>
      </c>
    </row>
    <row r="80" spans="1:13" s="439" customFormat="1" x14ac:dyDescent="0.2">
      <c r="A80" s="440"/>
      <c r="B80" s="36">
        <v>620</v>
      </c>
      <c r="C80" s="37"/>
      <c r="D80" s="37" t="s">
        <v>333</v>
      </c>
      <c r="E80" s="38"/>
      <c r="F80" s="443">
        <f>SUM('Príloha 2022'!F231)</f>
        <v>147.9</v>
      </c>
      <c r="G80" s="443">
        <f>SUM('Príloha 2022'!G231)</f>
        <v>151.6</v>
      </c>
      <c r="H80" s="443">
        <f>SUM('Príloha 2022'!H231)</f>
        <v>141</v>
      </c>
      <c r="I80" s="443">
        <f>SUM('Príloha 2022'!I231)</f>
        <v>159.19999999999999</v>
      </c>
      <c r="J80" s="443">
        <f>SUM('Príloha 2022'!J231)</f>
        <v>159.6</v>
      </c>
      <c r="K80" s="443">
        <f>SUM('Príloha 2022'!K231)</f>
        <v>141</v>
      </c>
      <c r="L80" s="443">
        <f>SUM('Príloha 2022'!L231)</f>
        <v>141</v>
      </c>
      <c r="M80" s="460" t="s">
        <v>1325</v>
      </c>
    </row>
    <row r="81" spans="1:14" s="1" customFormat="1" x14ac:dyDescent="0.2">
      <c r="A81" s="9"/>
      <c r="B81" s="432">
        <v>631</v>
      </c>
      <c r="C81" s="432"/>
      <c r="D81" s="432" t="s">
        <v>52</v>
      </c>
      <c r="E81" s="520"/>
      <c r="F81" s="443">
        <f>SUM('Príloha 2022'!F232)</f>
        <v>7.4</v>
      </c>
      <c r="G81" s="443">
        <f>SUM('Príloha 2022'!G232)</f>
        <v>1.5</v>
      </c>
      <c r="H81" s="443">
        <f>SUM('Príloha 2022'!H232)</f>
        <v>2</v>
      </c>
      <c r="I81" s="443">
        <f>SUM('Príloha 2022'!I232)</f>
        <v>5</v>
      </c>
      <c r="J81" s="443">
        <f>SUM('Príloha 2022'!J232)</f>
        <v>5.9</v>
      </c>
      <c r="K81" s="443">
        <f>SUM('Príloha 2022'!K232)</f>
        <v>2</v>
      </c>
      <c r="L81" s="443">
        <f>SUM('Príloha 2022'!L232)</f>
        <v>2</v>
      </c>
      <c r="M81" s="460" t="s">
        <v>1325</v>
      </c>
    </row>
    <row r="82" spans="1:14" s="1" customFormat="1" x14ac:dyDescent="0.2">
      <c r="A82" s="9"/>
      <c r="B82" s="36">
        <v>632</v>
      </c>
      <c r="C82" s="36"/>
      <c r="D82" s="37" t="s">
        <v>55</v>
      </c>
      <c r="E82" s="38"/>
      <c r="F82" s="443">
        <f>SUM('Príloha 2022'!F235)</f>
        <v>46.499999999999993</v>
      </c>
      <c r="G82" s="443">
        <f>SUM('Príloha 2022'!G235)</f>
        <v>56.8</v>
      </c>
      <c r="H82" s="443">
        <f>SUM('Príloha 2022'!H235)</f>
        <v>49</v>
      </c>
      <c r="I82" s="443">
        <f>SUM('Príloha 2022'!I235)</f>
        <v>66</v>
      </c>
      <c r="J82" s="443">
        <f>SUM('Príloha 2022'!J235)</f>
        <v>66</v>
      </c>
      <c r="K82" s="443">
        <f>SUM('Príloha 2022'!K235)</f>
        <v>49</v>
      </c>
      <c r="L82" s="443">
        <f>SUM('Príloha 2022'!L235)</f>
        <v>49</v>
      </c>
      <c r="M82" s="460"/>
    </row>
    <row r="83" spans="1:14" s="1" customFormat="1" x14ac:dyDescent="0.2">
      <c r="A83" s="9"/>
      <c r="B83" s="36">
        <v>633</v>
      </c>
      <c r="C83" s="36"/>
      <c r="D83" s="37" t="s">
        <v>63</v>
      </c>
      <c r="E83" s="38"/>
      <c r="F83" s="443">
        <f>SUM('Príloha 2022'!F243)</f>
        <v>34.400000000000006</v>
      </c>
      <c r="G83" s="443">
        <f>SUM('Príloha 2022'!G243)</f>
        <v>27.8</v>
      </c>
      <c r="H83" s="443">
        <f>SUM('Príloha 2022'!H243)</f>
        <v>27.1</v>
      </c>
      <c r="I83" s="443">
        <f>SUM('Príloha 2022'!I243)</f>
        <v>27.1</v>
      </c>
      <c r="J83" s="443">
        <f>SUM('Príloha 2022'!J243)</f>
        <v>27.1</v>
      </c>
      <c r="K83" s="443">
        <f>SUM('Príloha 2022'!K243)</f>
        <v>27.1</v>
      </c>
      <c r="L83" s="443">
        <f>SUM('Príloha 2022'!L243)</f>
        <v>27.1</v>
      </c>
      <c r="M83" s="460"/>
    </row>
    <row r="84" spans="1:14" s="1" customFormat="1" x14ac:dyDescent="0.2">
      <c r="A84" s="9"/>
      <c r="B84" s="36">
        <v>634</v>
      </c>
      <c r="C84" s="36"/>
      <c r="D84" s="37" t="s">
        <v>76</v>
      </c>
      <c r="E84" s="38"/>
      <c r="F84" s="443">
        <f>SUM('Príloha 2022'!F259)</f>
        <v>5.4999999999999991</v>
      </c>
      <c r="G84" s="443">
        <f>SUM('Príloha 2022'!G259)</f>
        <v>4.0999999999999996</v>
      </c>
      <c r="H84" s="443">
        <f>SUM('Príloha 2022'!H259)</f>
        <v>5.9</v>
      </c>
      <c r="I84" s="443">
        <f>SUM('Príloha 2022'!I259)</f>
        <v>5.9</v>
      </c>
      <c r="J84" s="443">
        <f>SUM('Príloha 2022'!J259)</f>
        <v>5.9</v>
      </c>
      <c r="K84" s="443">
        <f>SUM('Príloha 2022'!K259)</f>
        <v>5.9</v>
      </c>
      <c r="L84" s="443">
        <f>SUM('Príloha 2022'!L259)</f>
        <v>5.9</v>
      </c>
      <c r="M84" s="459"/>
    </row>
    <row r="85" spans="1:14" s="428" customFormat="1" x14ac:dyDescent="0.2">
      <c r="A85" s="429"/>
      <c r="B85" s="36">
        <v>635</v>
      </c>
      <c r="C85" s="36"/>
      <c r="D85" s="37" t="s">
        <v>82</v>
      </c>
      <c r="E85" s="38"/>
      <c r="F85" s="443">
        <f>SUM('Príloha 2022'!F266)</f>
        <v>3.3</v>
      </c>
      <c r="G85" s="443">
        <f>SUM('Príloha 2022'!G266)</f>
        <v>2.7</v>
      </c>
      <c r="H85" s="443">
        <f>SUM('Príloha 2022'!H266)</f>
        <v>3</v>
      </c>
      <c r="I85" s="443">
        <f>SUM('Príloha 2022'!I266)</f>
        <v>3</v>
      </c>
      <c r="J85" s="443">
        <f>SUM('Príloha 2022'!J266)</f>
        <v>15</v>
      </c>
      <c r="K85" s="443">
        <f>SUM('Príloha 2022'!K266)</f>
        <v>3</v>
      </c>
      <c r="L85" s="443">
        <f>SUM('Príloha 2022'!L266)</f>
        <v>3</v>
      </c>
      <c r="M85" s="460" t="s">
        <v>1325</v>
      </c>
    </row>
    <row r="86" spans="1:14" s="1" customFormat="1" x14ac:dyDescent="0.2">
      <c r="A86" s="9"/>
      <c r="B86" s="430">
        <v>636</v>
      </c>
      <c r="C86" s="430"/>
      <c r="D86" s="37" t="s">
        <v>1155</v>
      </c>
      <c r="E86" s="38"/>
      <c r="F86" s="443">
        <f>SUM('Príloha 2022'!F273)</f>
        <v>1</v>
      </c>
      <c r="G86" s="443">
        <f>SUM('Príloha 2022'!G273)</f>
        <v>1.2</v>
      </c>
      <c r="H86" s="443">
        <f>SUM('Príloha 2022'!H273)</f>
        <v>1.2</v>
      </c>
      <c r="I86" s="443">
        <f>SUM('Príloha 2022'!I273)</f>
        <v>1.2</v>
      </c>
      <c r="J86" s="443">
        <f>SUM('Príloha 2022'!J273)</f>
        <v>1.2</v>
      </c>
      <c r="K86" s="443">
        <f>SUM('Príloha 2022'!K273)</f>
        <v>1.2</v>
      </c>
      <c r="L86" s="443">
        <f>SUM('Príloha 2022'!L273)</f>
        <v>1.2</v>
      </c>
      <c r="M86" s="459"/>
    </row>
    <row r="87" spans="1:14" s="1" customFormat="1" x14ac:dyDescent="0.2">
      <c r="A87" s="9"/>
      <c r="B87" s="36">
        <v>637</v>
      </c>
      <c r="C87" s="36"/>
      <c r="D87" s="37" t="s">
        <v>88</v>
      </c>
      <c r="E87" s="38"/>
      <c r="F87" s="443">
        <f>SUM('Príloha 2022'!F275)</f>
        <v>116.69999999999999</v>
      </c>
      <c r="G87" s="443">
        <f>SUM('Príloha 2022'!G275)</f>
        <v>114.8</v>
      </c>
      <c r="H87" s="443">
        <f>SUM('Príloha 2022'!H275)</f>
        <v>132.39999999999998</v>
      </c>
      <c r="I87" s="443">
        <f>SUM('Príloha 2022'!I275)</f>
        <v>134.39999999999998</v>
      </c>
      <c r="J87" s="443">
        <f>SUM('Príloha 2022'!J275)</f>
        <v>134.39999999999998</v>
      </c>
      <c r="K87" s="443">
        <f>SUM('Príloha 2022'!K275)</f>
        <v>132.39999999999998</v>
      </c>
      <c r="L87" s="443">
        <f>SUM('Príloha 2022'!L275)</f>
        <v>132.39999999999998</v>
      </c>
      <c r="M87" s="460"/>
    </row>
    <row r="88" spans="1:14" s="1" customFormat="1" x14ac:dyDescent="0.2">
      <c r="A88" s="9"/>
      <c r="B88" s="36">
        <v>642</v>
      </c>
      <c r="C88" s="36"/>
      <c r="D88" s="37" t="s">
        <v>107</v>
      </c>
      <c r="E88" s="38"/>
      <c r="F88" s="443">
        <f>SUM('Príloha 2022'!F311)</f>
        <v>12.8</v>
      </c>
      <c r="G88" s="443">
        <f>SUM('Príloha 2022'!G311)</f>
        <v>13.899999999999999</v>
      </c>
      <c r="H88" s="443">
        <f>SUM('Príloha 2022'!H311)</f>
        <v>14.8</v>
      </c>
      <c r="I88" s="443">
        <f>SUM('Príloha 2022'!I311)</f>
        <v>14.8</v>
      </c>
      <c r="J88" s="443">
        <f>SUM('Príloha 2022'!J311)</f>
        <v>14.8</v>
      </c>
      <c r="K88" s="443">
        <f>SUM('Príloha 2022'!K311)</f>
        <v>14.8</v>
      </c>
      <c r="L88" s="443">
        <f>SUM('Príloha 2022'!L311)</f>
        <v>14.8</v>
      </c>
      <c r="N88" s="309"/>
    </row>
    <row r="89" spans="1:14" s="1" customFormat="1" x14ac:dyDescent="0.2">
      <c r="A89" s="9"/>
      <c r="B89" s="36">
        <v>651</v>
      </c>
      <c r="C89" s="36"/>
      <c r="D89" s="37" t="s">
        <v>700</v>
      </c>
      <c r="E89" s="38"/>
      <c r="F89" s="443">
        <f>SUM('Príloha 2022'!F320)</f>
        <v>0</v>
      </c>
      <c r="G89" s="443">
        <f>SUM('Príloha 2022'!G320)</f>
        <v>0</v>
      </c>
      <c r="H89" s="443">
        <f>SUM('Príloha 2022'!H320)</f>
        <v>0</v>
      </c>
      <c r="I89" s="443">
        <f>SUM('Príloha 2022'!I320)</f>
        <v>0</v>
      </c>
      <c r="J89" s="443">
        <f>SUM('Príloha 2022'!J320)</f>
        <v>0</v>
      </c>
      <c r="K89" s="443">
        <f>SUM('Príloha 2022'!K320)</f>
        <v>0</v>
      </c>
      <c r="L89" s="443">
        <f>SUM('Príloha 2022'!L320)</f>
        <v>0</v>
      </c>
    </row>
    <row r="90" spans="1:14" s="428" customFormat="1" x14ac:dyDescent="0.2">
      <c r="A90" s="429"/>
      <c r="B90" s="284"/>
      <c r="C90" s="284"/>
      <c r="D90" s="154" t="s">
        <v>1206</v>
      </c>
      <c r="E90" s="281" t="s">
        <v>1194</v>
      </c>
      <c r="F90" s="552">
        <f>SUM('Príloha 2022'!F322)</f>
        <v>0</v>
      </c>
      <c r="G90" s="552">
        <f>SUM('Príloha 2022'!G322)</f>
        <v>6.8</v>
      </c>
      <c r="H90" s="552">
        <f>SUM('Príloha 2022'!H322)</f>
        <v>0</v>
      </c>
      <c r="I90" s="552">
        <f>SUM('Príloha 2022'!I322)</f>
        <v>0</v>
      </c>
      <c r="J90" s="552">
        <f>SUM('Príloha 2022'!J322)</f>
        <v>0</v>
      </c>
      <c r="K90" s="552">
        <f>SUM('Príloha 2022'!K322)</f>
        <v>0</v>
      </c>
      <c r="L90" s="552">
        <f>SUM('Príloha 2022'!L322)</f>
        <v>0</v>
      </c>
    </row>
    <row r="91" spans="1:14" s="428" customFormat="1" x14ac:dyDescent="0.2">
      <c r="A91" s="429"/>
      <c r="B91" s="430">
        <v>600</v>
      </c>
      <c r="C91" s="430"/>
      <c r="D91" s="37" t="s">
        <v>1202</v>
      </c>
      <c r="E91" s="38"/>
      <c r="F91" s="443">
        <f>SUM('Príloha 2022'!F323)</f>
        <v>0</v>
      </c>
      <c r="G91" s="443">
        <f>SUM('Príloha 2022'!G323)</f>
        <v>6.8</v>
      </c>
      <c r="H91" s="443">
        <f>SUM('Príloha 2022'!H323)</f>
        <v>0</v>
      </c>
      <c r="I91" s="443">
        <f>SUM('Príloha 2022'!I323)</f>
        <v>0</v>
      </c>
      <c r="J91" s="443">
        <f>SUM('Príloha 2022'!J323)</f>
        <v>0</v>
      </c>
      <c r="K91" s="443">
        <f>SUM('Príloha 2022'!K323)</f>
        <v>0</v>
      </c>
      <c r="L91" s="443">
        <f>SUM('Príloha 2022'!L323)</f>
        <v>0</v>
      </c>
      <c r="M91" s="459"/>
    </row>
    <row r="92" spans="1:14" s="1" customFormat="1" x14ac:dyDescent="0.2">
      <c r="A92" s="8"/>
      <c r="B92" s="34"/>
      <c r="C92" s="34"/>
      <c r="D92" s="34" t="s">
        <v>114</v>
      </c>
      <c r="E92" s="35" t="str">
        <f>'Príloha 2022'!E324</f>
        <v>01.3.3</v>
      </c>
      <c r="F92" s="376">
        <f>SUM('Príloha 2022'!F324)</f>
        <v>36.599999999999994</v>
      </c>
      <c r="G92" s="376">
        <f>SUM('Príloha 2022'!G324)</f>
        <v>34.799999999999997</v>
      </c>
      <c r="H92" s="376">
        <f>SUM('Príloha 2022'!H324)</f>
        <v>34</v>
      </c>
      <c r="I92" s="376">
        <f>SUM('Príloha 2022'!I324)</f>
        <v>34</v>
      </c>
      <c r="J92" s="376">
        <f>SUM('Príloha 2022'!J324)</f>
        <v>36.200000000000003</v>
      </c>
      <c r="K92" s="376">
        <f>SUM('Príloha 2022'!K324)</f>
        <v>34</v>
      </c>
      <c r="L92" s="376">
        <f>SUM('Príloha 2022'!L324)</f>
        <v>34</v>
      </c>
    </row>
    <row r="93" spans="1:14" x14ac:dyDescent="0.2">
      <c r="A93" s="10"/>
      <c r="B93" s="36">
        <v>610</v>
      </c>
      <c r="C93" s="37"/>
      <c r="D93" s="37" t="s">
        <v>280</v>
      </c>
      <c r="E93" s="50"/>
      <c r="F93" s="431">
        <f>SUM('Príloha 2022'!F325)</f>
        <v>22.2</v>
      </c>
      <c r="G93" s="431">
        <f>SUM('Príloha 2022'!G325)</f>
        <v>23.4</v>
      </c>
      <c r="H93" s="431">
        <f>SUM('Príloha 2022'!H325)</f>
        <v>23</v>
      </c>
      <c r="I93" s="431">
        <f>SUM('Príloha 2022'!I325)</f>
        <v>23</v>
      </c>
      <c r="J93" s="431">
        <f>SUM('Príloha 2022'!J325)</f>
        <v>23.5</v>
      </c>
      <c r="K93" s="431">
        <f>SUM('Príloha 2022'!K325)</f>
        <v>23</v>
      </c>
      <c r="L93" s="431">
        <f>SUM('Príloha 2022'!L325)</f>
        <v>23</v>
      </c>
      <c r="M93" s="460" t="s">
        <v>1325</v>
      </c>
    </row>
    <row r="94" spans="1:14" x14ac:dyDescent="0.2">
      <c r="A94" s="10"/>
      <c r="B94" s="36">
        <v>620</v>
      </c>
      <c r="C94" s="37"/>
      <c r="D94" s="37" t="s">
        <v>279</v>
      </c>
      <c r="E94" s="50"/>
      <c r="F94" s="431">
        <f>SUM('Príloha 2022'!F326)</f>
        <v>8.5</v>
      </c>
      <c r="G94" s="431">
        <f>SUM('Príloha 2022'!G326)</f>
        <v>8.1999999999999993</v>
      </c>
      <c r="H94" s="431">
        <f>SUM('Príloha 2022'!H326)</f>
        <v>8</v>
      </c>
      <c r="I94" s="431">
        <f>SUM('Príloha 2022'!I326)</f>
        <v>8</v>
      </c>
      <c r="J94" s="431">
        <f>SUM('Príloha 2022'!J326)</f>
        <v>8.5</v>
      </c>
      <c r="K94" s="431">
        <f>SUM('Príloha 2022'!K326)</f>
        <v>8</v>
      </c>
      <c r="L94" s="431">
        <f>SUM('Príloha 2022'!L326)</f>
        <v>8</v>
      </c>
      <c r="M94" s="460" t="s">
        <v>1325</v>
      </c>
    </row>
    <row r="95" spans="1:14" x14ac:dyDescent="0.2">
      <c r="A95" s="10"/>
      <c r="B95" s="36">
        <v>630</v>
      </c>
      <c r="C95" s="37"/>
      <c r="D95" s="37" t="s">
        <v>162</v>
      </c>
      <c r="E95" s="50"/>
      <c r="F95" s="431">
        <f>SUM('Príloha 2022'!F327)</f>
        <v>4.0999999999999996</v>
      </c>
      <c r="G95" s="431">
        <f>SUM('Príloha 2022'!G327)</f>
        <v>3.2</v>
      </c>
      <c r="H95" s="431">
        <f>SUM('Príloha 2022'!H327)</f>
        <v>2.8</v>
      </c>
      <c r="I95" s="431">
        <f>SUM('Príloha 2022'!I327)</f>
        <v>2.8</v>
      </c>
      <c r="J95" s="431">
        <f>SUM('Príloha 2022'!J327)</f>
        <v>4</v>
      </c>
      <c r="K95" s="431">
        <f>SUM('Príloha 2022'!K327)</f>
        <v>2.8</v>
      </c>
      <c r="L95" s="431">
        <f>SUM('Príloha 2022'!L327)</f>
        <v>2.8</v>
      </c>
      <c r="M95" s="460" t="s">
        <v>1325</v>
      </c>
    </row>
    <row r="96" spans="1:14" x14ac:dyDescent="0.2">
      <c r="A96" s="10"/>
      <c r="B96" s="36">
        <v>642</v>
      </c>
      <c r="C96" s="37"/>
      <c r="D96" s="37" t="s">
        <v>334</v>
      </c>
      <c r="E96" s="50"/>
      <c r="F96" s="431">
        <f>SUM('Príloha 2022'!F328)</f>
        <v>1.8</v>
      </c>
      <c r="G96" s="431">
        <f>SUM('Príloha 2022'!G328)</f>
        <v>0</v>
      </c>
      <c r="H96" s="431">
        <f>SUM('Príloha 2022'!H328)</f>
        <v>0.2</v>
      </c>
      <c r="I96" s="431">
        <f>SUM('Príloha 2022'!I328)</f>
        <v>0.2</v>
      </c>
      <c r="J96" s="431">
        <f>SUM('Príloha 2022'!J328)</f>
        <v>0.2</v>
      </c>
      <c r="K96" s="431">
        <f>SUM('Príloha 2022'!K328)</f>
        <v>0.2</v>
      </c>
      <c r="L96" s="431">
        <f>SUM('Príloha 2022'!L328)</f>
        <v>0.2</v>
      </c>
    </row>
    <row r="97" spans="1:14" s="1" customFormat="1" x14ac:dyDescent="0.2">
      <c r="A97" s="11"/>
      <c r="B97" s="39"/>
      <c r="C97" s="39"/>
      <c r="D97" s="39" t="s">
        <v>119</v>
      </c>
      <c r="E97" s="40" t="str">
        <f>'Príloha 2022'!E329</f>
        <v>01.6.0</v>
      </c>
      <c r="F97" s="376">
        <f>SUM('Príloha 2022'!F329)</f>
        <v>20.2</v>
      </c>
      <c r="G97" s="376">
        <f>SUM('Príloha 2022'!G329)</f>
        <v>9.6</v>
      </c>
      <c r="H97" s="376">
        <f>SUM('Príloha 2022'!H329)</f>
        <v>11</v>
      </c>
      <c r="I97" s="376">
        <f>SUM('Príloha 2022'!I329)</f>
        <v>11</v>
      </c>
      <c r="J97" s="376">
        <f>SUM('Príloha 2022'!J329)</f>
        <v>18</v>
      </c>
      <c r="K97" s="376">
        <f>SUM('Príloha 2022'!K329)</f>
        <v>11</v>
      </c>
      <c r="L97" s="376">
        <f>SUM('Príloha 2022'!L329)</f>
        <v>0</v>
      </c>
    </row>
    <row r="98" spans="1:14" x14ac:dyDescent="0.2">
      <c r="A98" s="10"/>
      <c r="B98" s="36">
        <v>630</v>
      </c>
      <c r="C98" s="37"/>
      <c r="D98" s="37" t="s">
        <v>335</v>
      </c>
      <c r="E98" s="50"/>
      <c r="F98" s="431">
        <f>'Príloha 2022'!F330</f>
        <v>20.2</v>
      </c>
      <c r="G98" s="431">
        <f>'Príloha 2022'!G330</f>
        <v>9.6</v>
      </c>
      <c r="H98" s="431">
        <f>'Príloha 2022'!H330</f>
        <v>11</v>
      </c>
      <c r="I98" s="431">
        <f>'Príloha 2022'!I330</f>
        <v>11</v>
      </c>
      <c r="J98" s="431">
        <f>'Príloha 2022'!J330</f>
        <v>18</v>
      </c>
      <c r="K98" s="431">
        <f>'Príloha 2022'!K330</f>
        <v>11</v>
      </c>
      <c r="L98" s="431">
        <f>'Príloha 2022'!L330</f>
        <v>0</v>
      </c>
      <c r="M98" s="459"/>
    </row>
    <row r="99" spans="1:14" s="1" customFormat="1" x14ac:dyDescent="0.2">
      <c r="A99" s="11"/>
      <c r="B99" s="39"/>
      <c r="C99" s="39"/>
      <c r="D99" s="39" t="s">
        <v>122</v>
      </c>
      <c r="E99" s="40" t="str">
        <f>'Príloha 2022'!E331</f>
        <v>01.7.0</v>
      </c>
      <c r="F99" s="376">
        <f>SUM('Príloha 2022'!F331)</f>
        <v>20.3</v>
      </c>
      <c r="G99" s="376">
        <f>SUM('Príloha 2022'!G331)</f>
        <v>20.7</v>
      </c>
      <c r="H99" s="376">
        <f>SUM('Príloha 2022'!H331)</f>
        <v>21.5</v>
      </c>
      <c r="I99" s="376">
        <f>SUM('Príloha 2022'!I331)</f>
        <v>21.5</v>
      </c>
      <c r="J99" s="376">
        <f>SUM('Príloha 2022'!J331)</f>
        <v>21.5</v>
      </c>
      <c r="K99" s="376">
        <f>SUM('Príloha 2022'!K331)</f>
        <v>21.5</v>
      </c>
      <c r="L99" s="376">
        <f>SUM('Príloha 2022'!L331)</f>
        <v>21.5</v>
      </c>
    </row>
    <row r="100" spans="1:14" x14ac:dyDescent="0.2">
      <c r="A100" s="10"/>
      <c r="B100" s="36"/>
      <c r="C100" s="37">
        <v>651002</v>
      </c>
      <c r="D100" s="37" t="s">
        <v>281</v>
      </c>
      <c r="E100" s="50"/>
      <c r="F100" s="431">
        <f>SUM('Príloha 2022'!F332)</f>
        <v>18.600000000000001</v>
      </c>
      <c r="G100" s="431">
        <f>SUM('Príloha 2022'!G332)</f>
        <v>18.899999999999999</v>
      </c>
      <c r="H100" s="431">
        <f>SUM('Príloha 2022'!H332)</f>
        <v>20</v>
      </c>
      <c r="I100" s="431">
        <f>SUM('Príloha 2022'!I332)</f>
        <v>20</v>
      </c>
      <c r="J100" s="431">
        <f>SUM('Príloha 2022'!J332)</f>
        <v>20</v>
      </c>
      <c r="K100" s="431">
        <f>'Príloha 2022'!K332</f>
        <v>20</v>
      </c>
      <c r="L100" s="431">
        <f>'Príloha 2022'!L332</f>
        <v>20</v>
      </c>
      <c r="M100" s="1"/>
    </row>
    <row r="101" spans="1:14" x14ac:dyDescent="0.2">
      <c r="A101" s="10"/>
      <c r="B101" s="36"/>
      <c r="C101" s="37">
        <v>653001</v>
      </c>
      <c r="D101" s="37" t="s">
        <v>322</v>
      </c>
      <c r="E101" s="50"/>
      <c r="F101" s="431">
        <f>SUM('Príloha 2022'!F333)</f>
        <v>1.7</v>
      </c>
      <c r="G101" s="431">
        <f>SUM('Príloha 2022'!G333)</f>
        <v>1.8</v>
      </c>
      <c r="H101" s="431">
        <f>SUM('Príloha 2022'!H333)</f>
        <v>1.5</v>
      </c>
      <c r="I101" s="431">
        <f>SUM('Príloha 2022'!I333)</f>
        <v>1.5</v>
      </c>
      <c r="J101" s="431">
        <f>SUM('Príloha 2022'!J333)</f>
        <v>1.5</v>
      </c>
      <c r="K101" s="431">
        <f>'Príloha 2022'!K333</f>
        <v>1.5</v>
      </c>
      <c r="L101" s="431">
        <f>'Príloha 2022'!L333</f>
        <v>1.5</v>
      </c>
    </row>
    <row r="102" spans="1:14" s="1" customFormat="1" x14ac:dyDescent="0.2">
      <c r="A102" s="8"/>
      <c r="B102" s="34"/>
      <c r="C102" s="34"/>
      <c r="D102" s="39" t="s">
        <v>680</v>
      </c>
      <c r="E102" s="40" t="str">
        <f>'Príloha 2022'!E334</f>
        <v>01.8.0</v>
      </c>
      <c r="F102" s="376">
        <f>SUM('Príloha 2022'!F334)</f>
        <v>7.4</v>
      </c>
      <c r="G102" s="376">
        <f>SUM('Príloha 2022'!G334)</f>
        <v>7.7</v>
      </c>
      <c r="H102" s="376">
        <f>SUM('Príloha 2022'!H334)</f>
        <v>2</v>
      </c>
      <c r="I102" s="376">
        <f>SUM('Príloha 2022'!I334)</f>
        <v>2</v>
      </c>
      <c r="J102" s="376">
        <f>SUM('Príloha 2022'!J334)</f>
        <v>2</v>
      </c>
      <c r="K102" s="376">
        <f>SUM('Príloha 2022'!K334)</f>
        <v>3.2</v>
      </c>
      <c r="L102" s="376">
        <f>SUM('Príloha 2022'!L334)</f>
        <v>3.2</v>
      </c>
      <c r="M102" s="460"/>
    </row>
    <row r="103" spans="1:14" s="428" customFormat="1" x14ac:dyDescent="0.2">
      <c r="A103" s="8"/>
      <c r="B103" s="36"/>
      <c r="C103" s="37">
        <v>6410011</v>
      </c>
      <c r="D103" s="37" t="s">
        <v>904</v>
      </c>
      <c r="E103" s="50"/>
      <c r="F103" s="431">
        <f>SUM('Príloha 2022'!F335)</f>
        <v>2.1</v>
      </c>
      <c r="G103" s="431">
        <f>SUM('Príloha 2022'!G335)</f>
        <v>2.5</v>
      </c>
      <c r="H103" s="431">
        <f>SUM('Príloha 2022'!H335)</f>
        <v>2</v>
      </c>
      <c r="I103" s="431">
        <f>SUM('Príloha 2022'!I335)</f>
        <v>2</v>
      </c>
      <c r="J103" s="431">
        <f>SUM('Príloha 2022'!J335)</f>
        <v>2</v>
      </c>
      <c r="K103" s="431">
        <f>SUM('Príloha 2022'!K335)</f>
        <v>2</v>
      </c>
      <c r="L103" s="431">
        <f>SUM('Príloha 2022'!L335)</f>
        <v>2</v>
      </c>
      <c r="M103" s="459"/>
    </row>
    <row r="104" spans="1:14" x14ac:dyDescent="0.2">
      <c r="A104" s="10"/>
      <c r="B104" s="430"/>
      <c r="C104" s="37">
        <v>641001</v>
      </c>
      <c r="D104" s="37" t="s">
        <v>1008</v>
      </c>
      <c r="E104" s="431"/>
      <c r="F104" s="431">
        <f>SUM('Príloha 2022'!F336)</f>
        <v>0</v>
      </c>
      <c r="G104" s="431">
        <f>SUM('Príloha 2022'!G336)</f>
        <v>0</v>
      </c>
      <c r="H104" s="431">
        <f>SUM('Príloha 2022'!H336)</f>
        <v>0</v>
      </c>
      <c r="I104" s="431">
        <f>SUM('Príloha 2022'!I336)</f>
        <v>0</v>
      </c>
      <c r="J104" s="431">
        <f>SUM('Príloha 2022'!J336)</f>
        <v>0</v>
      </c>
      <c r="K104" s="431">
        <f>SUM('Príloha 2022'!K336)</f>
        <v>0</v>
      </c>
      <c r="L104" s="431">
        <f>SUM('Príloha 2022'!L336)</f>
        <v>0</v>
      </c>
      <c r="M104" s="1"/>
    </row>
    <row r="105" spans="1:14" x14ac:dyDescent="0.2">
      <c r="A105" s="10"/>
      <c r="B105" s="36"/>
      <c r="C105" s="37">
        <v>6410012</v>
      </c>
      <c r="D105" s="37" t="s">
        <v>829</v>
      </c>
      <c r="E105" s="50"/>
      <c r="F105" s="431">
        <f>SUM('Príloha 2022'!F337)</f>
        <v>0</v>
      </c>
      <c r="G105" s="431">
        <f>SUM('Príloha 2022'!G337)</f>
        <v>0</v>
      </c>
      <c r="H105" s="431">
        <f>SUM('Príloha 2022'!H337)</f>
        <v>0</v>
      </c>
      <c r="I105" s="431">
        <f>SUM('Príloha 2022'!I337)</f>
        <v>0</v>
      </c>
      <c r="J105" s="431">
        <f>SUM('Príloha 2022'!J337)</f>
        <v>0</v>
      </c>
      <c r="K105" s="431">
        <f>SUM('Príloha 2022'!K337)</f>
        <v>0</v>
      </c>
      <c r="L105" s="431">
        <f>SUM('Príloha 2022'!L337)</f>
        <v>0</v>
      </c>
    </row>
    <row r="106" spans="1:14" x14ac:dyDescent="0.2">
      <c r="A106" s="10"/>
      <c r="B106" s="36"/>
      <c r="C106" s="37">
        <v>6410013</v>
      </c>
      <c r="D106" s="37" t="s">
        <v>828</v>
      </c>
      <c r="E106" s="50"/>
      <c r="F106" s="431">
        <f>SUM('Príloha 2022'!F338)</f>
        <v>5.3</v>
      </c>
      <c r="G106" s="431">
        <f>SUM('Príloha 2022'!G338)</f>
        <v>5.2</v>
      </c>
      <c r="H106" s="431">
        <f>SUM('Príloha 2022'!H338)</f>
        <v>0</v>
      </c>
      <c r="I106" s="431">
        <f>SUM('Príloha 2022'!I338)</f>
        <v>0</v>
      </c>
      <c r="J106" s="431">
        <f>SUM('Príloha 2022'!J338)</f>
        <v>0</v>
      </c>
      <c r="K106" s="431">
        <f>SUM('Príloha 2022'!K338)</f>
        <v>1.2</v>
      </c>
      <c r="L106" s="431">
        <f>SUM('Príloha 2022'!L338)</f>
        <v>1.2</v>
      </c>
    </row>
    <row r="107" spans="1:14" s="1" customFormat="1" x14ac:dyDescent="0.2">
      <c r="A107" s="9"/>
      <c r="B107" s="34"/>
      <c r="C107" s="34"/>
      <c r="D107" s="34" t="s">
        <v>128</v>
      </c>
      <c r="E107" s="40" t="str">
        <f>'Príloha 2022'!E339</f>
        <v>03.1.0</v>
      </c>
      <c r="F107" s="376">
        <f>SUM('Príloha 2022'!F339)</f>
        <v>191.7</v>
      </c>
      <c r="G107" s="376">
        <f>SUM('Príloha 2022'!G339)</f>
        <v>187.79999999999998</v>
      </c>
      <c r="H107" s="376">
        <f>SUM('Príloha 2022'!H339)</f>
        <v>187.1</v>
      </c>
      <c r="I107" s="376">
        <f>SUM('Príloha 2022'!I339)</f>
        <v>194.9</v>
      </c>
      <c r="J107" s="376">
        <f>SUM('Príloha 2022'!J339)</f>
        <v>195.6</v>
      </c>
      <c r="K107" s="376">
        <f>SUM('Príloha 2022'!K339)</f>
        <v>188.7</v>
      </c>
      <c r="L107" s="376">
        <f>SUM('Príloha 2022'!L339)</f>
        <v>188.7</v>
      </c>
      <c r="M107" s="460"/>
    </row>
    <row r="108" spans="1:14" x14ac:dyDescent="0.2">
      <c r="A108" s="10"/>
      <c r="B108" s="36">
        <v>610</v>
      </c>
      <c r="C108" s="37"/>
      <c r="D108" s="37" t="s">
        <v>280</v>
      </c>
      <c r="E108" s="50"/>
      <c r="F108" s="431">
        <f>SUM('Príloha 2022'!F340)</f>
        <v>123.2</v>
      </c>
      <c r="G108" s="431">
        <f>SUM('Príloha 2022'!G340)</f>
        <v>124.1</v>
      </c>
      <c r="H108" s="431">
        <f>SUM('Príloha 2022'!H340)</f>
        <v>120.5</v>
      </c>
      <c r="I108" s="431">
        <f>SUM('Príloha 2022'!I340)</f>
        <v>126.2</v>
      </c>
      <c r="J108" s="431">
        <f>SUM('Príloha 2022'!J340)</f>
        <v>125.7</v>
      </c>
      <c r="K108" s="431">
        <f>SUM('Príloha 2022'!K340)</f>
        <v>120.5</v>
      </c>
      <c r="L108" s="431">
        <f>SUM('Príloha 2022'!L340)</f>
        <v>120.5</v>
      </c>
      <c r="M108" s="460" t="s">
        <v>1325</v>
      </c>
    </row>
    <row r="109" spans="1:14" x14ac:dyDescent="0.2">
      <c r="A109" s="10"/>
      <c r="B109" s="36">
        <v>620</v>
      </c>
      <c r="C109" s="37"/>
      <c r="D109" s="37" t="s">
        <v>279</v>
      </c>
      <c r="E109" s="50"/>
      <c r="F109" s="431">
        <f>SUM('Príloha 2022'!F341)</f>
        <v>44.4</v>
      </c>
      <c r="G109" s="431">
        <f>SUM('Príloha 2022'!G341)</f>
        <v>45.5</v>
      </c>
      <c r="H109" s="431">
        <f>SUM('Príloha 2022'!H341)</f>
        <v>42.2</v>
      </c>
      <c r="I109" s="431">
        <f>SUM('Príloha 2022'!I341)</f>
        <v>44.3</v>
      </c>
      <c r="J109" s="431">
        <f>SUM('Príloha 2022'!J341)</f>
        <v>45.5</v>
      </c>
      <c r="K109" s="431">
        <f>SUM('Príloha 2022'!K341)</f>
        <v>42.2</v>
      </c>
      <c r="L109" s="431">
        <f>SUM('Príloha 2022'!L341)</f>
        <v>42.2</v>
      </c>
      <c r="M109" s="460" t="s">
        <v>1325</v>
      </c>
    </row>
    <row r="110" spans="1:14" x14ac:dyDescent="0.2">
      <c r="A110" s="10"/>
      <c r="B110" s="36">
        <v>630</v>
      </c>
      <c r="C110" s="37"/>
      <c r="D110" s="37" t="s">
        <v>162</v>
      </c>
      <c r="E110" s="50"/>
      <c r="F110" s="431">
        <f>SUM('Príloha 2022'!F342)</f>
        <v>24.100000000000005</v>
      </c>
      <c r="G110" s="431">
        <f>SUM('Príloha 2022'!G342)</f>
        <v>18.2</v>
      </c>
      <c r="H110" s="431">
        <f>SUM('Príloha 2022'!H342)</f>
        <v>24.4</v>
      </c>
      <c r="I110" s="431">
        <f>SUM('Príloha 2022'!I342)</f>
        <v>24.4</v>
      </c>
      <c r="J110" s="431">
        <f>SUM('Príloha 2022'!J342)</f>
        <v>24.4</v>
      </c>
      <c r="K110" s="431">
        <f>SUM('Príloha 2022'!K342)</f>
        <v>26</v>
      </c>
      <c r="L110" s="431">
        <f>SUM('Príloha 2022'!L342)</f>
        <v>26</v>
      </c>
      <c r="M110" s="459"/>
    </row>
    <row r="111" spans="1:14" s="1" customFormat="1" x14ac:dyDescent="0.2">
      <c r="A111" s="8"/>
      <c r="B111" s="34"/>
      <c r="C111" s="34"/>
      <c r="D111" s="34" t="s">
        <v>143</v>
      </c>
      <c r="E111" s="40" t="str">
        <f>'Príloha 2022'!E370</f>
        <v>04.1.2</v>
      </c>
      <c r="F111" s="376">
        <f>SUM('Príloha 2022'!F370)</f>
        <v>157.60000000000002</v>
      </c>
      <c r="G111" s="376">
        <f>SUM('Príloha 2022'!G370)</f>
        <v>117.4</v>
      </c>
      <c r="H111" s="376">
        <f>SUM('Príloha 2022'!H370)</f>
        <v>57</v>
      </c>
      <c r="I111" s="376">
        <f>SUM('Príloha 2022'!I370)</f>
        <v>47.7</v>
      </c>
      <c r="J111" s="376">
        <f>SUM('Príloha 2022'!J370)</f>
        <v>47.7</v>
      </c>
      <c r="K111" s="376">
        <f>SUM('Príloha 2022'!K370)</f>
        <v>57</v>
      </c>
      <c r="L111" s="376">
        <f>SUM('Príloha 2022'!L370)</f>
        <v>57</v>
      </c>
      <c r="N111" s="309"/>
    </row>
    <row r="112" spans="1:14" s="1" customFormat="1" x14ac:dyDescent="0.2">
      <c r="A112" s="9"/>
      <c r="B112" s="36"/>
      <c r="C112" s="36"/>
      <c r="D112" s="100" t="s">
        <v>144</v>
      </c>
      <c r="E112" s="148"/>
      <c r="F112" s="373">
        <f>SUM('Príloha 2022'!F371)</f>
        <v>37.100000000000009</v>
      </c>
      <c r="G112" s="373">
        <f>SUM('Príloha 2022'!G371)</f>
        <v>27</v>
      </c>
      <c r="H112" s="373">
        <f>SUM('Príloha 2022'!H371)</f>
        <v>32</v>
      </c>
      <c r="I112" s="373">
        <f>SUM('Príloha 2022'!I371)</f>
        <v>22.700000000000003</v>
      </c>
      <c r="J112" s="373">
        <f>SUM('Príloha 2022'!J371)</f>
        <v>22.700000000000003</v>
      </c>
      <c r="K112" s="373">
        <f>SUM('Príloha 2022'!K371)</f>
        <v>32</v>
      </c>
      <c r="L112" s="373">
        <f>SUM('Príloha 2022'!L371)</f>
        <v>32</v>
      </c>
    </row>
    <row r="113" spans="1:13" x14ac:dyDescent="0.2">
      <c r="A113" s="10"/>
      <c r="B113" s="36">
        <v>610</v>
      </c>
      <c r="C113" s="37"/>
      <c r="D113" s="37" t="s">
        <v>280</v>
      </c>
      <c r="E113" s="50"/>
      <c r="F113" s="431">
        <f>SUM('Príloha 2022'!F372)</f>
        <v>12.4</v>
      </c>
      <c r="G113" s="431">
        <f>SUM('Príloha 2022'!G372)</f>
        <v>13.3</v>
      </c>
      <c r="H113" s="431">
        <f>SUM('Príloha 2022'!H372)</f>
        <v>15.5</v>
      </c>
      <c r="I113" s="431">
        <f>SUM('Príloha 2022'!I372)</f>
        <v>8.8000000000000007</v>
      </c>
      <c r="J113" s="431">
        <f>SUM('Príloha 2022'!J372)</f>
        <v>8.8000000000000007</v>
      </c>
      <c r="K113" s="431">
        <f>'Príloha 2022'!K372</f>
        <v>15.5</v>
      </c>
      <c r="L113" s="431">
        <f>'Príloha 2022'!L372</f>
        <v>15.5</v>
      </c>
      <c r="M113" s="460"/>
    </row>
    <row r="114" spans="1:13" x14ac:dyDescent="0.2">
      <c r="A114" s="10"/>
      <c r="B114" s="36">
        <v>620</v>
      </c>
      <c r="C114" s="37"/>
      <c r="D114" s="37" t="s">
        <v>279</v>
      </c>
      <c r="E114" s="50"/>
      <c r="F114" s="431">
        <f>SUM('Príloha 2022'!F373)</f>
        <v>4.4000000000000004</v>
      </c>
      <c r="G114" s="431">
        <f>SUM('Príloha 2022'!G373)</f>
        <v>4.7</v>
      </c>
      <c r="H114" s="431">
        <f>SUM('Príloha 2022'!H373)</f>
        <v>5.5</v>
      </c>
      <c r="I114" s="431">
        <f>SUM('Príloha 2022'!I373)</f>
        <v>2.9</v>
      </c>
      <c r="J114" s="431">
        <f>SUM('Príloha 2022'!J373)</f>
        <v>2.9</v>
      </c>
      <c r="K114" s="431">
        <f>'Príloha 2022'!K373</f>
        <v>5.5</v>
      </c>
      <c r="L114" s="431">
        <f>'Príloha 2022'!L373</f>
        <v>5.5</v>
      </c>
      <c r="M114" s="460"/>
    </row>
    <row r="115" spans="1:13" x14ac:dyDescent="0.2">
      <c r="A115" s="10"/>
      <c r="B115" s="36">
        <v>630</v>
      </c>
      <c r="C115" s="37"/>
      <c r="D115" s="37" t="s">
        <v>162</v>
      </c>
      <c r="E115" s="50"/>
      <c r="F115" s="431">
        <f>SUM('Príloha 2022'!F374)</f>
        <v>19.600000000000001</v>
      </c>
      <c r="G115" s="431">
        <f>SUM('Príloha 2022'!G374)</f>
        <v>8.5</v>
      </c>
      <c r="H115" s="431">
        <f>SUM('Príloha 2022'!H374)</f>
        <v>10</v>
      </c>
      <c r="I115" s="431">
        <f>SUM('Príloha 2022'!I374)</f>
        <v>10</v>
      </c>
      <c r="J115" s="431">
        <f>SUM('Príloha 2022'!J374)</f>
        <v>10</v>
      </c>
      <c r="K115" s="431">
        <f>'Príloha 2022'!K374</f>
        <v>10</v>
      </c>
      <c r="L115" s="431">
        <f>'Príloha 2022'!L374</f>
        <v>10</v>
      </c>
    </row>
    <row r="116" spans="1:13" s="381" customFormat="1" x14ac:dyDescent="0.2">
      <c r="A116" s="380"/>
      <c r="B116" s="430"/>
      <c r="C116" s="37">
        <v>637014</v>
      </c>
      <c r="D116" s="37" t="s">
        <v>1049</v>
      </c>
      <c r="E116" s="431"/>
      <c r="F116" s="431">
        <f>SUM('Príloha 2022'!F375)</f>
        <v>0.7</v>
      </c>
      <c r="G116" s="431">
        <f>SUM('Príloha 2022'!G375)</f>
        <v>0.5</v>
      </c>
      <c r="H116" s="431">
        <f>SUM('Príloha 2022'!H375)</f>
        <v>1</v>
      </c>
      <c r="I116" s="431">
        <f>SUM('Príloha 2022'!I375)</f>
        <v>1</v>
      </c>
      <c r="J116" s="431">
        <f>SUM('Príloha 2022'!J375)</f>
        <v>1</v>
      </c>
      <c r="K116" s="431">
        <f>SUM('Príloha 2022'!K375)</f>
        <v>1</v>
      </c>
      <c r="L116" s="431">
        <f>SUM('Príloha 2022'!L375)</f>
        <v>1</v>
      </c>
    </row>
    <row r="117" spans="1:13" x14ac:dyDescent="0.2">
      <c r="A117" s="10"/>
      <c r="B117" s="100"/>
      <c r="C117" s="100"/>
      <c r="D117" s="100" t="s">
        <v>1064</v>
      </c>
      <c r="E117" s="148"/>
      <c r="F117" s="148">
        <f>SUM('Príloha 2022'!F376)</f>
        <v>120.5</v>
      </c>
      <c r="G117" s="148">
        <f>SUM('Príloha 2022'!G376)</f>
        <v>90.4</v>
      </c>
      <c r="H117" s="148">
        <f>SUM('Príloha 2022'!H376)</f>
        <v>25</v>
      </c>
      <c r="I117" s="148">
        <f>SUM('Príloha 2022'!I376)</f>
        <v>25</v>
      </c>
      <c r="J117" s="148">
        <f>SUM('Príloha 2022'!J376)</f>
        <v>25</v>
      </c>
      <c r="K117" s="148">
        <f>SUM('Príloha 2022'!K376)</f>
        <v>25</v>
      </c>
      <c r="L117" s="148">
        <f>SUM('Príloha 2022'!L376)</f>
        <v>25</v>
      </c>
      <c r="M117" s="460"/>
    </row>
    <row r="118" spans="1:13" x14ac:dyDescent="0.2">
      <c r="A118" s="10"/>
      <c r="B118" s="36">
        <v>610</v>
      </c>
      <c r="C118" s="37"/>
      <c r="D118" s="37" t="s">
        <v>280</v>
      </c>
      <c r="E118" s="50"/>
      <c r="F118" s="431">
        <f>SUM('Príloha 2022'!F377)</f>
        <v>88.8</v>
      </c>
      <c r="G118" s="431">
        <f>SUM('Príloha 2022'!G377)</f>
        <v>64</v>
      </c>
      <c r="H118" s="431">
        <f>SUM('Príloha 2022'!H377)</f>
        <v>15.5</v>
      </c>
      <c r="I118" s="431">
        <f>SUM('Príloha 2022'!I377)</f>
        <v>15.5</v>
      </c>
      <c r="J118" s="431">
        <f>SUM('Príloha 2022'!J377)</f>
        <v>15.5</v>
      </c>
      <c r="K118" s="431">
        <f>SUM('Príloha 2022'!K377)</f>
        <v>15.5</v>
      </c>
      <c r="L118" s="431">
        <f>SUM('Príloha 2022'!L377)</f>
        <v>15.5</v>
      </c>
      <c r="M118" s="460"/>
    </row>
    <row r="119" spans="1:13" x14ac:dyDescent="0.2">
      <c r="A119" s="10"/>
      <c r="B119" s="36">
        <v>620</v>
      </c>
      <c r="C119" s="37"/>
      <c r="D119" s="37" t="s">
        <v>279</v>
      </c>
      <c r="E119" s="50"/>
      <c r="F119" s="431">
        <f>SUM('Príloha 2022'!F378)</f>
        <v>30.3</v>
      </c>
      <c r="G119" s="431">
        <f>SUM('Príloha 2022'!G378)</f>
        <v>22.2</v>
      </c>
      <c r="H119" s="431">
        <f>SUM('Príloha 2022'!H378)</f>
        <v>5.5</v>
      </c>
      <c r="I119" s="431">
        <f>SUM('Príloha 2022'!I378)</f>
        <v>5.5</v>
      </c>
      <c r="J119" s="431">
        <f>SUM('Príloha 2022'!J378)</f>
        <v>5.5</v>
      </c>
      <c r="K119" s="431">
        <f>SUM('Príloha 2022'!K378)</f>
        <v>5.5</v>
      </c>
      <c r="L119" s="431">
        <f>SUM('Príloha 2022'!L378)</f>
        <v>5.5</v>
      </c>
    </row>
    <row r="120" spans="1:13" x14ac:dyDescent="0.2">
      <c r="A120" s="10"/>
      <c r="B120" s="36">
        <v>630</v>
      </c>
      <c r="C120" s="37"/>
      <c r="D120" s="37" t="s">
        <v>162</v>
      </c>
      <c r="E120" s="50"/>
      <c r="F120" s="431">
        <f>SUM('Príloha 2022'!F379)</f>
        <v>1.4</v>
      </c>
      <c r="G120" s="431">
        <f>SUM('Príloha 2022'!G379)</f>
        <v>4.2</v>
      </c>
      <c r="H120" s="431">
        <f>SUM('Príloha 2022'!H379)</f>
        <v>4</v>
      </c>
      <c r="I120" s="431">
        <f>SUM('Príloha 2022'!I379)</f>
        <v>4</v>
      </c>
      <c r="J120" s="431">
        <f>SUM('Príloha 2022'!J379)</f>
        <v>4</v>
      </c>
      <c r="K120" s="431">
        <f>SUM('Príloha 2022'!K379)</f>
        <v>4</v>
      </c>
      <c r="L120" s="431">
        <f>SUM('Príloha 2022'!L379)</f>
        <v>4</v>
      </c>
    </row>
    <row r="121" spans="1:13" s="1" customFormat="1" x14ac:dyDescent="0.2">
      <c r="A121" s="8"/>
      <c r="B121" s="34"/>
      <c r="C121" s="34"/>
      <c r="D121" s="34" t="s">
        <v>147</v>
      </c>
      <c r="E121" s="40" t="str">
        <f>'Príloha 2022'!E380</f>
        <v>04.4.3</v>
      </c>
      <c r="F121" s="376">
        <f>'Príloha 2022'!F380</f>
        <v>40</v>
      </c>
      <c r="G121" s="376">
        <f>'Príloha 2022'!G380</f>
        <v>46.599999999999994</v>
      </c>
      <c r="H121" s="376">
        <f>'Príloha 2022'!H380</f>
        <v>46.9</v>
      </c>
      <c r="I121" s="376">
        <f>'Príloha 2022'!I380</f>
        <v>48.400000000000006</v>
      </c>
      <c r="J121" s="376">
        <f>'Príloha 2022'!J380</f>
        <v>48.400000000000006</v>
      </c>
      <c r="K121" s="376">
        <f>SUM('Príloha 2022'!K380)</f>
        <v>46.9</v>
      </c>
      <c r="L121" s="376">
        <f>SUM('Príloha 2022'!L380)</f>
        <v>46.9</v>
      </c>
      <c r="M121" s="428"/>
    </row>
    <row r="122" spans="1:13" x14ac:dyDescent="0.2">
      <c r="A122" s="10"/>
      <c r="B122" s="36">
        <v>610</v>
      </c>
      <c r="C122" s="37"/>
      <c r="D122" s="37" t="s">
        <v>280</v>
      </c>
      <c r="E122" s="50"/>
      <c r="F122" s="431">
        <f>'Príloha 2022'!F381</f>
        <v>26.8</v>
      </c>
      <c r="G122" s="431">
        <f>'Príloha 2022'!G381</f>
        <v>32</v>
      </c>
      <c r="H122" s="431">
        <f>'Príloha 2022'!H381</f>
        <v>32.5</v>
      </c>
      <c r="I122" s="431">
        <f>'Príloha 2022'!I381</f>
        <v>33.6</v>
      </c>
      <c r="J122" s="431">
        <f>'Príloha 2022'!J381</f>
        <v>33.6</v>
      </c>
      <c r="K122" s="431">
        <f>SUM('Príloha 2022'!K381)</f>
        <v>32.5</v>
      </c>
      <c r="L122" s="431">
        <f>SUM('Príloha 2022'!L381)</f>
        <v>32.5</v>
      </c>
      <c r="M122" s="460"/>
    </row>
    <row r="123" spans="1:13" x14ac:dyDescent="0.2">
      <c r="A123" s="10"/>
      <c r="B123" s="36">
        <v>620</v>
      </c>
      <c r="C123" s="37"/>
      <c r="D123" s="37" t="s">
        <v>279</v>
      </c>
      <c r="E123" s="50"/>
      <c r="F123" s="431">
        <f>'Príloha 2022'!F382</f>
        <v>10</v>
      </c>
      <c r="G123" s="431">
        <f>'Príloha 2022'!G382</f>
        <v>11.3</v>
      </c>
      <c r="H123" s="431">
        <f>'Príloha 2022'!H382</f>
        <v>11.4</v>
      </c>
      <c r="I123" s="431">
        <f>'Príloha 2022'!I382</f>
        <v>11.8</v>
      </c>
      <c r="J123" s="431">
        <f>'Príloha 2022'!J382</f>
        <v>11.8</v>
      </c>
      <c r="K123" s="431">
        <f>SUM('Príloha 2022'!K382)</f>
        <v>11.4</v>
      </c>
      <c r="L123" s="431">
        <f>SUM('Príloha 2022'!L382)</f>
        <v>11.4</v>
      </c>
      <c r="M123" s="460"/>
    </row>
    <row r="124" spans="1:13" s="1" customFormat="1" x14ac:dyDescent="0.2">
      <c r="A124" s="8"/>
      <c r="B124" s="36">
        <v>630</v>
      </c>
      <c r="C124" s="37"/>
      <c r="D124" s="37" t="s">
        <v>162</v>
      </c>
      <c r="E124" s="50"/>
      <c r="F124" s="431">
        <f>'Príloha 2022'!F383</f>
        <v>3.2</v>
      </c>
      <c r="G124" s="431">
        <f>'Príloha 2022'!G383</f>
        <v>3.3</v>
      </c>
      <c r="H124" s="431">
        <f>'Príloha 2022'!H383</f>
        <v>3</v>
      </c>
      <c r="I124" s="431">
        <f>'Príloha 2022'!I383</f>
        <v>3</v>
      </c>
      <c r="J124" s="431">
        <f>'Príloha 2022'!J383</f>
        <v>3</v>
      </c>
      <c r="K124" s="431">
        <f>SUM('Príloha 2022'!K383)</f>
        <v>3</v>
      </c>
      <c r="L124" s="431">
        <f>SUM('Príloha 2022'!L383)</f>
        <v>3</v>
      </c>
    </row>
    <row r="125" spans="1:13" s="1" customFormat="1" ht="12.75" x14ac:dyDescent="0.2">
      <c r="A125" s="8"/>
      <c r="B125" s="608"/>
      <c r="C125" s="609"/>
      <c r="D125" s="34" t="s">
        <v>149</v>
      </c>
      <c r="E125" s="282" t="s">
        <v>681</v>
      </c>
      <c r="F125" s="376">
        <f>'Príloha 2022'!F384</f>
        <v>19</v>
      </c>
      <c r="G125" s="376">
        <f>'Príloha 2022'!G384</f>
        <v>21.7</v>
      </c>
      <c r="H125" s="376">
        <f>'Príloha 2022'!H384</f>
        <v>20.299999999999997</v>
      </c>
      <c r="I125" s="376">
        <f>'Príloha 2022'!I384</f>
        <v>46.300000000000004</v>
      </c>
      <c r="J125" s="376">
        <f>'Príloha 2022'!J384</f>
        <v>52.300000000000004</v>
      </c>
      <c r="K125" s="376">
        <f>SUM('Príloha 2022'!K384)</f>
        <v>25.299999999999997</v>
      </c>
      <c r="L125" s="376">
        <f>SUM('Príloha 2022'!L384)</f>
        <v>25.299999999999997</v>
      </c>
      <c r="M125" s="460"/>
    </row>
    <row r="126" spans="1:13" x14ac:dyDescent="0.2">
      <c r="A126" s="10"/>
      <c r="B126" s="36">
        <v>630</v>
      </c>
      <c r="C126" s="37"/>
      <c r="D126" s="37" t="s">
        <v>711</v>
      </c>
      <c r="E126" s="50"/>
      <c r="F126" s="431">
        <f>SUM('Príloha 2022'!F384)</f>
        <v>19</v>
      </c>
      <c r="G126" s="431">
        <f>SUM('Príloha 2022'!G384)</f>
        <v>21.7</v>
      </c>
      <c r="H126" s="431">
        <f>SUM('Príloha 2022'!H384)</f>
        <v>20.299999999999997</v>
      </c>
      <c r="I126" s="431">
        <f>SUM('Príloha 2022'!I384)</f>
        <v>46.300000000000004</v>
      </c>
      <c r="J126" s="431">
        <f>SUM('Príloha 2022'!J384)</f>
        <v>52.300000000000004</v>
      </c>
      <c r="K126" s="431">
        <f>SUM('Príloha 2022'!K384)</f>
        <v>25.299999999999997</v>
      </c>
      <c r="L126" s="431">
        <f>SUM('Príloha 2022'!L384)</f>
        <v>25.299999999999997</v>
      </c>
      <c r="M126" s="460" t="s">
        <v>1325</v>
      </c>
    </row>
    <row r="127" spans="1:13" s="1" customFormat="1" ht="12.75" x14ac:dyDescent="0.2">
      <c r="A127" s="8"/>
      <c r="B127" s="608"/>
      <c r="C127" s="610"/>
      <c r="D127" s="39" t="s">
        <v>712</v>
      </c>
      <c r="E127" s="40" t="str">
        <f>'Príloha 2022'!E399</f>
        <v>05.1.0</v>
      </c>
      <c r="F127" s="376">
        <f>'Príloha 2022'!F399</f>
        <v>385.70000000000005</v>
      </c>
      <c r="G127" s="376">
        <f>'Príloha 2022'!G399</f>
        <v>270.7</v>
      </c>
      <c r="H127" s="376">
        <f>'Príloha 2022'!H400</f>
        <v>13.1</v>
      </c>
      <c r="I127" s="376">
        <f>'Príloha 2022'!I399</f>
        <v>326</v>
      </c>
      <c r="J127" s="376">
        <f>'Príloha 2022'!J399</f>
        <v>326</v>
      </c>
      <c r="K127" s="376">
        <f>SUM('Príloha 2022'!K399)</f>
        <v>329.79999999999995</v>
      </c>
      <c r="L127" s="376">
        <f>SUM('Príloha 2022'!L399)</f>
        <v>329.79999999999995</v>
      </c>
      <c r="M127" s="460"/>
    </row>
    <row r="128" spans="1:13" x14ac:dyDescent="0.2">
      <c r="A128" s="10"/>
      <c r="B128" s="36">
        <v>610</v>
      </c>
      <c r="C128" s="37"/>
      <c r="D128" s="37" t="s">
        <v>280</v>
      </c>
      <c r="E128" s="50"/>
      <c r="F128" s="431">
        <f>'Príloha 2022'!F400</f>
        <v>11</v>
      </c>
      <c r="G128" s="431">
        <f>'Príloha 2022'!G400</f>
        <v>7.1</v>
      </c>
      <c r="H128" s="431">
        <f>'Príloha 2022'!H401</f>
        <v>6.3</v>
      </c>
      <c r="I128" s="431">
        <f>'Príloha 2022'!I400</f>
        <v>12</v>
      </c>
      <c r="J128" s="431">
        <f>'Príloha 2022'!J400</f>
        <v>12</v>
      </c>
      <c r="K128" s="431">
        <f>'Príloha 2022'!K400</f>
        <v>13.1</v>
      </c>
      <c r="L128" s="431">
        <f>'Príloha 2022'!L400</f>
        <v>13.1</v>
      </c>
      <c r="M128" s="460"/>
    </row>
    <row r="129" spans="1:13" x14ac:dyDescent="0.2">
      <c r="A129" s="10"/>
      <c r="B129" s="36">
        <v>620</v>
      </c>
      <c r="C129" s="37"/>
      <c r="D129" s="37" t="s">
        <v>279</v>
      </c>
      <c r="E129" s="50"/>
      <c r="F129" s="431">
        <f>'Príloha 2022'!F401</f>
        <v>4.3</v>
      </c>
      <c r="G129" s="431">
        <f>'Príloha 2022'!G401</f>
        <v>3.9</v>
      </c>
      <c r="H129" s="431">
        <f>'Príloha 2022'!H402</f>
        <v>0</v>
      </c>
      <c r="I129" s="431">
        <f>'Príloha 2022'!I401</f>
        <v>5.6</v>
      </c>
      <c r="J129" s="431">
        <f>'Príloha 2022'!J401</f>
        <v>5.6</v>
      </c>
      <c r="K129" s="431">
        <f>'Príloha 2022'!K401</f>
        <v>6.3</v>
      </c>
      <c r="L129" s="431">
        <f>'Príloha 2022'!L401</f>
        <v>6.3</v>
      </c>
      <c r="M129" s="460"/>
    </row>
    <row r="130" spans="1:13" x14ac:dyDescent="0.2">
      <c r="A130" s="10"/>
      <c r="B130" s="36">
        <v>630</v>
      </c>
      <c r="C130" s="37"/>
      <c r="D130" s="37" t="s">
        <v>162</v>
      </c>
      <c r="E130" s="50"/>
      <c r="F130" s="431">
        <f>SUM('Príloha 2022'!F402:F424)</f>
        <v>370.40000000000003</v>
      </c>
      <c r="G130" s="431">
        <f>SUM('Príloha 2022'!G402:G424)</f>
        <v>259.69999999999993</v>
      </c>
      <c r="H130" s="431">
        <f>SUM('Príloha 2022'!H403:H425)</f>
        <v>345</v>
      </c>
      <c r="I130" s="431">
        <f>SUM('Príloha 2022'!I402:I424)</f>
        <v>308.39999999999998</v>
      </c>
      <c r="J130" s="431">
        <f>SUM('Príloha 2022'!J402:J424)</f>
        <v>308.39999999999998</v>
      </c>
      <c r="K130" s="431">
        <f>SUM('Príloha 2022'!K402:K424)</f>
        <v>310.39999999999998</v>
      </c>
      <c r="L130" s="431">
        <f>SUM('Príloha 2022'!L402:L424)</f>
        <v>310.39999999999998</v>
      </c>
      <c r="M130" s="460"/>
    </row>
    <row r="131" spans="1:13" s="1" customFormat="1" x14ac:dyDescent="0.2">
      <c r="A131" s="8"/>
      <c r="B131" s="34"/>
      <c r="C131" s="34"/>
      <c r="D131" s="39" t="s">
        <v>715</v>
      </c>
      <c r="E131" s="40" t="str">
        <f>'Príloha 2022'!E425</f>
        <v>05.2.0</v>
      </c>
      <c r="F131" s="376">
        <f>'Príloha 2022'!F425</f>
        <v>38.300000000000004</v>
      </c>
      <c r="G131" s="376">
        <f>'Príloha 2022'!G425</f>
        <v>35.800000000000004</v>
      </c>
      <c r="H131" s="376">
        <f>'Príloha 2022'!H426</f>
        <v>1.6</v>
      </c>
      <c r="I131" s="376">
        <f>'Príloha 2022'!I425</f>
        <v>37</v>
      </c>
      <c r="J131" s="376">
        <f>'Príloha 2022'!J425</f>
        <v>44</v>
      </c>
      <c r="K131" s="376">
        <f>SUM('Príloha 2022'!K425)</f>
        <v>36.6</v>
      </c>
      <c r="L131" s="376">
        <f>SUM('Príloha 2022'!L425)</f>
        <v>36.6</v>
      </c>
      <c r="M131" s="460"/>
    </row>
    <row r="132" spans="1:13" s="543" customFormat="1" x14ac:dyDescent="0.2">
      <c r="A132" s="542"/>
      <c r="B132" s="36">
        <v>630</v>
      </c>
      <c r="C132" s="37"/>
      <c r="D132" s="37" t="s">
        <v>162</v>
      </c>
      <c r="E132" s="38"/>
      <c r="F132" s="431">
        <f>SUM('Príloha 2022'!F426:F435)</f>
        <v>38.300000000000004</v>
      </c>
      <c r="G132" s="431">
        <f>SUM('Príloha 2022'!G426:G435)</f>
        <v>35.800000000000004</v>
      </c>
      <c r="H132" s="431">
        <f>SUM('Príloha 2022'!H427:H436)</f>
        <v>35</v>
      </c>
      <c r="I132" s="431">
        <f>SUM('Príloha 2022'!I426:I435)</f>
        <v>37</v>
      </c>
      <c r="J132" s="431">
        <f>SUM('Príloha 2022'!J426:J435)</f>
        <v>44</v>
      </c>
      <c r="K132" s="431">
        <f>SUM('Príloha 2022'!K426:K435)</f>
        <v>36.6</v>
      </c>
      <c r="L132" s="431">
        <f>SUM('Príloha 2022'!L426:L435)</f>
        <v>36.6</v>
      </c>
      <c r="M132" s="460" t="s">
        <v>1325</v>
      </c>
    </row>
    <row r="133" spans="1:13" s="428" customFormat="1" x14ac:dyDescent="0.2">
      <c r="A133" s="8"/>
      <c r="B133" s="154"/>
      <c r="C133" s="154"/>
      <c r="D133" s="154" t="s">
        <v>1147</v>
      </c>
      <c r="E133" s="281" t="s">
        <v>1145</v>
      </c>
      <c r="F133" s="285">
        <f>SUM('Príloha 2022'!F749)</f>
        <v>0</v>
      </c>
      <c r="G133" s="285">
        <f>SUM('Príloha 2022'!G749)</f>
        <v>0</v>
      </c>
      <c r="H133" s="285">
        <f>SUM('Príloha 2022'!H752)</f>
        <v>0</v>
      </c>
      <c r="I133" s="285">
        <f>SUM('Príloha 2022'!I749)</f>
        <v>0</v>
      </c>
      <c r="J133" s="285">
        <f>SUM('Príloha 2022'!J749)</f>
        <v>0</v>
      </c>
      <c r="K133" s="285">
        <f>SUM('Príloha 2022'!K749)</f>
        <v>0</v>
      </c>
      <c r="L133" s="285">
        <f>SUM('Príloha 2022'!L749)</f>
        <v>50</v>
      </c>
      <c r="M133" s="460"/>
    </row>
    <row r="134" spans="1:13" s="1" customFormat="1" x14ac:dyDescent="0.2">
      <c r="A134" s="8"/>
      <c r="B134" s="430"/>
      <c r="C134" s="37"/>
      <c r="D134" s="37" t="s">
        <v>1146</v>
      </c>
      <c r="E134" s="38"/>
      <c r="F134" s="431">
        <f>SUM('Príloha 2022'!F750)</f>
        <v>0</v>
      </c>
      <c r="G134" s="431">
        <f>SUM('Príloha 2022'!G750)</f>
        <v>0</v>
      </c>
      <c r="H134" s="431">
        <f>SUM('Príloha 2022'!H753)</f>
        <v>0</v>
      </c>
      <c r="I134" s="431">
        <f>SUM('Príloha 2022'!I750)</f>
        <v>0</v>
      </c>
      <c r="J134" s="431">
        <f>SUM('Príloha 2022'!J750)</f>
        <v>0</v>
      </c>
      <c r="K134" s="431">
        <f>SUM('Príloha 2022'!K750)</f>
        <v>0</v>
      </c>
      <c r="L134" s="431">
        <f>SUM('Príloha 2022'!L750)</f>
        <v>50</v>
      </c>
    </row>
    <row r="135" spans="1:13" s="1" customFormat="1" x14ac:dyDescent="0.2">
      <c r="A135" s="8"/>
      <c r="B135" s="34"/>
      <c r="C135" s="34"/>
      <c r="D135" s="34" t="s">
        <v>159</v>
      </c>
      <c r="E135" s="40" t="str">
        <f>'Príloha 2022'!E436</f>
        <v>06.1.0</v>
      </c>
      <c r="F135" s="376">
        <f>'Príloha 2022'!F436</f>
        <v>0</v>
      </c>
      <c r="G135" s="376">
        <f>'Príloha 2022'!G436</f>
        <v>0</v>
      </c>
      <c r="H135" s="376">
        <f>'Príloha 2022'!H437</f>
        <v>0</v>
      </c>
      <c r="I135" s="376">
        <f>'Príloha 2022'!I436</f>
        <v>0</v>
      </c>
      <c r="J135" s="376">
        <f>'Príloha 2022'!J436</f>
        <v>0</v>
      </c>
      <c r="K135" s="376">
        <f>SUM('Príloha 2022'!K436)</f>
        <v>0</v>
      </c>
      <c r="L135" s="376">
        <f>SUM('Príloha 2022'!L436)</f>
        <v>0</v>
      </c>
    </row>
    <row r="136" spans="1:13" x14ac:dyDescent="0.2">
      <c r="A136" s="10"/>
      <c r="B136" s="36">
        <v>630</v>
      </c>
      <c r="C136" s="202"/>
      <c r="D136" s="37" t="s">
        <v>162</v>
      </c>
      <c r="E136" s="50"/>
      <c r="F136" s="431">
        <f>SUM('Príloha 2022'!F437:F443)</f>
        <v>0</v>
      </c>
      <c r="G136" s="431">
        <f>SUM('Príloha 2022'!G437:G443)</f>
        <v>0</v>
      </c>
      <c r="H136" s="431">
        <f>SUM('Príloha 2022'!H437:H443)</f>
        <v>0</v>
      </c>
      <c r="I136" s="431">
        <f>SUM('Príloha 2022'!I437:I443)</f>
        <v>0</v>
      </c>
      <c r="J136" s="431">
        <f>SUM('Príloha 2022'!J437:J443)</f>
        <v>0</v>
      </c>
      <c r="K136" s="431">
        <f>SUM('Príloha 2022'!K437:K443)</f>
        <v>0</v>
      </c>
      <c r="L136" s="431">
        <f>SUM('Príloha 2022'!L437:L443)</f>
        <v>0</v>
      </c>
    </row>
    <row r="137" spans="1:13" s="1" customFormat="1" x14ac:dyDescent="0.2">
      <c r="A137" s="8"/>
      <c r="B137" s="34"/>
      <c r="C137" s="34"/>
      <c r="D137" s="34" t="s">
        <v>161</v>
      </c>
      <c r="E137" s="40" t="str">
        <f>'Príloha 2022'!E444</f>
        <v>06.2.0</v>
      </c>
      <c r="F137" s="376">
        <f>'Príloha 2022'!F444</f>
        <v>373.4</v>
      </c>
      <c r="G137" s="376">
        <f>'Príloha 2022'!G444</f>
        <v>271.99999999999994</v>
      </c>
      <c r="H137" s="376">
        <f>'Príloha 2022'!H445</f>
        <v>148</v>
      </c>
      <c r="I137" s="376">
        <f>'Príloha 2022'!I444</f>
        <v>465.2</v>
      </c>
      <c r="J137" s="376">
        <f>'Príloha 2022'!J444</f>
        <v>468.29999999999995</v>
      </c>
      <c r="K137" s="376">
        <f>'Príloha 2022'!K444</f>
        <v>361.79999999999995</v>
      </c>
      <c r="L137" s="376">
        <f>'Príloha 2022'!L444</f>
        <v>361.79999999999995</v>
      </c>
      <c r="M137" s="438"/>
    </row>
    <row r="138" spans="1:13" x14ac:dyDescent="0.2">
      <c r="A138" s="10"/>
      <c r="B138" s="36">
        <v>610</v>
      </c>
      <c r="C138" s="37"/>
      <c r="D138" s="37" t="s">
        <v>280</v>
      </c>
      <c r="E138" s="50"/>
      <c r="F138" s="431">
        <f>'Príloha 2022'!F445</f>
        <v>172.6</v>
      </c>
      <c r="G138" s="431">
        <f>'Príloha 2022'!G445</f>
        <v>133.19999999999999</v>
      </c>
      <c r="H138" s="431">
        <f>'Príloha 2022'!H446</f>
        <v>51</v>
      </c>
      <c r="I138" s="431">
        <f>'Príloha 2022'!I445</f>
        <v>172.8</v>
      </c>
      <c r="J138" s="431">
        <f>'Príloha 2022'!J445</f>
        <v>175</v>
      </c>
      <c r="K138" s="431">
        <f>SUM('Príloha 2022'!K445)</f>
        <v>136</v>
      </c>
      <c r="L138" s="431">
        <f>SUM('Príloha 2022'!L445)</f>
        <v>136</v>
      </c>
      <c r="M138" s="460" t="s">
        <v>1325</v>
      </c>
    </row>
    <row r="139" spans="1:13" x14ac:dyDescent="0.2">
      <c r="A139" s="10"/>
      <c r="B139" s="36">
        <v>620</v>
      </c>
      <c r="C139" s="37"/>
      <c r="D139" s="37" t="s">
        <v>279</v>
      </c>
      <c r="E139" s="50"/>
      <c r="F139" s="431">
        <f>'Príloha 2022'!F446</f>
        <v>58.8</v>
      </c>
      <c r="G139" s="431">
        <f>'Príloha 2022'!G446</f>
        <v>45.6</v>
      </c>
      <c r="H139" s="431">
        <f>'Príloha 2022'!H447</f>
        <v>217.29999999999998</v>
      </c>
      <c r="I139" s="431">
        <f>'Príloha 2022'!I446</f>
        <v>59.1</v>
      </c>
      <c r="J139" s="431">
        <f>'Príloha 2022'!J446</f>
        <v>60</v>
      </c>
      <c r="K139" s="431">
        <f>SUM('Príloha 2022'!K446)</f>
        <v>47.5</v>
      </c>
      <c r="L139" s="431">
        <f>SUM('Príloha 2022'!L446)</f>
        <v>47.5</v>
      </c>
      <c r="M139" s="460" t="s">
        <v>1325</v>
      </c>
    </row>
    <row r="140" spans="1:13" s="1" customFormat="1" x14ac:dyDescent="0.2">
      <c r="A140" s="9"/>
      <c r="B140" s="36">
        <v>630</v>
      </c>
      <c r="C140" s="36"/>
      <c r="D140" s="37" t="s">
        <v>162</v>
      </c>
      <c r="E140" s="50"/>
      <c r="F140" s="431">
        <f>'Príloha 2022'!F447</f>
        <v>142</v>
      </c>
      <c r="G140" s="431">
        <f>'Príloha 2022'!G447</f>
        <v>93.199999999999974</v>
      </c>
      <c r="H140" s="431">
        <f>'Príloha 2022'!H448</f>
        <v>0.5</v>
      </c>
      <c r="I140" s="431">
        <f>'Príloha 2022'!I447</f>
        <v>233.29999999999998</v>
      </c>
      <c r="J140" s="431">
        <f>'Príloha 2022'!J447</f>
        <v>233.29999999999998</v>
      </c>
      <c r="K140" s="431">
        <f>SUM('Príloha 2022'!K447)</f>
        <v>178.29999999999998</v>
      </c>
      <c r="L140" s="431">
        <f>SUM('Príloha 2022'!L447)</f>
        <v>178.29999999999998</v>
      </c>
      <c r="M140" s="460"/>
    </row>
    <row r="141" spans="1:13" s="1" customFormat="1" x14ac:dyDescent="0.2">
      <c r="A141" s="8"/>
      <c r="B141" s="34"/>
      <c r="C141" s="34"/>
      <c r="D141" s="34" t="s">
        <v>174</v>
      </c>
      <c r="E141" s="40" t="str">
        <f>'Príloha 2022'!E491</f>
        <v>06.4.0</v>
      </c>
      <c r="F141" s="376">
        <f>'Príloha 2022'!F491</f>
        <v>35.600000000000009</v>
      </c>
      <c r="G141" s="376">
        <f>'Príloha 2022'!G491</f>
        <v>32.300000000000004</v>
      </c>
      <c r="H141" s="376">
        <f>'Príloha 2022'!H492</f>
        <v>32</v>
      </c>
      <c r="I141" s="376">
        <f>'Príloha 2022'!I491</f>
        <v>62.6</v>
      </c>
      <c r="J141" s="376">
        <f>'Príloha 2022'!J491</f>
        <v>72.599999999999994</v>
      </c>
      <c r="K141" s="376">
        <f>SUM('Príloha 2022'!K491)</f>
        <v>33.1</v>
      </c>
      <c r="L141" s="376">
        <f>SUM('Príloha 2022'!L491)</f>
        <v>33.1</v>
      </c>
      <c r="M141" s="428"/>
    </row>
    <row r="142" spans="1:13" x14ac:dyDescent="0.2">
      <c r="A142" s="10"/>
      <c r="B142" s="36">
        <v>630</v>
      </c>
      <c r="C142" s="37"/>
      <c r="D142" s="37" t="s">
        <v>162</v>
      </c>
      <c r="E142" s="50"/>
      <c r="F142" s="431">
        <f>SUM('Príloha 2022'!F492:F496)</f>
        <v>35.600000000000009</v>
      </c>
      <c r="G142" s="431">
        <f>SUM('Príloha 2022'!G492:G496)</f>
        <v>32.300000000000004</v>
      </c>
      <c r="H142" s="431">
        <f>SUM('Príloha 2022'!H493:H497)</f>
        <v>247.9</v>
      </c>
      <c r="I142" s="431">
        <f>SUM('Príloha 2022'!I492:I496)</f>
        <v>62.6</v>
      </c>
      <c r="J142" s="431">
        <f>SUM('Príloha 2022'!J492:J496)</f>
        <v>72.599999999999994</v>
      </c>
      <c r="K142" s="431">
        <f>SUM('Príloha 2022'!K492:K496)</f>
        <v>33.1</v>
      </c>
      <c r="L142" s="431">
        <f>SUM('Príloha 2022'!L492:L496)</f>
        <v>33.1</v>
      </c>
      <c r="M142" s="460" t="s">
        <v>1325</v>
      </c>
    </row>
    <row r="143" spans="1:13" x14ac:dyDescent="0.2">
      <c r="A143" s="10"/>
      <c r="B143" s="275"/>
      <c r="C143" s="277"/>
      <c r="D143" s="154" t="s">
        <v>503</v>
      </c>
      <c r="E143" s="281" t="s">
        <v>687</v>
      </c>
      <c r="F143" s="377">
        <f>SUM('Príloha 2022'!F497)</f>
        <v>214.6</v>
      </c>
      <c r="G143" s="377">
        <f>SUM('Príloha 2022'!G497)</f>
        <v>213.60000000000002</v>
      </c>
      <c r="H143" s="377">
        <f>SUM('Príloha 2022'!H498)</f>
        <v>88</v>
      </c>
      <c r="I143" s="377">
        <f>SUM('Príloha 2022'!I497)</f>
        <v>287.79999999999995</v>
      </c>
      <c r="J143" s="377">
        <f>SUM('Príloha 2022'!J497)</f>
        <v>287.79999999999995</v>
      </c>
      <c r="K143" s="377">
        <f>SUM('Príloha 2022'!K497)</f>
        <v>276.8</v>
      </c>
      <c r="L143" s="377">
        <f>SUM('Príloha 2022'!L497)</f>
        <v>276.8</v>
      </c>
      <c r="M143" s="460"/>
    </row>
    <row r="144" spans="1:13" x14ac:dyDescent="0.2">
      <c r="A144" s="10"/>
      <c r="B144" s="36">
        <v>610</v>
      </c>
      <c r="C144" s="37"/>
      <c r="D144" s="37" t="s">
        <v>280</v>
      </c>
      <c r="E144" s="29"/>
      <c r="F144" s="29">
        <f>SUM('Príloha 2022'!F498)</f>
        <v>77.2</v>
      </c>
      <c r="G144" s="29">
        <f>SUM('Príloha 2022'!G498)</f>
        <v>80.2</v>
      </c>
      <c r="H144" s="29">
        <f>SUM('Príloha 2022'!H499)</f>
        <v>30.7</v>
      </c>
      <c r="I144" s="29">
        <f>SUM('Príloha 2022'!I498)</f>
        <v>103.9</v>
      </c>
      <c r="J144" s="29">
        <f>SUM('Príloha 2022'!J498)</f>
        <v>103.9</v>
      </c>
      <c r="K144" s="29">
        <f>SUM('Príloha 2022'!K498)</f>
        <v>88</v>
      </c>
      <c r="L144" s="29">
        <f>SUM('Príloha 2022'!L498)</f>
        <v>88</v>
      </c>
      <c r="M144" s="460"/>
    </row>
    <row r="145" spans="1:13" x14ac:dyDescent="0.2">
      <c r="A145" s="10"/>
      <c r="B145" s="36">
        <v>620</v>
      </c>
      <c r="C145" s="37"/>
      <c r="D145" s="37" t="s">
        <v>279</v>
      </c>
      <c r="E145" s="29"/>
      <c r="F145" s="29">
        <f>SUM('Príloha 2022'!F499)</f>
        <v>27.7</v>
      </c>
      <c r="G145" s="29">
        <f>SUM('Príloha 2022'!G499)</f>
        <v>27.9</v>
      </c>
      <c r="H145" s="29">
        <f>SUM('Príloha 2022'!H500)</f>
        <v>127.10000000000001</v>
      </c>
      <c r="I145" s="29">
        <f>SUM('Príloha 2022'!I499)</f>
        <v>35.799999999999997</v>
      </c>
      <c r="J145" s="29">
        <f>SUM('Príloha 2022'!J499)</f>
        <v>35.799999999999997</v>
      </c>
      <c r="K145" s="29">
        <f>SUM('Príloha 2022'!K499)</f>
        <v>30.7</v>
      </c>
      <c r="L145" s="29">
        <f>SUM('Príloha 2022'!L499)</f>
        <v>30.7</v>
      </c>
      <c r="M145" s="460"/>
    </row>
    <row r="146" spans="1:13" x14ac:dyDescent="0.2">
      <c r="A146" s="10"/>
      <c r="B146" s="36">
        <v>630</v>
      </c>
      <c r="C146" s="37"/>
      <c r="D146" s="37" t="s">
        <v>162</v>
      </c>
      <c r="E146" s="29"/>
      <c r="F146" s="29">
        <f>SUM('Príloha 2022'!F500)</f>
        <v>109.69999999999999</v>
      </c>
      <c r="G146" s="29">
        <f>SUM('Príloha 2022'!G500)</f>
        <v>104.60000000000002</v>
      </c>
      <c r="H146" s="29">
        <f>SUM('Príloha 2022'!H501)</f>
        <v>0.5</v>
      </c>
      <c r="I146" s="29">
        <f>SUM('Príloha 2022'!I500)</f>
        <v>147.1</v>
      </c>
      <c r="J146" s="29">
        <f>SUM('Príloha 2022'!J500)</f>
        <v>147.1</v>
      </c>
      <c r="K146" s="29">
        <f>SUM('Príloha 2022'!K500)</f>
        <v>157.1</v>
      </c>
      <c r="L146" s="29">
        <f>SUM('Príloha 2022'!L500)</f>
        <v>157.1</v>
      </c>
      <c r="M146" s="460"/>
    </row>
    <row r="147" spans="1:13" x14ac:dyDescent="0.2">
      <c r="A147" s="10"/>
      <c r="B147" s="430">
        <v>640</v>
      </c>
      <c r="C147" s="37"/>
      <c r="D147" s="37" t="s">
        <v>1157</v>
      </c>
      <c r="E147" s="29"/>
      <c r="F147" s="29">
        <f>SUM('Príloha 2022'!F533)</f>
        <v>4.7</v>
      </c>
      <c r="G147" s="29">
        <f>SUM('Príloha 2022'!G533)</f>
        <v>0.9</v>
      </c>
      <c r="H147" s="29">
        <f>SUM('Príloha 2022'!H534)</f>
        <v>0</v>
      </c>
      <c r="I147" s="29">
        <f>SUM('Príloha 2022'!I533)</f>
        <v>1</v>
      </c>
      <c r="J147" s="29">
        <f>SUM('Príloha 2022'!J533)</f>
        <v>1</v>
      </c>
      <c r="K147" s="29">
        <f>SUM('Príloha 2022'!K533)</f>
        <v>1</v>
      </c>
      <c r="L147" s="29">
        <f>SUM('Príloha 2022'!L533)</f>
        <v>1</v>
      </c>
      <c r="M147" s="460"/>
    </row>
    <row r="148" spans="1:13" x14ac:dyDescent="0.2">
      <c r="A148" s="10"/>
      <c r="B148" s="284">
        <v>630</v>
      </c>
      <c r="C148" s="284"/>
      <c r="D148" s="154" t="s">
        <v>729</v>
      </c>
      <c r="E148" s="285"/>
      <c r="F148" s="378">
        <f>'Príloha 2022'!F536</f>
        <v>3.5</v>
      </c>
      <c r="G148" s="378">
        <f>'Príloha 2022'!G536</f>
        <v>0.2</v>
      </c>
      <c r="H148" s="378">
        <f>'Príloha 2022'!H537</f>
        <v>2</v>
      </c>
      <c r="I148" s="378">
        <f>'Príloha 2022'!I536</f>
        <v>2</v>
      </c>
      <c r="J148" s="378">
        <f>'Príloha 2022'!J536</f>
        <v>2</v>
      </c>
      <c r="K148" s="378">
        <f>SUM('Príloha 2022'!K536)</f>
        <v>2</v>
      </c>
      <c r="L148" s="378">
        <f>SUM('Príloha 2022'!L536)</f>
        <v>2</v>
      </c>
      <c r="M148" s="460"/>
    </row>
    <row r="149" spans="1:13" ht="12.75" x14ac:dyDescent="0.2">
      <c r="A149" s="10"/>
      <c r="B149" s="611"/>
      <c r="C149" s="612"/>
      <c r="D149" s="154" t="s">
        <v>717</v>
      </c>
      <c r="E149" s="281" t="s">
        <v>683</v>
      </c>
      <c r="F149" s="379">
        <f>SUM('Príloha 2022'!F538)</f>
        <v>0</v>
      </c>
      <c r="G149" s="379">
        <f>SUM('Príloha 2022'!G538)</f>
        <v>0.7</v>
      </c>
      <c r="H149" s="379">
        <f>SUM('Príloha 2022'!H539)</f>
        <v>0.5</v>
      </c>
      <c r="I149" s="379">
        <f>SUM('Príloha 2022'!I538)</f>
        <v>0.5</v>
      </c>
      <c r="J149" s="379">
        <f>SUM('Príloha 2022'!J538)</f>
        <v>0.5</v>
      </c>
      <c r="K149" s="379">
        <f>SUM('Príloha 2022'!K538)</f>
        <v>0.5</v>
      </c>
      <c r="L149" s="379">
        <f>SUM('Príloha 2022'!L538)</f>
        <v>0.5</v>
      </c>
    </row>
    <row r="150" spans="1:13" x14ac:dyDescent="0.2">
      <c r="A150" s="10"/>
      <c r="B150" s="36"/>
      <c r="C150" s="37"/>
      <c r="D150" s="37" t="s">
        <v>162</v>
      </c>
      <c r="E150" s="29"/>
      <c r="F150" s="29">
        <f>SUM('Príloha 2022'!F552)</f>
        <v>0</v>
      </c>
      <c r="G150" s="29">
        <f>SUM('Príloha 2022'!G552)</f>
        <v>0</v>
      </c>
      <c r="H150" s="29">
        <f>SUM('Príloha 2022'!H553)</f>
        <v>0.2</v>
      </c>
      <c r="I150" s="29">
        <f>SUM('Príloha 2022'!I552)</f>
        <v>0.3</v>
      </c>
      <c r="J150" s="29">
        <f>SUM('Príloha 2022'!J552)</f>
        <v>0.3</v>
      </c>
      <c r="K150" s="29">
        <f>SUM('Príloha 2022'!K539)</f>
        <v>0.5</v>
      </c>
      <c r="L150" s="29">
        <f>SUM('Príloha 2022'!L539)</f>
        <v>0.5</v>
      </c>
    </row>
    <row r="151" spans="1:13" x14ac:dyDescent="0.2">
      <c r="A151" s="10"/>
      <c r="B151" s="284"/>
      <c r="C151" s="555"/>
      <c r="D151" s="154" t="s">
        <v>1209</v>
      </c>
      <c r="E151" s="281" t="s">
        <v>1207</v>
      </c>
      <c r="F151" s="556">
        <f>SUM('Príloha 2022'!F540)</f>
        <v>0</v>
      </c>
      <c r="G151" s="556">
        <f>SUM('Príloha 2022'!G541)</f>
        <v>12.6</v>
      </c>
      <c r="H151" s="556">
        <f>SUM('Príloha 2022'!H542)</f>
        <v>227.10000000000002</v>
      </c>
      <c r="I151" s="556">
        <f>SUM('Príloha 2022'!I541)</f>
        <v>10</v>
      </c>
      <c r="J151" s="556">
        <f>SUM('Príloha 2022'!J541)</f>
        <v>0.6</v>
      </c>
      <c r="K151" s="556">
        <f>SUM('Príloha 2022'!K540)</f>
        <v>0</v>
      </c>
      <c r="L151" s="556">
        <f>SUM('Príloha 2022'!L540)</f>
        <v>0</v>
      </c>
    </row>
    <row r="152" spans="1:13" x14ac:dyDescent="0.2">
      <c r="A152" s="10"/>
      <c r="B152" s="430">
        <v>630</v>
      </c>
      <c r="C152" s="37"/>
      <c r="D152" s="37" t="s">
        <v>162</v>
      </c>
      <c r="E152" s="29"/>
      <c r="F152" s="29">
        <f>SUM('Príloha 2022'!F541)</f>
        <v>0</v>
      </c>
      <c r="G152" s="29">
        <f>SUM('Príloha 2022'!G541)</f>
        <v>12.6</v>
      </c>
      <c r="H152" s="29">
        <f>SUM('Príloha 2022'!H542)</f>
        <v>227.10000000000002</v>
      </c>
      <c r="I152" s="29">
        <f>SUM('Príloha 2022'!I541)</f>
        <v>10</v>
      </c>
      <c r="J152" s="29">
        <f>SUM('Príloha 2022'!J541)</f>
        <v>0.6</v>
      </c>
      <c r="K152" s="29">
        <f>SUM('Príloha 2022'!K541)</f>
        <v>0</v>
      </c>
      <c r="L152" s="29">
        <f>SUM('Príloha 2022'!L541)</f>
        <v>0</v>
      </c>
      <c r="M152" s="460" t="s">
        <v>1325</v>
      </c>
    </row>
    <row r="153" spans="1:13" s="1" customFormat="1" x14ac:dyDescent="0.2">
      <c r="A153" s="8"/>
      <c r="B153" s="34"/>
      <c r="C153" s="34"/>
      <c r="D153" s="34" t="s">
        <v>336</v>
      </c>
      <c r="E153" s="282" t="s">
        <v>689</v>
      </c>
      <c r="F153" s="376">
        <f>SUM('Príloha 2022'!F542)</f>
        <v>277.70000000000005</v>
      </c>
      <c r="G153" s="376">
        <f>SUM('Príloha 2022'!G542)</f>
        <v>159.19999999999999</v>
      </c>
      <c r="H153" s="376">
        <f>SUM('Príloha 2022'!H543)</f>
        <v>0</v>
      </c>
      <c r="I153" s="376">
        <f>SUM('Príloha 2022'!I542)</f>
        <v>273.90000000000003</v>
      </c>
      <c r="J153" s="376">
        <f>SUM('Príloha 2022'!J542)</f>
        <v>274.40000000000003</v>
      </c>
      <c r="K153" s="376">
        <f>SUM('Príloha 2022'!K542)</f>
        <v>340.4</v>
      </c>
      <c r="L153" s="376">
        <f>SUM('Príloha 2022'!L542)</f>
        <v>340.4</v>
      </c>
      <c r="M153" s="460"/>
    </row>
    <row r="154" spans="1:13" x14ac:dyDescent="0.2">
      <c r="A154" s="10"/>
      <c r="B154" s="36">
        <v>630</v>
      </c>
      <c r="C154" s="36"/>
      <c r="D154" s="100" t="s">
        <v>1243</v>
      </c>
      <c r="E154" s="148"/>
      <c r="F154" s="373">
        <f>'Príloha 2022'!F544</f>
        <v>77.599999999999994</v>
      </c>
      <c r="G154" s="373">
        <f>'Príloha 2022'!G544</f>
        <v>57</v>
      </c>
      <c r="H154" s="373">
        <f>'Príloha 2022'!H545</f>
        <v>3</v>
      </c>
      <c r="I154" s="373">
        <f>'Príloha 2022'!I544</f>
        <v>76.2</v>
      </c>
      <c r="J154" s="373">
        <f>'Príloha 2022'!J544</f>
        <v>76.2</v>
      </c>
      <c r="K154" s="373">
        <f>'Príloha 2022'!K544</f>
        <v>48.2</v>
      </c>
      <c r="L154" s="373">
        <f>'Príloha 2022'!L544</f>
        <v>48.2</v>
      </c>
      <c r="M154" s="460"/>
    </row>
    <row r="155" spans="1:13" x14ac:dyDescent="0.2">
      <c r="A155" s="10"/>
      <c r="B155" s="430"/>
      <c r="C155" s="430"/>
      <c r="D155" s="100" t="s">
        <v>1248</v>
      </c>
      <c r="E155" s="148"/>
      <c r="F155" s="373">
        <f>SUM('Príloha 2022'!F558)</f>
        <v>0</v>
      </c>
      <c r="G155" s="373">
        <f>SUM('Príloha 2022'!G558)</f>
        <v>0</v>
      </c>
      <c r="H155" s="373">
        <v>0</v>
      </c>
      <c r="I155" s="373">
        <v>1</v>
      </c>
      <c r="J155" s="373">
        <f>SUM('Príloha 2022'!J558)</f>
        <v>37.299999999999997</v>
      </c>
      <c r="K155" s="373">
        <f>SUM('Príloha 2022'!K558)</f>
        <v>49.599999999999994</v>
      </c>
      <c r="L155" s="373">
        <f>SUM('Príloha 2022'!L558)</f>
        <v>49.599999999999994</v>
      </c>
      <c r="M155" s="460"/>
    </row>
    <row r="156" spans="1:13" x14ac:dyDescent="0.2">
      <c r="A156" s="10"/>
      <c r="B156" s="36"/>
      <c r="C156" s="36"/>
      <c r="D156" s="100" t="s">
        <v>730</v>
      </c>
      <c r="E156" s="148" t="str">
        <f>'Príloha 2022'!E568</f>
        <v>08.2</v>
      </c>
      <c r="F156" s="373">
        <f>'Príloha 2022'!F569</f>
        <v>2</v>
      </c>
      <c r="G156" s="373">
        <f>'Príloha 2022'!G569</f>
        <v>0.6</v>
      </c>
      <c r="H156" s="373">
        <f>'Príloha 2022'!H570</f>
        <v>3.2</v>
      </c>
      <c r="I156" s="373">
        <f>'Príloha 2022'!I569</f>
        <v>6.6999999999999993</v>
      </c>
      <c r="J156" s="373">
        <f>'Príloha 2022'!J569</f>
        <v>6.6999999999999993</v>
      </c>
      <c r="K156" s="373">
        <f>'Príloha 2022'!K569</f>
        <v>3.2</v>
      </c>
      <c r="L156" s="373">
        <f>'Príloha 2022'!L569</f>
        <v>3.2</v>
      </c>
      <c r="M156" s="460"/>
    </row>
    <row r="157" spans="1:13" s="1" customFormat="1" x14ac:dyDescent="0.2">
      <c r="A157" s="9"/>
      <c r="B157" s="36">
        <v>630</v>
      </c>
      <c r="C157" s="36"/>
      <c r="D157" s="37" t="s">
        <v>162</v>
      </c>
      <c r="E157" s="50"/>
      <c r="F157" s="431">
        <f>'Príloha 2022'!F570</f>
        <v>2</v>
      </c>
      <c r="G157" s="431">
        <f>'Príloha 2022'!G570</f>
        <v>0.6</v>
      </c>
      <c r="H157" s="431">
        <f>'Príloha 2022'!H571</f>
        <v>1</v>
      </c>
      <c r="I157" s="431">
        <f>'Príloha 2022'!I570</f>
        <v>6.6999999999999993</v>
      </c>
      <c r="J157" s="431">
        <f>'Príloha 2022'!J570</f>
        <v>6.6999999999999993</v>
      </c>
      <c r="K157" s="431">
        <f>'Príloha 2022'!K570</f>
        <v>3.2</v>
      </c>
      <c r="L157" s="50">
        <f>'Príloha 2022'!L570</f>
        <v>3.2</v>
      </c>
      <c r="M157" s="460"/>
    </row>
    <row r="158" spans="1:13" s="1" customFormat="1" x14ac:dyDescent="0.2">
      <c r="A158" s="9"/>
      <c r="B158" s="36"/>
      <c r="C158" s="36"/>
      <c r="D158" s="100" t="s">
        <v>187</v>
      </c>
      <c r="E158" s="148" t="str">
        <f>'Príloha 2022'!E578</f>
        <v>08.2.0</v>
      </c>
      <c r="F158" s="373">
        <f>'Príloha 2022'!F578</f>
        <v>198.10000000000002</v>
      </c>
      <c r="G158" s="373">
        <f>'Príloha 2022'!G578</f>
        <v>101.6</v>
      </c>
      <c r="H158" s="373">
        <f>'Príloha 2022'!H579</f>
        <v>59</v>
      </c>
      <c r="I158" s="373">
        <f>'Príloha 2022'!I578</f>
        <v>153.70000000000002</v>
      </c>
      <c r="J158" s="373">
        <f>'Príloha 2022'!J578</f>
        <v>154.20000000000002</v>
      </c>
      <c r="K158" s="373">
        <f>SUM('Príloha 2022'!K578)</f>
        <v>239.4</v>
      </c>
      <c r="L158" s="373">
        <f>SUM('Príloha 2022'!L578)</f>
        <v>239.4</v>
      </c>
    </row>
    <row r="159" spans="1:13" x14ac:dyDescent="0.2">
      <c r="A159" s="10"/>
      <c r="B159" s="36">
        <v>610</v>
      </c>
      <c r="C159" s="37"/>
      <c r="D159" s="37" t="s">
        <v>830</v>
      </c>
      <c r="E159" s="50"/>
      <c r="F159" s="431">
        <f>'Príloha 2022'!F579</f>
        <v>52</v>
      </c>
      <c r="G159" s="431">
        <f>'Príloha 2022'!G579</f>
        <v>46.3</v>
      </c>
      <c r="H159" s="431">
        <f>'Príloha 2022'!H580</f>
        <v>21</v>
      </c>
      <c r="I159" s="431">
        <f>'Príloha 2022'!I579</f>
        <v>48</v>
      </c>
      <c r="J159" s="431">
        <f>'Príloha 2022'!J579</f>
        <v>48</v>
      </c>
      <c r="K159" s="431">
        <f>'Príloha 2022'!K579</f>
        <v>59</v>
      </c>
      <c r="L159" s="431">
        <f>'Príloha 2022'!L579</f>
        <v>59</v>
      </c>
      <c r="M159" s="460"/>
    </row>
    <row r="160" spans="1:13" x14ac:dyDescent="0.2">
      <c r="A160" s="10"/>
      <c r="B160" s="36">
        <v>620</v>
      </c>
      <c r="C160" s="37"/>
      <c r="D160" s="37" t="s">
        <v>279</v>
      </c>
      <c r="E160" s="50"/>
      <c r="F160" s="431">
        <f>'Príloha 2022'!F580</f>
        <v>29.9</v>
      </c>
      <c r="G160" s="431">
        <f>'Príloha 2022'!G580</f>
        <v>18.3</v>
      </c>
      <c r="H160" s="431">
        <f>'Príloha 2022'!H581</f>
        <v>67.900000000000006</v>
      </c>
      <c r="I160" s="431">
        <f>'Príloha 2022'!I580</f>
        <v>18.5</v>
      </c>
      <c r="J160" s="431">
        <f>'Príloha 2022'!J580</f>
        <v>19</v>
      </c>
      <c r="K160" s="431">
        <f>'Príloha 2022'!K580</f>
        <v>21</v>
      </c>
      <c r="L160" s="431">
        <f>'Príloha 2022'!L580</f>
        <v>21</v>
      </c>
      <c r="M160" s="460" t="s">
        <v>1325</v>
      </c>
    </row>
    <row r="161" spans="1:13" s="1" customFormat="1" x14ac:dyDescent="0.2">
      <c r="A161" s="9"/>
      <c r="B161" s="36">
        <v>630</v>
      </c>
      <c r="C161" s="36"/>
      <c r="D161" s="37" t="s">
        <v>162</v>
      </c>
      <c r="E161" s="50"/>
      <c r="F161" s="431">
        <f>'Príloha 2022'!F581</f>
        <v>116.2</v>
      </c>
      <c r="G161" s="431">
        <f>'Príloha 2022'!G581</f>
        <v>37</v>
      </c>
      <c r="H161" s="431">
        <f>'Príloha 2022'!H582</f>
        <v>0.3</v>
      </c>
      <c r="I161" s="431">
        <f>'Príloha 2022'!I581</f>
        <v>87.200000000000017</v>
      </c>
      <c r="J161" s="431">
        <f>SUM('Príloha 2022'!J582:J624)</f>
        <v>84.500000000000014</v>
      </c>
      <c r="K161" s="431">
        <f>SUM('Príloha 2022'!K582:K624)</f>
        <v>156.4</v>
      </c>
      <c r="L161" s="431">
        <f>SUM('Príloha 2022'!L582:L624)</f>
        <v>156.4</v>
      </c>
      <c r="M161" s="460"/>
    </row>
    <row r="162" spans="1:13" s="428" customFormat="1" x14ac:dyDescent="0.2">
      <c r="A162" s="429"/>
      <c r="B162" s="591">
        <v>640</v>
      </c>
      <c r="C162" s="592"/>
      <c r="D162" s="37" t="s">
        <v>1297</v>
      </c>
      <c r="E162" s="431"/>
      <c r="F162" s="431">
        <v>0</v>
      </c>
      <c r="G162" s="431">
        <v>0</v>
      </c>
      <c r="H162" s="431">
        <v>0</v>
      </c>
      <c r="I162" s="431">
        <v>0</v>
      </c>
      <c r="J162" s="431">
        <f>SUM('Príloha 2022'!J625:J628)</f>
        <v>2.7</v>
      </c>
      <c r="K162" s="431">
        <f>SUM('Príloha 2022'!K625:K628)</f>
        <v>3</v>
      </c>
      <c r="L162" s="431">
        <f>SUM('Príloha 2022'!L625:L628)</f>
        <v>3</v>
      </c>
      <c r="M162" s="460"/>
    </row>
    <row r="163" spans="1:13" s="1" customFormat="1" x14ac:dyDescent="0.2">
      <c r="A163" s="8"/>
      <c r="B163" s="274"/>
      <c r="C163" s="276"/>
      <c r="D163" s="34" t="s">
        <v>177</v>
      </c>
      <c r="E163" s="40" t="str">
        <f>'Príloha 2022'!E629</f>
        <v>08.4.0</v>
      </c>
      <c r="F163" s="376">
        <f>'Príloha 2022'!F629</f>
        <v>8.5</v>
      </c>
      <c r="G163" s="376">
        <f>'Príloha 2022'!G629</f>
        <v>9.3000000000000007</v>
      </c>
      <c r="H163" s="376">
        <f>'Príloha 2022'!H631</f>
        <v>0.7</v>
      </c>
      <c r="I163" s="376">
        <f>'Príloha 2022'!I629</f>
        <v>18.299999999999997</v>
      </c>
      <c r="J163" s="376">
        <f>'Príloha 2022'!J629</f>
        <v>18.299999999999997</v>
      </c>
      <c r="K163" s="376">
        <f>'Príloha 2022'!K629</f>
        <v>12.8</v>
      </c>
      <c r="L163" s="376">
        <f>'Príloha 2022'!L629</f>
        <v>12.8</v>
      </c>
      <c r="M163" s="460"/>
    </row>
    <row r="164" spans="1:13" x14ac:dyDescent="0.2">
      <c r="A164" s="10"/>
      <c r="B164" s="36">
        <v>630</v>
      </c>
      <c r="C164" s="37"/>
      <c r="D164" s="37" t="s">
        <v>162</v>
      </c>
      <c r="E164" s="50"/>
      <c r="F164" s="431">
        <f>SUM('Príloha 2022'!F630:'Príloha 2022'!F639)</f>
        <v>8.5</v>
      </c>
      <c r="G164" s="431">
        <f>SUM('Príloha 2022'!G630:G640)</f>
        <v>9.3000000000000007</v>
      </c>
      <c r="H164" s="431">
        <f>SUM('Príloha 2022'!H632:H642)</f>
        <v>410.80000000000007</v>
      </c>
      <c r="I164" s="431">
        <f>SUM('Príloha 2022'!I630:I640)</f>
        <v>18.299999999999997</v>
      </c>
      <c r="J164" s="431">
        <f>SUM('Príloha 2022'!J630:J640)</f>
        <v>18.299999999999997</v>
      </c>
      <c r="K164" s="433">
        <f>SUM('Príloha 2022'!K630:K639)</f>
        <v>12.8</v>
      </c>
      <c r="L164" s="433">
        <f>SUM('Príloha 2022'!L630:L639)</f>
        <v>12.8</v>
      </c>
      <c r="M164" s="460"/>
    </row>
    <row r="165" spans="1:13" x14ac:dyDescent="0.2">
      <c r="A165" s="10"/>
      <c r="B165" s="36"/>
      <c r="C165" s="37">
        <v>642001</v>
      </c>
      <c r="D165" s="37" t="s">
        <v>831</v>
      </c>
      <c r="E165" s="50"/>
      <c r="F165" s="431">
        <f>SUM('Príloha 2022'!F641)</f>
        <v>0</v>
      </c>
      <c r="G165" s="431">
        <f>SUM('Príloha 2022'!G641)</f>
        <v>0</v>
      </c>
      <c r="H165" s="431">
        <f>SUM('Príloha 2022'!H643)</f>
        <v>147.6</v>
      </c>
      <c r="I165" s="431">
        <f>SUM('Príloha 2022'!I641)</f>
        <v>0</v>
      </c>
      <c r="J165" s="431">
        <f>SUM('Príloha 2022'!J641)</f>
        <v>0</v>
      </c>
      <c r="K165" s="431">
        <f>SUM('Príloha 2022'!K641)</f>
        <v>0</v>
      </c>
      <c r="L165" s="431">
        <f>SUM('Príloha 2022'!L641)</f>
        <v>0</v>
      </c>
    </row>
    <row r="166" spans="1:13" s="1" customFormat="1" x14ac:dyDescent="0.2">
      <c r="A166" s="8"/>
      <c r="B166" s="34"/>
      <c r="C166" s="34"/>
      <c r="D166" s="34" t="s">
        <v>201</v>
      </c>
      <c r="E166" s="282" t="s">
        <v>731</v>
      </c>
      <c r="F166" s="40">
        <f>SUM('Príloha 2022'!F642)</f>
        <v>308.19999999999993</v>
      </c>
      <c r="G166" s="40">
        <f>SUM('Príloha 2022'!G642)</f>
        <v>586.6</v>
      </c>
      <c r="H166" s="40">
        <f>SUM('Príloha 2022'!H644)</f>
        <v>93.6</v>
      </c>
      <c r="I166" s="40">
        <f>SUM('Príloha 2022'!I642)</f>
        <v>481.90000000000003</v>
      </c>
      <c r="J166" s="40">
        <f>SUM('Príloha 2022'!J642)</f>
        <v>479.8</v>
      </c>
      <c r="K166" s="40">
        <f>SUM('Príloha 2022'!K642)</f>
        <v>410.70000000000005</v>
      </c>
      <c r="L166" s="40">
        <f>SUM('Príloha 2022'!L642)</f>
        <v>410.70000000000005</v>
      </c>
    </row>
    <row r="167" spans="1:13" s="428" customFormat="1" x14ac:dyDescent="0.2">
      <c r="A167" s="8"/>
      <c r="B167" s="45"/>
      <c r="C167" s="36"/>
      <c r="D167" s="100" t="s">
        <v>1271</v>
      </c>
      <c r="E167" s="442" t="s">
        <v>875</v>
      </c>
      <c r="F167" s="373">
        <f>SUM('Príloha 2022'!F643)</f>
        <v>34.400000000000006</v>
      </c>
      <c r="G167" s="373">
        <f>SUM('Príloha 2022'!G643)</f>
        <v>261.59999999999997</v>
      </c>
      <c r="H167" s="373">
        <f>SUM('Príloha 2022'!H645)</f>
        <v>54</v>
      </c>
      <c r="I167" s="373">
        <f>SUM('Príloha 2022'!I643)</f>
        <v>148</v>
      </c>
      <c r="J167" s="373">
        <f>SUM('Príloha 2022'!J643)</f>
        <v>147.80000000000001</v>
      </c>
      <c r="K167" s="373">
        <f>SUM('Príloha 2022'!K643)</f>
        <v>147.6</v>
      </c>
      <c r="L167" s="373">
        <f>SUM('Príloha 2022'!L643)</f>
        <v>147.6</v>
      </c>
    </row>
    <row r="168" spans="1:13" s="428" customFormat="1" x14ac:dyDescent="0.2">
      <c r="A168" s="8"/>
      <c r="B168" s="45"/>
      <c r="C168" s="432">
        <v>642</v>
      </c>
      <c r="D168" s="432" t="s">
        <v>1272</v>
      </c>
      <c r="E168" s="442"/>
      <c r="F168" s="433">
        <f>SUM('Príloha 2022'!F644)</f>
        <v>0</v>
      </c>
      <c r="G168" s="433">
        <f>SUM('Príloha 2022'!G644)</f>
        <v>0</v>
      </c>
      <c r="H168" s="433">
        <f>SUM('Príloha 2022'!H646)</f>
        <v>36</v>
      </c>
      <c r="I168" s="433">
        <f>SUM('Príloha 2022'!I644)</f>
        <v>87.8</v>
      </c>
      <c r="J168" s="433">
        <f>SUM('Príloha 2022'!J644)</f>
        <v>87.8</v>
      </c>
      <c r="K168" s="433">
        <f>SUM('Príloha 2022'!K644)</f>
        <v>93.6</v>
      </c>
      <c r="L168" s="433">
        <f>SUM('Príloha 2022'!L644)</f>
        <v>93.6</v>
      </c>
      <c r="M168" s="460"/>
    </row>
    <row r="169" spans="1:13" s="428" customFormat="1" x14ac:dyDescent="0.2">
      <c r="A169" s="8"/>
      <c r="B169" s="45"/>
      <c r="C169" s="430"/>
      <c r="D169" s="100" t="s">
        <v>1070</v>
      </c>
      <c r="E169" s="518" t="s">
        <v>1068</v>
      </c>
      <c r="F169" s="373">
        <f>SUM('Príloha 2022'!F645)</f>
        <v>30.300000000000004</v>
      </c>
      <c r="G169" s="373">
        <f>SUM('Príloha 2022'!G645)</f>
        <v>47.5</v>
      </c>
      <c r="H169" s="373">
        <f>SUM('Príloha 2022'!H647)</f>
        <v>13</v>
      </c>
      <c r="I169" s="373">
        <f>SUM('Príloha 2022'!I645)</f>
        <v>60.2</v>
      </c>
      <c r="J169" s="373">
        <f>SUM('Príloha 2022'!J645)</f>
        <v>60</v>
      </c>
      <c r="K169" s="373">
        <f>SUM('Príloha 2022'!K645)</f>
        <v>54</v>
      </c>
      <c r="L169" s="373">
        <f>SUM('Príloha 2022'!L645)</f>
        <v>54</v>
      </c>
      <c r="M169" s="460"/>
    </row>
    <row r="170" spans="1:13" s="428" customFormat="1" x14ac:dyDescent="0.2">
      <c r="A170" s="8"/>
      <c r="B170" s="45"/>
      <c r="C170" s="432">
        <v>610</v>
      </c>
      <c r="D170" s="432" t="s">
        <v>280</v>
      </c>
      <c r="E170" s="442"/>
      <c r="F170" s="433">
        <f>SUM('Príloha 2022'!F646)</f>
        <v>20.8</v>
      </c>
      <c r="G170" s="433">
        <f>SUM('Príloha 2022'!G646)</f>
        <v>32.299999999999997</v>
      </c>
      <c r="H170" s="433">
        <f>SUM('Príloha 2022'!H648)</f>
        <v>5</v>
      </c>
      <c r="I170" s="433">
        <f>SUM('Príloha 2022'!I646)</f>
        <v>40.700000000000003</v>
      </c>
      <c r="J170" s="433">
        <f>SUM('Príloha 2022'!J646)</f>
        <v>39</v>
      </c>
      <c r="K170" s="433">
        <f>SUM('Príloha 2022'!K646)</f>
        <v>36</v>
      </c>
      <c r="L170" s="433">
        <f>SUM('Príloha 2022'!L646)</f>
        <v>36</v>
      </c>
      <c r="M170" s="460" t="s">
        <v>1325</v>
      </c>
    </row>
    <row r="171" spans="1:13" s="428" customFormat="1" x14ac:dyDescent="0.2">
      <c r="A171" s="8"/>
      <c r="B171" s="45"/>
      <c r="C171" s="432">
        <v>620</v>
      </c>
      <c r="D171" s="432" t="s">
        <v>279</v>
      </c>
      <c r="E171" s="442"/>
      <c r="F171" s="433">
        <f>SUM('Príloha 2022'!F647)</f>
        <v>7.4</v>
      </c>
      <c r="G171" s="433">
        <f>SUM('Príloha 2022'!G647)</f>
        <v>11.6</v>
      </c>
      <c r="H171" s="433">
        <f>SUM('Príloha 2022'!H649)</f>
        <v>0</v>
      </c>
      <c r="I171" s="433">
        <f>SUM('Príloha 2022'!I647)</f>
        <v>14.5</v>
      </c>
      <c r="J171" s="433">
        <f>SUM('Príloha 2022'!J647)</f>
        <v>14</v>
      </c>
      <c r="K171" s="433">
        <f>SUM('Príloha 2022'!K647)</f>
        <v>13</v>
      </c>
      <c r="L171" s="433">
        <f>SUM('Príloha 2022'!L647)</f>
        <v>13</v>
      </c>
      <c r="M171" s="460" t="s">
        <v>1325</v>
      </c>
    </row>
    <row r="172" spans="1:13" s="438" customFormat="1" x14ac:dyDescent="0.2">
      <c r="A172" s="383"/>
      <c r="B172" s="45"/>
      <c r="C172" s="432">
        <v>630</v>
      </c>
      <c r="D172" s="432" t="s">
        <v>162</v>
      </c>
      <c r="E172" s="442"/>
      <c r="F172" s="433">
        <f>SUM('Príloha 2022'!F648)</f>
        <v>2.1</v>
      </c>
      <c r="G172" s="433">
        <f>SUM('Príloha 2022'!G648)</f>
        <v>3.6</v>
      </c>
      <c r="H172" s="433">
        <f>SUM('Príloha 2022'!H650)</f>
        <v>0</v>
      </c>
      <c r="I172" s="433">
        <f>SUM('Príloha 2022'!I648)</f>
        <v>5</v>
      </c>
      <c r="J172" s="433">
        <f>SUM('Príloha 2022'!J648)</f>
        <v>7</v>
      </c>
      <c r="K172" s="433">
        <f>SUM('Príloha 2022'!K648)</f>
        <v>5</v>
      </c>
      <c r="L172" s="433">
        <f>SUM('Príloha 2022'!L648)</f>
        <v>5</v>
      </c>
      <c r="M172" s="460" t="s">
        <v>1325</v>
      </c>
    </row>
    <row r="173" spans="1:13" s="428" customFormat="1" x14ac:dyDescent="0.2">
      <c r="A173" s="8"/>
      <c r="B173" s="469"/>
      <c r="C173" s="100"/>
      <c r="D173" s="100" t="s">
        <v>1163</v>
      </c>
      <c r="E173" s="442"/>
      <c r="F173" s="148">
        <f>SUM('Príloha 2022'!F649)</f>
        <v>4.0999999999999996</v>
      </c>
      <c r="G173" s="148">
        <f>SUM('Príloha 2022'!G649)</f>
        <v>40</v>
      </c>
      <c r="H173" s="148">
        <f>SUM('Príloha 2022'!H651)</f>
        <v>0</v>
      </c>
      <c r="I173" s="148">
        <f>SUM('Príloha 2022'!I649)</f>
        <v>0</v>
      </c>
      <c r="J173" s="148">
        <f>SUM('Príloha 2022'!J649)</f>
        <v>0</v>
      </c>
      <c r="K173" s="148">
        <f>SUM('Príloha 2022'!K649)</f>
        <v>0</v>
      </c>
      <c r="L173" s="148">
        <f>SUM('Príloha 2022'!L649)</f>
        <v>0</v>
      </c>
      <c r="M173" s="460"/>
    </row>
    <row r="174" spans="1:13" x14ac:dyDescent="0.2">
      <c r="A174" s="10"/>
      <c r="B174" s="45"/>
      <c r="C174" s="432">
        <v>630</v>
      </c>
      <c r="D174" s="432" t="s">
        <v>1170</v>
      </c>
      <c r="E174" s="442"/>
      <c r="F174" s="433">
        <f>SUM('Príloha 2022'!F650)</f>
        <v>0</v>
      </c>
      <c r="G174" s="433">
        <f>SUM('Príloha 2022'!G650)</f>
        <v>40</v>
      </c>
      <c r="H174" s="433">
        <f>SUM('Príloha 2022'!H652)</f>
        <v>0</v>
      </c>
      <c r="I174" s="433">
        <f>SUM('Príloha 2022'!I650)</f>
        <v>0</v>
      </c>
      <c r="J174" s="433">
        <f>SUM('Príloha 2022'!J650)</f>
        <v>0</v>
      </c>
      <c r="K174" s="433">
        <f>SUM('Príloha 2022'!K650)</f>
        <v>0</v>
      </c>
      <c r="L174" s="433">
        <f>SUM('Príloha 2022'!L650)</f>
        <v>0</v>
      </c>
      <c r="M174" s="459"/>
    </row>
    <row r="175" spans="1:13" x14ac:dyDescent="0.2">
      <c r="A175" s="10"/>
      <c r="B175" s="36"/>
      <c r="C175" s="37">
        <v>630</v>
      </c>
      <c r="D175" s="37" t="s">
        <v>832</v>
      </c>
      <c r="E175" s="50"/>
      <c r="F175" s="431">
        <f>SUM('Príloha 2022'!F651)</f>
        <v>4.0999999999999996</v>
      </c>
      <c r="G175" s="431">
        <f>SUM('Príloha 2022'!G651)</f>
        <v>0</v>
      </c>
      <c r="H175" s="431">
        <f>SUM('Príloha 2022'!H653)</f>
        <v>0</v>
      </c>
      <c r="I175" s="431">
        <f>SUM('Príloha 2022'!I651)</f>
        <v>0</v>
      </c>
      <c r="J175" s="431">
        <f>SUM('Príloha 2022'!J651)</f>
        <v>0</v>
      </c>
      <c r="K175" s="433">
        <f>SUM('Príloha 2022'!K651)</f>
        <v>0</v>
      </c>
      <c r="L175" s="433">
        <f>SUM('Príloha 2022'!L651)</f>
        <v>0</v>
      </c>
    </row>
    <row r="176" spans="1:13" x14ac:dyDescent="0.2">
      <c r="A176" s="10"/>
      <c r="B176" s="430"/>
      <c r="C176" s="37">
        <v>630</v>
      </c>
      <c r="D176" s="37" t="s">
        <v>927</v>
      </c>
      <c r="E176" s="431"/>
      <c r="F176" s="431">
        <f>SUM('Príloha 2022'!F652)</f>
        <v>0</v>
      </c>
      <c r="G176" s="431">
        <f>SUM('Príloha 2022'!G652)</f>
        <v>0</v>
      </c>
      <c r="H176" s="431">
        <f>SUM('Príloha 2022'!H654)</f>
        <v>0</v>
      </c>
      <c r="I176" s="431">
        <f>SUM('Príloha 2022'!I652)</f>
        <v>0</v>
      </c>
      <c r="J176" s="431">
        <f>SUM('Príloha 2022'!J652)</f>
        <v>0</v>
      </c>
      <c r="K176" s="431">
        <f>SUM('Príloha 2022'!K652)</f>
        <v>0</v>
      </c>
      <c r="L176" s="431">
        <f>SUM('Príloha 2022'!L652)</f>
        <v>0</v>
      </c>
    </row>
    <row r="177" spans="1:13" x14ac:dyDescent="0.2">
      <c r="A177" s="10"/>
      <c r="B177" s="430"/>
      <c r="C177" s="37"/>
      <c r="D177" s="100" t="s">
        <v>1166</v>
      </c>
      <c r="E177" s="431"/>
      <c r="F177" s="148">
        <f>SUM('Príloha 2022'!F653)</f>
        <v>0</v>
      </c>
      <c r="G177" s="148">
        <f>SUM('Príloha 2022'!G653)</f>
        <v>174.1</v>
      </c>
      <c r="H177" s="148">
        <f>SUM('Príloha 2022'!H655)</f>
        <v>0</v>
      </c>
      <c r="I177" s="148">
        <f>SUM('Príloha 2022'!I653)</f>
        <v>0</v>
      </c>
      <c r="J177" s="148">
        <f>SUM('Príloha 2022'!J653)</f>
        <v>0</v>
      </c>
      <c r="K177" s="148">
        <f>SUM('Príloha 2022'!K653)</f>
        <v>0</v>
      </c>
      <c r="L177" s="148">
        <f>SUM('Príloha 2022'!L653)</f>
        <v>0</v>
      </c>
    </row>
    <row r="178" spans="1:13" x14ac:dyDescent="0.2">
      <c r="A178" s="10"/>
      <c r="B178" s="430"/>
      <c r="C178" s="37">
        <v>630</v>
      </c>
      <c r="D178" s="37" t="s">
        <v>1171</v>
      </c>
      <c r="E178" s="431"/>
      <c r="F178" s="431">
        <f>SUM('Príloha 2022'!F654)</f>
        <v>0</v>
      </c>
      <c r="G178" s="431">
        <f>SUM('Príloha 2022'!G654)</f>
        <v>172.7</v>
      </c>
      <c r="H178" s="431">
        <f>SUM('Príloha 2022'!H656)</f>
        <v>0</v>
      </c>
      <c r="I178" s="431">
        <f>SUM('Príloha 2022'!I654)</f>
        <v>0</v>
      </c>
      <c r="J178" s="431">
        <f>SUM('Príloha 2022'!J654)</f>
        <v>0</v>
      </c>
      <c r="K178" s="433">
        <f>SUM('Príloha 2022'!K654)</f>
        <v>0</v>
      </c>
      <c r="L178" s="433">
        <f>SUM('Príloha 2022'!L654)</f>
        <v>0</v>
      </c>
      <c r="M178" s="459"/>
    </row>
    <row r="179" spans="1:13" x14ac:dyDescent="0.2">
      <c r="A179" s="10"/>
      <c r="B179" s="430"/>
      <c r="C179" s="37">
        <v>637012</v>
      </c>
      <c r="D179" s="37" t="s">
        <v>1057</v>
      </c>
      <c r="E179" s="431"/>
      <c r="F179" s="431">
        <f>SUM('Príloha 2022'!F655)</f>
        <v>0</v>
      </c>
      <c r="G179" s="431">
        <f>SUM('Príloha 2022'!G655)</f>
        <v>1.4</v>
      </c>
      <c r="H179" s="431">
        <f>SUM('Príloha 2022'!H657)</f>
        <v>0</v>
      </c>
      <c r="I179" s="431">
        <f>SUM('Príloha 2022'!I655)</f>
        <v>0</v>
      </c>
      <c r="J179" s="431">
        <f>SUM('Príloha 2022'!J655)</f>
        <v>0</v>
      </c>
      <c r="K179" s="433">
        <f>SUM('Príloha 2022'!K655)</f>
        <v>0</v>
      </c>
      <c r="L179" s="433">
        <f>SUM('Príloha 2022'!L655)</f>
        <v>0</v>
      </c>
    </row>
    <row r="180" spans="1:13" x14ac:dyDescent="0.2">
      <c r="A180" s="10"/>
      <c r="B180" s="100"/>
      <c r="C180" s="100"/>
      <c r="D180" s="100" t="s">
        <v>726</v>
      </c>
      <c r="E180" s="148" t="s">
        <v>728</v>
      </c>
      <c r="F180" s="373">
        <f>SUM('Príloha 2022'!F656)</f>
        <v>45.199999999999996</v>
      </c>
      <c r="G180" s="373">
        <f>SUM('Príloha 2022'!G656)</f>
        <v>27.7</v>
      </c>
      <c r="H180" s="373">
        <f>SUM('Príloha 2022'!H658)</f>
        <v>0</v>
      </c>
      <c r="I180" s="373">
        <f>SUM('Príloha 2022'!I656)</f>
        <v>0</v>
      </c>
      <c r="J180" s="373">
        <f>SUM('Príloha 2022'!J656)</f>
        <v>0</v>
      </c>
      <c r="K180" s="373">
        <f>SUM('Príloha 2022'!K656)</f>
        <v>0</v>
      </c>
      <c r="L180" s="373">
        <f>SUM('Príloha 2022'!L656)</f>
        <v>0</v>
      </c>
    </row>
    <row r="181" spans="1:13" x14ac:dyDescent="0.2">
      <c r="A181" s="10"/>
      <c r="B181" s="100"/>
      <c r="C181" s="432">
        <v>610</v>
      </c>
      <c r="D181" s="84" t="s">
        <v>727</v>
      </c>
      <c r="E181" s="148"/>
      <c r="F181" s="431">
        <f>SUM('Príloha 2022'!F657)</f>
        <v>24</v>
      </c>
      <c r="G181" s="431">
        <f>SUM('Príloha 2022'!G657)</f>
        <v>13.2</v>
      </c>
      <c r="H181" s="431">
        <f>SUM('Príloha 2022'!H659)</f>
        <v>0</v>
      </c>
      <c r="I181" s="431">
        <f>SUM('Príloha 2022'!I657)</f>
        <v>0</v>
      </c>
      <c r="J181" s="431">
        <f>SUM('Príloha 2022'!J657)</f>
        <v>0</v>
      </c>
      <c r="K181" s="431">
        <f>SUM('Príloha 2022'!K657)</f>
        <v>0</v>
      </c>
      <c r="L181" s="431">
        <f>SUM('Príloha 2022'!L657)</f>
        <v>0</v>
      </c>
      <c r="M181" s="459"/>
    </row>
    <row r="182" spans="1:13" x14ac:dyDescent="0.2">
      <c r="A182" s="10"/>
      <c r="B182" s="100"/>
      <c r="C182" s="432">
        <v>620</v>
      </c>
      <c r="D182" s="84" t="s">
        <v>279</v>
      </c>
      <c r="E182" s="148"/>
      <c r="F182" s="431">
        <f>SUM('Príloha 2022'!F658)</f>
        <v>9.3000000000000007</v>
      </c>
      <c r="G182" s="431">
        <f>SUM('Príloha 2022'!G658)</f>
        <v>6.2</v>
      </c>
      <c r="H182" s="431">
        <f>SUM('Príloha 2022'!H660)</f>
        <v>0</v>
      </c>
      <c r="I182" s="431">
        <f>SUM('Príloha 2022'!I658)</f>
        <v>0</v>
      </c>
      <c r="J182" s="431">
        <f>SUM('Príloha 2022'!J658)</f>
        <v>0</v>
      </c>
      <c r="K182" s="431">
        <f>SUM('Príloha 2022'!K658)</f>
        <v>0</v>
      </c>
      <c r="L182" s="431">
        <f>SUM('Príloha 2022'!L658)</f>
        <v>0</v>
      </c>
      <c r="M182" s="459"/>
    </row>
    <row r="183" spans="1:13" x14ac:dyDescent="0.2">
      <c r="A183" s="10"/>
      <c r="B183" s="100"/>
      <c r="C183" s="432">
        <v>630</v>
      </c>
      <c r="D183" s="84" t="s">
        <v>162</v>
      </c>
      <c r="E183" s="148"/>
      <c r="F183" s="431">
        <f>SUM('Príloha 2022'!F659)</f>
        <v>10</v>
      </c>
      <c r="G183" s="431">
        <f>SUM('Príloha 2022'!G659)</f>
        <v>4.3</v>
      </c>
      <c r="H183" s="431">
        <f>SUM('Príloha 2022'!H661)</f>
        <v>0</v>
      </c>
      <c r="I183" s="431">
        <f>SUM('Príloha 2022'!I659)</f>
        <v>0</v>
      </c>
      <c r="J183" s="431">
        <f>SUM('Príloha 2022'!J659)</f>
        <v>0</v>
      </c>
      <c r="K183" s="431">
        <f>SUM('Príloha 2022'!K659)</f>
        <v>0</v>
      </c>
      <c r="L183" s="431">
        <f>SUM('Príloha 2022'!L659)</f>
        <v>0</v>
      </c>
      <c r="M183" s="428"/>
    </row>
    <row r="184" spans="1:13" x14ac:dyDescent="0.2">
      <c r="A184" s="10"/>
      <c r="B184" s="100"/>
      <c r="C184" s="100"/>
      <c r="D184" s="84" t="s">
        <v>784</v>
      </c>
      <c r="E184" s="148"/>
      <c r="F184" s="431">
        <f>SUM('Príloha 2022'!F660)</f>
        <v>0</v>
      </c>
      <c r="G184" s="431">
        <f>SUM('Príloha 2022'!G660)</f>
        <v>0</v>
      </c>
      <c r="H184" s="431">
        <f>SUM('Príloha 2022'!H662)</f>
        <v>95.5</v>
      </c>
      <c r="I184" s="431">
        <f>SUM('Príloha 2022'!I660)</f>
        <v>0</v>
      </c>
      <c r="J184" s="431">
        <f>SUM('Príloha 2022'!J660)</f>
        <v>0</v>
      </c>
      <c r="K184" s="431">
        <f>SUM('Príloha 2022'!K660)</f>
        <v>0</v>
      </c>
      <c r="L184" s="431">
        <f>SUM('Príloha 2022'!L660)</f>
        <v>0</v>
      </c>
      <c r="M184" s="428"/>
    </row>
    <row r="185" spans="1:13" s="438" customFormat="1" x14ac:dyDescent="0.2">
      <c r="A185" s="437"/>
      <c r="B185" s="100"/>
      <c r="C185" s="432">
        <v>642</v>
      </c>
      <c r="D185" s="432" t="s">
        <v>818</v>
      </c>
      <c r="E185" s="148"/>
      <c r="F185" s="431">
        <f>SUM('Príloha 2022'!F661)</f>
        <v>1.9</v>
      </c>
      <c r="G185" s="431">
        <f>SUM('Príloha 2022'!G661)</f>
        <v>4</v>
      </c>
      <c r="H185" s="431">
        <f>SUM('Príloha 2022'!H663)</f>
        <v>69.3</v>
      </c>
      <c r="I185" s="431">
        <f>SUM('Príloha 2022'!I661)</f>
        <v>0</v>
      </c>
      <c r="J185" s="431">
        <f>SUM('Príloha 2022'!J661)</f>
        <v>0</v>
      </c>
      <c r="K185" s="431">
        <f>SUM('Príloha 2022'!K661)</f>
        <v>0</v>
      </c>
      <c r="L185" s="431">
        <f>SUM('Príloha 2022'!L661)</f>
        <v>0</v>
      </c>
    </row>
    <row r="186" spans="1:13" x14ac:dyDescent="0.2">
      <c r="A186" s="10"/>
      <c r="B186" s="100"/>
      <c r="C186" s="100"/>
      <c r="D186" s="100" t="s">
        <v>938</v>
      </c>
      <c r="E186" s="388" t="s">
        <v>874</v>
      </c>
      <c r="F186" s="148">
        <f>SUM('Príloha 2022'!F662)</f>
        <v>52.199999999999996</v>
      </c>
      <c r="G186" s="148">
        <f>SUM('Príloha 2022'!G662)</f>
        <v>84</v>
      </c>
      <c r="H186" s="148">
        <f>SUM('Príloha 2022'!H664)</f>
        <v>24.2</v>
      </c>
      <c r="I186" s="148">
        <f>SUM('Príloha 2022'!I662)</f>
        <v>101.8</v>
      </c>
      <c r="J186" s="148">
        <f>SUM('Príloha 2022'!J662)</f>
        <v>100.8</v>
      </c>
      <c r="K186" s="148">
        <f>SUM('Príloha 2022'!K662)</f>
        <v>95.5</v>
      </c>
      <c r="L186" s="148">
        <f>SUM('Príloha 2022'!L662)</f>
        <v>95.5</v>
      </c>
      <c r="M186" s="460"/>
    </row>
    <row r="187" spans="1:13" x14ac:dyDescent="0.2">
      <c r="A187" s="10"/>
      <c r="B187" s="100"/>
      <c r="C187" s="432">
        <v>610</v>
      </c>
      <c r="D187" s="432" t="s">
        <v>280</v>
      </c>
      <c r="E187" s="148"/>
      <c r="F187" s="433">
        <f>SUM('Príloha 2022'!F663)</f>
        <v>34.799999999999997</v>
      </c>
      <c r="G187" s="433">
        <f>SUM('Príloha 2022'!G663)</f>
        <v>59.9</v>
      </c>
      <c r="H187" s="433">
        <f>SUM('Príloha 2022'!H665)</f>
        <v>2</v>
      </c>
      <c r="I187" s="433">
        <f>SUM('Príloha 2022'!I663)</f>
        <v>74</v>
      </c>
      <c r="J187" s="433">
        <f>SUM('Príloha 2022'!J663)</f>
        <v>73</v>
      </c>
      <c r="K187" s="433">
        <f>SUM('Príloha 2022'!K663)</f>
        <v>69.3</v>
      </c>
      <c r="L187" s="433">
        <f>SUM('Príloha 2022'!L663)</f>
        <v>69.3</v>
      </c>
      <c r="M187" s="460" t="s">
        <v>1325</v>
      </c>
    </row>
    <row r="188" spans="1:13" x14ac:dyDescent="0.2">
      <c r="A188" s="10"/>
      <c r="B188" s="100"/>
      <c r="C188" s="432">
        <v>620</v>
      </c>
      <c r="D188" s="432" t="s">
        <v>279</v>
      </c>
      <c r="E188" s="148"/>
      <c r="F188" s="433">
        <f>SUM('Príloha 2022'!F664)</f>
        <v>12.1</v>
      </c>
      <c r="G188" s="433">
        <f>SUM('Príloha 2022'!G664)</f>
        <v>21</v>
      </c>
      <c r="H188" s="433">
        <f>SUM('Príloha 2022'!H666)</f>
        <v>52.5</v>
      </c>
      <c r="I188" s="433">
        <f>SUM('Príloha 2022'!I664)</f>
        <v>25.8</v>
      </c>
      <c r="J188" s="433">
        <f>SUM('Príloha 2022'!J664)</f>
        <v>25.8</v>
      </c>
      <c r="K188" s="433">
        <f>SUM('Príloha 2022'!K664)</f>
        <v>24.2</v>
      </c>
      <c r="L188" s="433">
        <f>SUM('Príloha 2022'!L664)</f>
        <v>24.2</v>
      </c>
      <c r="M188" s="460"/>
    </row>
    <row r="189" spans="1:13" s="438" customFormat="1" x14ac:dyDescent="0.2">
      <c r="A189" s="437"/>
      <c r="B189" s="100"/>
      <c r="C189" s="432">
        <v>630</v>
      </c>
      <c r="D189" s="432" t="s">
        <v>162</v>
      </c>
      <c r="E189" s="148"/>
      <c r="F189" s="433">
        <f>SUM('Príloha 2022'!F665)</f>
        <v>5.3</v>
      </c>
      <c r="G189" s="433">
        <f>SUM('Príloha 2022'!G665)</f>
        <v>3.1</v>
      </c>
      <c r="H189" s="433">
        <f>SUM('Príloha 2022'!H667)</f>
        <v>37.799999999999997</v>
      </c>
      <c r="I189" s="433">
        <f>SUM('Príloha 2022'!I665)</f>
        <v>2</v>
      </c>
      <c r="J189" s="433">
        <f>SUM('Príloha 2022'!J665)</f>
        <v>2</v>
      </c>
      <c r="K189" s="433">
        <f>SUM('Príloha 2022'!K665)</f>
        <v>2</v>
      </c>
      <c r="L189" s="433">
        <f>SUM('Príloha 2022'!L665)</f>
        <v>2</v>
      </c>
    </row>
    <row r="190" spans="1:13" x14ac:dyDescent="0.2">
      <c r="A190" s="10"/>
      <c r="B190" s="469"/>
      <c r="C190" s="100"/>
      <c r="D190" s="100" t="s">
        <v>889</v>
      </c>
      <c r="E190" s="388" t="s">
        <v>874</v>
      </c>
      <c r="F190" s="148">
        <f>SUM('Príloha 2022'!F666)</f>
        <v>59.8</v>
      </c>
      <c r="G190" s="148">
        <f>SUM('Príloha 2022'!G666)</f>
        <v>58.3</v>
      </c>
      <c r="H190" s="148">
        <f>SUM('Príloha 2022'!H668)</f>
        <v>13.2</v>
      </c>
      <c r="I190" s="148">
        <f>SUM('Príloha 2022'!I666)</f>
        <v>65.5</v>
      </c>
      <c r="J190" s="148">
        <f>SUM('Príloha 2022'!J666)</f>
        <v>63</v>
      </c>
      <c r="K190" s="148">
        <f>SUM('Príloha 2022'!K666)</f>
        <v>60</v>
      </c>
      <c r="L190" s="148">
        <f>SUM('Príloha 2022'!L666)</f>
        <v>60</v>
      </c>
      <c r="M190" s="428"/>
    </row>
    <row r="191" spans="1:13" x14ac:dyDescent="0.2">
      <c r="A191" s="10"/>
      <c r="B191" s="100"/>
      <c r="C191" s="432">
        <v>610</v>
      </c>
      <c r="D191" s="432" t="s">
        <v>280</v>
      </c>
      <c r="E191" s="148"/>
      <c r="F191" s="433">
        <f>SUM('Príloha 2022'!F667)</f>
        <v>30.2</v>
      </c>
      <c r="G191" s="433">
        <f>SUM('Príloha 2022'!G667)</f>
        <v>37</v>
      </c>
      <c r="H191" s="433">
        <f>SUM('Príloha 2022'!H669)</f>
        <v>1.5</v>
      </c>
      <c r="I191" s="433">
        <f>SUM('Príloha 2022'!I667)</f>
        <v>44.5</v>
      </c>
      <c r="J191" s="433">
        <f>SUM('Príloha 2022'!J667)</f>
        <v>42</v>
      </c>
      <c r="K191" s="433">
        <f>SUM('Príloha 2022'!K667)</f>
        <v>37.799999999999997</v>
      </c>
      <c r="L191" s="433">
        <f>SUM('Príloha 2022'!L667)</f>
        <v>37.799999999999997</v>
      </c>
      <c r="M191" s="460" t="s">
        <v>1325</v>
      </c>
    </row>
    <row r="192" spans="1:13" x14ac:dyDescent="0.2">
      <c r="A192" s="10"/>
      <c r="B192" s="100"/>
      <c r="C192" s="432">
        <v>620</v>
      </c>
      <c r="D192" s="432" t="s">
        <v>279</v>
      </c>
      <c r="E192" s="148"/>
      <c r="F192" s="433">
        <f>SUM('Príloha 2022'!F668)</f>
        <v>9.4</v>
      </c>
      <c r="G192" s="433">
        <f>SUM('Príloha 2022'!G668)</f>
        <v>11.6</v>
      </c>
      <c r="H192" s="433">
        <f>SUM('Príloha 2022'!H670)</f>
        <v>75</v>
      </c>
      <c r="I192" s="433">
        <f>SUM('Príloha 2022'!I668)</f>
        <v>14</v>
      </c>
      <c r="J192" s="433">
        <f>SUM('Príloha 2022'!J668)</f>
        <v>14</v>
      </c>
      <c r="K192" s="433">
        <f>SUM('Príloha 2022'!K668)</f>
        <v>13.2</v>
      </c>
      <c r="L192" s="433">
        <f>SUM('Príloha 2022'!L668)</f>
        <v>13.2</v>
      </c>
      <c r="M192" s="460"/>
    </row>
    <row r="193" spans="1:13" s="438" customFormat="1" x14ac:dyDescent="0.2">
      <c r="A193" s="437"/>
      <c r="B193" s="100"/>
      <c r="C193" s="432">
        <v>630</v>
      </c>
      <c r="D193" s="432" t="s">
        <v>162</v>
      </c>
      <c r="E193" s="148"/>
      <c r="F193" s="433">
        <f>SUM('Príloha 2022'!F669)</f>
        <v>20.2</v>
      </c>
      <c r="G193" s="433">
        <f>SUM('Príloha 2022'!G669)</f>
        <v>9.6999999999999993</v>
      </c>
      <c r="H193" s="433">
        <f>SUM('Príloha 2022'!H671)</f>
        <v>43</v>
      </c>
      <c r="I193" s="433">
        <f>SUM('Príloha 2022'!I669)</f>
        <v>7</v>
      </c>
      <c r="J193" s="433">
        <f>SUM('Príloha 2022'!J669)</f>
        <v>7</v>
      </c>
      <c r="K193" s="433">
        <f>SUM('Príloha 2022'!K669)</f>
        <v>9</v>
      </c>
      <c r="L193" s="433">
        <f>SUM('Príloha 2022'!L669)</f>
        <v>9</v>
      </c>
      <c r="M193" s="460"/>
    </row>
    <row r="194" spans="1:13" x14ac:dyDescent="0.2">
      <c r="A194" s="10"/>
      <c r="B194" s="100"/>
      <c r="C194" s="100"/>
      <c r="D194" s="100" t="s">
        <v>964</v>
      </c>
      <c r="E194" s="388" t="s">
        <v>874</v>
      </c>
      <c r="F194" s="148">
        <f>SUM('Príloha 2022'!F670)</f>
        <v>86.6</v>
      </c>
      <c r="G194" s="148">
        <f>SUM('Príloha 2022'!G670)</f>
        <v>132.30000000000001</v>
      </c>
      <c r="H194" s="148">
        <f>SUM('Príloha 2022'!H672)</f>
        <v>10</v>
      </c>
      <c r="I194" s="148">
        <f>SUM('Príloha 2022'!I670)</f>
        <v>134</v>
      </c>
      <c r="J194" s="148">
        <f>SUM('Príloha 2022'!J670)</f>
        <v>141.4</v>
      </c>
      <c r="K194" s="148">
        <f>SUM('Príloha 2022'!K670)</f>
        <v>75</v>
      </c>
      <c r="L194" s="148">
        <f>SUM('Príloha 2022'!L670)</f>
        <v>75</v>
      </c>
      <c r="M194" s="460"/>
    </row>
    <row r="195" spans="1:13" x14ac:dyDescent="0.2">
      <c r="A195" s="10"/>
      <c r="B195" s="100"/>
      <c r="C195" s="432">
        <v>610</v>
      </c>
      <c r="D195" s="432" t="s">
        <v>280</v>
      </c>
      <c r="E195" s="148"/>
      <c r="F195" s="433">
        <f>SUM('Príloha 2022'!F671)</f>
        <v>53.5</v>
      </c>
      <c r="G195" s="433">
        <f>SUM('Príloha 2022'!G671)</f>
        <v>88.2</v>
      </c>
      <c r="H195" s="433">
        <f>SUM('Príloha 2022'!H673)</f>
        <v>22</v>
      </c>
      <c r="I195" s="433">
        <f>SUM('Príloha 2022'!I671)</f>
        <v>83</v>
      </c>
      <c r="J195" s="433">
        <f>SUM('Príloha 2022'!J671)</f>
        <v>88.5</v>
      </c>
      <c r="K195" s="433">
        <f>SUM('Príloha 2022'!K671)</f>
        <v>43</v>
      </c>
      <c r="L195" s="433">
        <f>SUM('Príloha 2022'!L671)</f>
        <v>43</v>
      </c>
      <c r="M195" s="460" t="s">
        <v>1325</v>
      </c>
    </row>
    <row r="196" spans="1:13" x14ac:dyDescent="0.2">
      <c r="A196" s="10"/>
      <c r="B196" s="100"/>
      <c r="C196" s="432">
        <v>620</v>
      </c>
      <c r="D196" s="432" t="s">
        <v>279</v>
      </c>
      <c r="E196" s="148"/>
      <c r="F196" s="433">
        <f>SUM('Príloha 2022'!F672)</f>
        <v>18.8</v>
      </c>
      <c r="G196" s="433">
        <f>SUM('Príloha 2022'!G672)</f>
        <v>31</v>
      </c>
      <c r="H196" s="433">
        <f>SUM('Príloha 2022'!H674)</f>
        <v>32.6</v>
      </c>
      <c r="I196" s="433">
        <f>SUM('Príloha 2022'!I672)</f>
        <v>29</v>
      </c>
      <c r="J196" s="433">
        <f>SUM('Príloha 2022'!J672)</f>
        <v>30.9</v>
      </c>
      <c r="K196" s="433">
        <f>SUM('Príloha 2022'!K672)</f>
        <v>10</v>
      </c>
      <c r="L196" s="433">
        <f>SUM('Príloha 2022'!L672)</f>
        <v>10</v>
      </c>
      <c r="M196" s="460" t="s">
        <v>1325</v>
      </c>
    </row>
    <row r="197" spans="1:13" s="428" customFormat="1" x14ac:dyDescent="0.2">
      <c r="A197" s="429"/>
      <c r="B197" s="100"/>
      <c r="C197" s="432">
        <v>630</v>
      </c>
      <c r="D197" s="432" t="s">
        <v>162</v>
      </c>
      <c r="E197" s="148"/>
      <c r="F197" s="433">
        <f>SUM('Príloha 2022'!F673)</f>
        <v>14.3</v>
      </c>
      <c r="G197" s="433">
        <f>SUM('Príloha 2022'!G673)</f>
        <v>13.1</v>
      </c>
      <c r="H197" s="433">
        <f>SUM('Príloha 2022'!H675)</f>
        <v>18</v>
      </c>
      <c r="I197" s="433">
        <f>SUM('Príloha 2022'!I673)</f>
        <v>22</v>
      </c>
      <c r="J197" s="433">
        <f>SUM('Príloha 2022'!J673)</f>
        <v>22</v>
      </c>
      <c r="K197" s="433">
        <f>SUM('Príloha 2022'!K673)</f>
        <v>22</v>
      </c>
      <c r="L197" s="433">
        <f>SUM('Príloha 2022'!L673)</f>
        <v>22</v>
      </c>
    </row>
    <row r="198" spans="1:13" s="428" customFormat="1" x14ac:dyDescent="0.2">
      <c r="A198" s="429"/>
      <c r="B198" s="430"/>
      <c r="C198" s="37"/>
      <c r="D198" s="100" t="s">
        <v>906</v>
      </c>
      <c r="E198" s="470" t="s">
        <v>907</v>
      </c>
      <c r="F198" s="148">
        <f>SUM('Príloha 2022'!F674)</f>
        <v>30</v>
      </c>
      <c r="G198" s="148">
        <f>SUM('Príloha 2022'!G674)</f>
        <v>22.7</v>
      </c>
      <c r="H198" s="148">
        <f>SUM('Príloha 2022'!H676)</f>
        <v>6.3</v>
      </c>
      <c r="I198" s="148">
        <f>SUM('Príloha 2022'!I674)</f>
        <v>32.6</v>
      </c>
      <c r="J198" s="148">
        <f>SUM('Príloha 2022'!J674)</f>
        <v>26.8</v>
      </c>
      <c r="K198" s="148">
        <f>SUM('Príloha 2022'!K674)</f>
        <v>32.6</v>
      </c>
      <c r="L198" s="148">
        <f>SUM('Príloha 2022'!L674)</f>
        <v>32.6</v>
      </c>
    </row>
    <row r="199" spans="1:13" s="428" customFormat="1" x14ac:dyDescent="0.2">
      <c r="A199" s="429"/>
      <c r="B199" s="430"/>
      <c r="C199" s="432">
        <v>610</v>
      </c>
      <c r="D199" s="432" t="s">
        <v>727</v>
      </c>
      <c r="E199" s="431"/>
      <c r="F199" s="431">
        <f>SUM('Príloha 2022'!F675)</f>
        <v>15.4</v>
      </c>
      <c r="G199" s="431">
        <f>SUM('Príloha 2022'!G675)</f>
        <v>15.6</v>
      </c>
      <c r="H199" s="431">
        <f>SUM('Príloha 2022'!H677)</f>
        <v>8.3000000000000007</v>
      </c>
      <c r="I199" s="431">
        <f>SUM('Príloha 2022'!I675)</f>
        <v>18</v>
      </c>
      <c r="J199" s="431">
        <f>SUM('Príloha 2022'!J675)</f>
        <v>18</v>
      </c>
      <c r="K199" s="431">
        <f>SUM('Príloha 2022'!K675)</f>
        <v>18</v>
      </c>
      <c r="L199" s="431">
        <f>SUM('Príloha 2022'!L675)</f>
        <v>18</v>
      </c>
      <c r="M199" s="459"/>
    </row>
    <row r="200" spans="1:13" s="428" customFormat="1" x14ac:dyDescent="0.2">
      <c r="A200" s="429"/>
      <c r="B200" s="430"/>
      <c r="C200" s="432">
        <v>620</v>
      </c>
      <c r="D200" s="432" t="s">
        <v>279</v>
      </c>
      <c r="E200" s="431"/>
      <c r="F200" s="431">
        <f>SUM('Príloha 2022'!F676)</f>
        <v>5.4</v>
      </c>
      <c r="G200" s="431">
        <f>SUM('Príloha 2022'!G676)</f>
        <v>5.4</v>
      </c>
      <c r="H200" s="431">
        <f>SUM('Príloha 2022'!H678)</f>
        <v>57.900000000000006</v>
      </c>
      <c r="I200" s="431">
        <f>SUM('Príloha 2022'!I676)</f>
        <v>6.3</v>
      </c>
      <c r="J200" s="431">
        <f>SUM('Príloha 2022'!J676)</f>
        <v>6.3</v>
      </c>
      <c r="K200" s="431">
        <f>SUM('Príloha 2022'!K676)</f>
        <v>6.3</v>
      </c>
      <c r="L200" s="431">
        <f>SUM('Príloha 2022'!L676)</f>
        <v>6.3</v>
      </c>
      <c r="M200" s="459"/>
    </row>
    <row r="201" spans="1:13" x14ac:dyDescent="0.2">
      <c r="A201" s="10"/>
      <c r="B201" s="430"/>
      <c r="C201" s="432">
        <v>630</v>
      </c>
      <c r="D201" s="432" t="s">
        <v>162</v>
      </c>
      <c r="E201" s="431"/>
      <c r="F201" s="431">
        <f>SUM('Príloha 2022'!F677)</f>
        <v>9.1999999999999993</v>
      </c>
      <c r="G201" s="431">
        <f>SUM('Príloha 2022'!G677)</f>
        <v>1.7</v>
      </c>
      <c r="H201" s="431">
        <f>SUM('Príloha 2022'!H679)</f>
        <v>0</v>
      </c>
      <c r="I201" s="431">
        <f>SUM('Príloha 2022'!I677)</f>
        <v>8.3000000000000007</v>
      </c>
      <c r="J201" s="431">
        <f>SUM('Príloha 2022'!J677)</f>
        <v>2.5</v>
      </c>
      <c r="K201" s="431">
        <f>SUM('Príloha 2022'!K677)</f>
        <v>8.3000000000000007</v>
      </c>
      <c r="L201" s="431">
        <f>SUM('Príloha 2022'!L677)</f>
        <v>8.3000000000000007</v>
      </c>
      <c r="M201" s="460" t="s">
        <v>1325</v>
      </c>
    </row>
    <row r="202" spans="1:13" s="1" customFormat="1" ht="12.75" x14ac:dyDescent="0.2">
      <c r="A202" s="8"/>
      <c r="B202" s="34"/>
      <c r="C202" s="34"/>
      <c r="D202" s="34" t="s">
        <v>210</v>
      </c>
      <c r="E202" s="35" t="str">
        <f>'Príloha 2022'!E679</f>
        <v>10.1.2</v>
      </c>
      <c r="F202" s="376">
        <f>'Príloha 2022'!F678</f>
        <v>38.799999999999997</v>
      </c>
      <c r="G202" s="376">
        <f>'Príloha 2022'!G678</f>
        <v>54.800000000000004</v>
      </c>
      <c r="H202" s="376">
        <f>'Príloha 2022'!H680</f>
        <v>42.2</v>
      </c>
      <c r="I202" s="376">
        <f>'Príloha 2022'!I678</f>
        <v>70.2</v>
      </c>
      <c r="J202" s="376">
        <f>'Príloha 2022'!J678</f>
        <v>73.2</v>
      </c>
      <c r="K202" s="376">
        <f>'Príloha 2022'!K678</f>
        <v>61.900000000000006</v>
      </c>
      <c r="L202" s="376">
        <f>'Príloha 2022'!L678</f>
        <v>59.900000000000006</v>
      </c>
      <c r="M202" s="365"/>
    </row>
    <row r="203" spans="1:13" x14ac:dyDescent="0.2">
      <c r="A203" s="10"/>
      <c r="B203" s="36">
        <v>610</v>
      </c>
      <c r="C203" s="37"/>
      <c r="D203" s="37" t="s">
        <v>280</v>
      </c>
      <c r="E203" s="50"/>
      <c r="F203" s="431">
        <f>'Príloha 2022'!F680</f>
        <v>27.7</v>
      </c>
      <c r="G203" s="431">
        <f>'Príloha 2022'!G680</f>
        <v>38.5</v>
      </c>
      <c r="H203" s="431">
        <f>'Príloha 2022'!H682</f>
        <v>1</v>
      </c>
      <c r="I203" s="431">
        <f>'Príloha 2022'!I680</f>
        <v>52.1</v>
      </c>
      <c r="J203" s="431">
        <f>'Príloha 2022'!J680</f>
        <v>52.1</v>
      </c>
      <c r="K203" s="431">
        <f>'Príloha 2022'!K680</f>
        <v>42.2</v>
      </c>
      <c r="L203" s="431">
        <f>'Príloha 2022'!L680</f>
        <v>42.2</v>
      </c>
      <c r="M203" s="460"/>
    </row>
    <row r="204" spans="1:13" x14ac:dyDescent="0.2">
      <c r="A204" s="10"/>
      <c r="B204" s="36">
        <v>620</v>
      </c>
      <c r="C204" s="37"/>
      <c r="D204" s="37" t="s">
        <v>116</v>
      </c>
      <c r="E204" s="50"/>
      <c r="F204" s="431">
        <f>'Príloha 2022'!F681</f>
        <v>9.1999999999999993</v>
      </c>
      <c r="G204" s="431">
        <f>'Príloha 2022'!G681</f>
        <v>12.7</v>
      </c>
      <c r="H204" s="431">
        <f>'Príloha 2022'!H683</f>
        <v>0</v>
      </c>
      <c r="I204" s="431">
        <f>'Príloha 2022'!I681</f>
        <v>17.100000000000001</v>
      </c>
      <c r="J204" s="431">
        <f>'Príloha 2022'!J681</f>
        <v>17.100000000000001</v>
      </c>
      <c r="K204" s="431">
        <f>'Príloha 2022'!K681</f>
        <v>14.7</v>
      </c>
      <c r="L204" s="431">
        <f>'Príloha 2022'!L681</f>
        <v>14.7</v>
      </c>
      <c r="M204" s="460"/>
    </row>
    <row r="205" spans="1:13" x14ac:dyDescent="0.2">
      <c r="A205" s="10"/>
      <c r="B205" s="36">
        <v>630</v>
      </c>
      <c r="C205" s="37"/>
      <c r="D205" s="37" t="s">
        <v>162</v>
      </c>
      <c r="E205" s="50"/>
      <c r="F205" s="431">
        <f>'Príloha 2022'!F682</f>
        <v>1.9</v>
      </c>
      <c r="G205" s="431">
        <f>'Príloha 2022'!G682</f>
        <v>3.4</v>
      </c>
      <c r="H205" s="431">
        <f>'Príloha 2022'!H684</f>
        <v>100</v>
      </c>
      <c r="I205" s="431">
        <f>'Príloha 2022'!I682</f>
        <v>1</v>
      </c>
      <c r="J205" s="431">
        <f>'Príloha 2022'!J682</f>
        <v>4</v>
      </c>
      <c r="K205" s="431">
        <f>'Príloha 2022'!K682</f>
        <v>5</v>
      </c>
      <c r="L205" s="431">
        <f>'Príloha 2022'!L682</f>
        <v>3</v>
      </c>
      <c r="M205" s="460" t="s">
        <v>1325</v>
      </c>
    </row>
    <row r="206" spans="1:13" x14ac:dyDescent="0.2">
      <c r="A206" s="10"/>
      <c r="B206" s="36">
        <v>642</v>
      </c>
      <c r="C206" s="37"/>
      <c r="D206" s="37" t="s">
        <v>334</v>
      </c>
      <c r="E206" s="50"/>
      <c r="F206" s="431">
        <f>'Príloha 2022'!F683</f>
        <v>0</v>
      </c>
      <c r="G206" s="431">
        <f>'Príloha 2022'!G683</f>
        <v>0.2</v>
      </c>
      <c r="H206" s="431">
        <f>'Príloha 2022'!H685</f>
        <v>0</v>
      </c>
      <c r="I206" s="431">
        <f>'Príloha 2022'!I683</f>
        <v>0</v>
      </c>
      <c r="J206" s="431">
        <f>'Príloha 2022'!J683</f>
        <v>0</v>
      </c>
      <c r="K206" s="431">
        <f>'Príloha 2022'!K683</f>
        <v>0</v>
      </c>
      <c r="L206" s="431">
        <f>'Príloha 2022'!L683</f>
        <v>0</v>
      </c>
    </row>
    <row r="207" spans="1:13" x14ac:dyDescent="0.2">
      <c r="A207" s="10"/>
      <c r="B207" s="34"/>
      <c r="C207" s="34"/>
      <c r="D207" s="34" t="s">
        <v>212</v>
      </c>
      <c r="E207" s="35" t="str">
        <f>'Príloha 2022'!E684</f>
        <v>10.7.0</v>
      </c>
      <c r="F207" s="376">
        <f>'Príloha 2022'!F684</f>
        <v>65.8</v>
      </c>
      <c r="G207" s="376">
        <f>'Príloha 2022'!G684</f>
        <v>107.9</v>
      </c>
      <c r="H207" s="376">
        <f>'Príloha 2022'!H686</f>
        <v>0</v>
      </c>
      <c r="I207" s="376">
        <f>'Príloha 2022'!I684</f>
        <v>110</v>
      </c>
      <c r="J207" s="376">
        <f>'Príloha 2022'!J684</f>
        <v>120</v>
      </c>
      <c r="K207" s="376">
        <f>SUM('Príloha 2022'!K684)</f>
        <v>100</v>
      </c>
      <c r="L207" s="376">
        <f>SUM('Príloha 2022'!L684)</f>
        <v>100</v>
      </c>
    </row>
    <row r="208" spans="1:13" x14ac:dyDescent="0.2">
      <c r="A208" s="10"/>
      <c r="B208" s="36"/>
      <c r="C208" s="36"/>
      <c r="D208" s="100" t="s">
        <v>145</v>
      </c>
      <c r="E208" s="148"/>
      <c r="F208" s="373">
        <f>'Príloha 2022'!F685</f>
        <v>13.899999999999999</v>
      </c>
      <c r="G208" s="373">
        <f>'Príloha 2022'!G685</f>
        <v>5.8999999999999995</v>
      </c>
      <c r="H208" s="373">
        <f>'Príloha 2022'!H687</f>
        <v>0</v>
      </c>
      <c r="I208" s="373">
        <f>'Príloha 2022'!I685</f>
        <v>10</v>
      </c>
      <c r="J208" s="373">
        <f>'Príloha 2022'!J685</f>
        <v>20</v>
      </c>
      <c r="K208" s="373">
        <f>SUM('Príloha 2022'!K685)</f>
        <v>0</v>
      </c>
      <c r="L208" s="373">
        <f>SUM('Príloha 2022'!L685)</f>
        <v>0</v>
      </c>
      <c r="M208" s="460"/>
    </row>
    <row r="209" spans="1:13" x14ac:dyDescent="0.2">
      <c r="A209" s="10"/>
      <c r="B209" s="36">
        <v>610</v>
      </c>
      <c r="C209" s="37"/>
      <c r="D209" s="37" t="s">
        <v>280</v>
      </c>
      <c r="E209" s="50"/>
      <c r="F209" s="431">
        <f>'Príloha 2022'!F686</f>
        <v>9.6999999999999993</v>
      </c>
      <c r="G209" s="431">
        <f>'Príloha 2022'!G686</f>
        <v>3.7</v>
      </c>
      <c r="H209" s="431">
        <f>'Príloha 2022'!H688</f>
        <v>0</v>
      </c>
      <c r="I209" s="431">
        <f>'Príloha 2022'!I686</f>
        <v>0</v>
      </c>
      <c r="J209" s="431">
        <f>'Príloha 2022'!J686</f>
        <v>0</v>
      </c>
      <c r="K209" s="431">
        <f>SUM('Príloha 2022'!K686)</f>
        <v>0</v>
      </c>
      <c r="L209" s="431">
        <f>SUM('Príloha 2022'!L686)</f>
        <v>0</v>
      </c>
      <c r="M209" s="460"/>
    </row>
    <row r="210" spans="1:13" x14ac:dyDescent="0.2">
      <c r="A210" s="10"/>
      <c r="B210" s="36">
        <v>620</v>
      </c>
      <c r="C210" s="37"/>
      <c r="D210" s="37" t="s">
        <v>279</v>
      </c>
      <c r="E210" s="50"/>
      <c r="F210" s="431">
        <f>'Príloha 2022'!F687</f>
        <v>3.5</v>
      </c>
      <c r="G210" s="431">
        <f>'Príloha 2022'!G687</f>
        <v>1.4</v>
      </c>
      <c r="H210" s="431">
        <f>'Príloha 2022'!H690</f>
        <v>0</v>
      </c>
      <c r="I210" s="431">
        <f>'Príloha 2022'!I687</f>
        <v>0</v>
      </c>
      <c r="J210" s="431">
        <f>'Príloha 2022'!J687</f>
        <v>0</v>
      </c>
      <c r="K210" s="431">
        <f>SUM('Príloha 2022'!K687)</f>
        <v>0</v>
      </c>
      <c r="L210" s="431">
        <f>SUM('Príloha 2022'!L687)</f>
        <v>0</v>
      </c>
      <c r="M210" s="460"/>
    </row>
    <row r="211" spans="1:13" x14ac:dyDescent="0.2">
      <c r="A211" s="10"/>
      <c r="B211" s="36">
        <v>630</v>
      </c>
      <c r="C211" s="37"/>
      <c r="D211" s="37" t="s">
        <v>162</v>
      </c>
      <c r="E211" s="50"/>
      <c r="F211" s="431">
        <f>'Príloha 2022'!F688</f>
        <v>0.7</v>
      </c>
      <c r="G211" s="431">
        <f>'Príloha 2022'!G688</f>
        <v>0.8</v>
      </c>
      <c r="H211" s="431">
        <f>'Príloha 2022'!H691</f>
        <v>6</v>
      </c>
      <c r="I211" s="431">
        <f>'Príloha 2022'!I688</f>
        <v>0</v>
      </c>
      <c r="J211" s="431">
        <f>'Príloha 2022'!J688</f>
        <v>0</v>
      </c>
      <c r="K211" s="431">
        <f>'Príloha 2022'!K688</f>
        <v>0</v>
      </c>
      <c r="L211" s="431">
        <f>'Príloha 2022'!L688</f>
        <v>0</v>
      </c>
      <c r="M211" s="460"/>
    </row>
    <row r="212" spans="1:13" x14ac:dyDescent="0.2">
      <c r="A212" s="10"/>
      <c r="B212" s="430">
        <v>630</v>
      </c>
      <c r="C212" s="37"/>
      <c r="D212" s="37" t="s">
        <v>1285</v>
      </c>
      <c r="E212" s="431"/>
      <c r="F212" s="431">
        <f>SUM('Príloha 2022'!F689)</f>
        <v>0</v>
      </c>
      <c r="G212" s="431">
        <f>SUM('Príloha 2022'!G689)</f>
        <v>0</v>
      </c>
      <c r="H212" s="431">
        <f>SUM('Príloha 2022'!H692)</f>
        <v>4</v>
      </c>
      <c r="I212" s="431">
        <f>SUM('Príloha 2022'!I689)</f>
        <v>10</v>
      </c>
      <c r="J212" s="431">
        <f>SUM('Príloha 2022'!J689)</f>
        <v>20</v>
      </c>
      <c r="K212" s="431">
        <f>SUM('Príloha 2022'!K689)</f>
        <v>0</v>
      </c>
      <c r="L212" s="431">
        <f>SUM('Príloha 2022'!L689)</f>
        <v>0</v>
      </c>
      <c r="M212" s="460" t="s">
        <v>1325</v>
      </c>
    </row>
    <row r="213" spans="1:13" x14ac:dyDescent="0.2">
      <c r="A213" s="10"/>
      <c r="B213" s="430"/>
      <c r="C213" s="37">
        <v>642013</v>
      </c>
      <c r="D213" s="37" t="s">
        <v>1034</v>
      </c>
      <c r="E213" s="431"/>
      <c r="F213" s="431">
        <f>'Príloha 2022'!F690</f>
        <v>0</v>
      </c>
      <c r="G213" s="431">
        <f>'Príloha 2022'!G690</f>
        <v>0</v>
      </c>
      <c r="H213" s="431">
        <f>'Príloha 2022'!H693</f>
        <v>0</v>
      </c>
      <c r="I213" s="431">
        <f>'Príloha 2022'!I690</f>
        <v>0</v>
      </c>
      <c r="J213" s="431">
        <f>'Príloha 2022'!J690</f>
        <v>0</v>
      </c>
      <c r="K213" s="431">
        <f>'Príloha 2022'!K690</f>
        <v>0</v>
      </c>
      <c r="L213" s="431">
        <f>'Príloha 2022'!L690</f>
        <v>0</v>
      </c>
    </row>
    <row r="214" spans="1:13" x14ac:dyDescent="0.2">
      <c r="A214" s="10"/>
      <c r="B214" s="36"/>
      <c r="C214" s="200">
        <v>642002</v>
      </c>
      <c r="D214" s="37" t="s">
        <v>833</v>
      </c>
      <c r="E214" s="50"/>
      <c r="F214" s="431">
        <f>'Príloha 2022'!F691</f>
        <v>3</v>
      </c>
      <c r="G214" s="431">
        <f>'Príloha 2022'!G691</f>
        <v>0</v>
      </c>
      <c r="H214" s="431">
        <f>'Príloha 2022'!H694</f>
        <v>90</v>
      </c>
      <c r="I214" s="431">
        <f>'Príloha 2022'!I691</f>
        <v>6</v>
      </c>
      <c r="J214" s="431">
        <f>'Príloha 2022'!J691</f>
        <v>6</v>
      </c>
      <c r="K214" s="431">
        <f>'Príloha 2022'!K691</f>
        <v>6</v>
      </c>
      <c r="L214" s="431">
        <f>'Príloha 2022'!L691</f>
        <v>6</v>
      </c>
    </row>
    <row r="215" spans="1:13" x14ac:dyDescent="0.2">
      <c r="A215" s="10"/>
      <c r="B215" s="36"/>
      <c r="C215" s="200">
        <v>642014</v>
      </c>
      <c r="D215" s="37" t="s">
        <v>870</v>
      </c>
      <c r="E215" s="50"/>
      <c r="F215" s="431">
        <f>'Príloha 2022'!F692</f>
        <v>0</v>
      </c>
      <c r="G215" s="431">
        <f>'Príloha 2022'!G692</f>
        <v>1.3</v>
      </c>
      <c r="H215" s="431">
        <f>'Príloha 2022'!H695</f>
        <v>0</v>
      </c>
      <c r="I215" s="431">
        <f>'Príloha 2022'!I692</f>
        <v>4</v>
      </c>
      <c r="J215" s="431">
        <f>'Príloha 2022'!J692</f>
        <v>4</v>
      </c>
      <c r="K215" s="431">
        <f>'Príloha 2022'!K692</f>
        <v>4</v>
      </c>
      <c r="L215" s="431">
        <f>'Príloha 2022'!L692</f>
        <v>4</v>
      </c>
      <c r="M215" s="1"/>
    </row>
    <row r="216" spans="1:13" x14ac:dyDescent="0.2">
      <c r="A216" s="10"/>
      <c r="B216" s="36"/>
      <c r="C216" s="200">
        <v>642024</v>
      </c>
      <c r="D216" s="37" t="s">
        <v>834</v>
      </c>
      <c r="E216" s="50"/>
      <c r="F216" s="431">
        <f>'Príloha 2022'!F693</f>
        <v>0</v>
      </c>
      <c r="G216" s="431">
        <f>'Príloha 2022'!G693</f>
        <v>0</v>
      </c>
      <c r="H216" s="431">
        <f>'Príloha 2022'!H696</f>
        <v>0</v>
      </c>
      <c r="I216" s="431">
        <f>'Príloha 2022'!I693</f>
        <v>0</v>
      </c>
      <c r="J216" s="431">
        <f>'Príloha 2022'!J693</f>
        <v>0</v>
      </c>
      <c r="K216" s="431">
        <f>'Príloha 2022'!K693</f>
        <v>0</v>
      </c>
      <c r="L216" s="431">
        <f>'Príloha 2022'!L693</f>
        <v>0</v>
      </c>
    </row>
    <row r="217" spans="1:13" x14ac:dyDescent="0.2">
      <c r="A217" s="10"/>
      <c r="B217" s="36">
        <v>640</v>
      </c>
      <c r="C217" s="37"/>
      <c r="D217" s="37" t="s">
        <v>835</v>
      </c>
      <c r="E217" s="50"/>
      <c r="F217" s="431">
        <f>'Príloha 2022'!F694</f>
        <v>48.9</v>
      </c>
      <c r="G217" s="431">
        <f>'Príloha 2022'!G694</f>
        <v>100.7</v>
      </c>
      <c r="H217" s="431">
        <f>'Príloha 2022'!H697</f>
        <v>0</v>
      </c>
      <c r="I217" s="431">
        <f>'Príloha 2022'!I694</f>
        <v>90</v>
      </c>
      <c r="J217" s="431">
        <f>'Príloha 2022'!J694</f>
        <v>90</v>
      </c>
      <c r="K217" s="431">
        <f>'Príloha 2022'!K694</f>
        <v>90</v>
      </c>
      <c r="L217" s="431">
        <f>'Príloha 2022'!L694</f>
        <v>90</v>
      </c>
    </row>
    <row r="218" spans="1:13" x14ac:dyDescent="0.2">
      <c r="A218" s="10"/>
      <c r="B218" s="154"/>
      <c r="C218" s="154"/>
      <c r="D218" s="154" t="s">
        <v>1219</v>
      </c>
      <c r="E218" s="281" t="s">
        <v>958</v>
      </c>
      <c r="F218" s="285">
        <f>SUM('Príloha 2022'!F695)</f>
        <v>7.1</v>
      </c>
      <c r="G218" s="285">
        <f>SUM('Príloha 2022'!G695)</f>
        <v>37.900000000000006</v>
      </c>
      <c r="H218" s="285">
        <f>SUM('Príloha 2022'!H698)</f>
        <v>0</v>
      </c>
      <c r="I218" s="285">
        <f>SUM('Príloha 2022'!I695)</f>
        <v>0</v>
      </c>
      <c r="J218" s="285">
        <f>SUM('Príloha 2022'!J695)</f>
        <v>0</v>
      </c>
      <c r="K218" s="285">
        <f>SUM('Príloha 2022'!K695)</f>
        <v>0</v>
      </c>
      <c r="L218" s="285">
        <f>SUM('Príloha 2022'!L695)</f>
        <v>0</v>
      </c>
    </row>
    <row r="219" spans="1:13" x14ac:dyDescent="0.2">
      <c r="A219" s="10"/>
      <c r="B219" s="430">
        <v>600</v>
      </c>
      <c r="C219" s="37"/>
      <c r="D219" s="37" t="s">
        <v>1218</v>
      </c>
      <c r="E219" s="431"/>
      <c r="F219" s="431">
        <f>SUM('Príloha 2022'!F696:F700)</f>
        <v>7.1</v>
      </c>
      <c r="G219" s="431">
        <f>SUM('Príloha 2022'!G696:G700)</f>
        <v>37.900000000000006</v>
      </c>
      <c r="H219" s="431">
        <f>SUM('Príloha 2022'!H699:H703)</f>
        <v>912</v>
      </c>
      <c r="I219" s="431">
        <f>SUM('Príloha 2022'!I696:I700)</f>
        <v>0</v>
      </c>
      <c r="J219" s="431">
        <f>SUM('Príloha 2022'!J696:J700)</f>
        <v>0</v>
      </c>
      <c r="K219" s="431">
        <f>SUM('Príloha 2022'!K696:K700)</f>
        <v>0</v>
      </c>
      <c r="L219" s="431">
        <f>SUM('Príloha 2022'!L696:L700)</f>
        <v>0</v>
      </c>
    </row>
    <row r="220" spans="1:13" s="1" customFormat="1" ht="15" customHeight="1" x14ac:dyDescent="0.2">
      <c r="A220" s="8"/>
      <c r="B220" s="34"/>
      <c r="C220" s="34"/>
      <c r="D220" s="39" t="s">
        <v>722</v>
      </c>
      <c r="E220" s="35"/>
      <c r="F220" s="376">
        <f>'Príloha 2022'!F701</f>
        <v>499</v>
      </c>
      <c r="G220" s="376">
        <f>'Príloha 2022'!G701</f>
        <v>850.80000000000007</v>
      </c>
      <c r="H220" s="376">
        <f>'Príloha 2022'!H704</f>
        <v>0</v>
      </c>
      <c r="I220" s="376">
        <f>'Príloha 2022'!I701</f>
        <v>450.9</v>
      </c>
      <c r="J220" s="376">
        <f>'Príloha 2022'!J701</f>
        <v>300.89999999999998</v>
      </c>
      <c r="K220" s="376">
        <f>SUM('Príloha 2022'!K701)</f>
        <v>432.7</v>
      </c>
      <c r="L220" s="376">
        <f>SUM('Príloha 2022'!L701)</f>
        <v>415.2</v>
      </c>
      <c r="M220" s="309"/>
    </row>
    <row r="221" spans="1:13" s="1" customFormat="1" ht="11.25" customHeight="1" x14ac:dyDescent="0.2">
      <c r="A221" s="8"/>
      <c r="B221" s="36" t="s">
        <v>214</v>
      </c>
      <c r="C221" s="36"/>
      <c r="D221" s="100" t="s">
        <v>251</v>
      </c>
      <c r="E221" s="148"/>
      <c r="F221" s="373">
        <f>'Príloha 2022'!F702</f>
        <v>499</v>
      </c>
      <c r="G221" s="373">
        <f>'Príloha 2022'!G702</f>
        <v>850.80000000000007</v>
      </c>
      <c r="H221" s="373">
        <f>'Príloha 2022'!H705</f>
        <v>243.8</v>
      </c>
      <c r="I221" s="373">
        <f>'Príloha 2022'!I702</f>
        <v>450.9</v>
      </c>
      <c r="J221" s="373">
        <f>'Príloha 2022'!J702</f>
        <v>300.89999999999998</v>
      </c>
      <c r="K221" s="373">
        <f>SUM('Príloha 2022'!K702)</f>
        <v>432.7</v>
      </c>
      <c r="L221" s="373">
        <f>SUM('Príloha 2022'!L702)</f>
        <v>415.2</v>
      </c>
      <c r="M221" s="438"/>
    </row>
    <row r="222" spans="1:13" s="428" customFormat="1" ht="11.25" customHeight="1" x14ac:dyDescent="0.2">
      <c r="A222" s="8"/>
      <c r="B222" s="36"/>
      <c r="C222" s="402">
        <v>819002</v>
      </c>
      <c r="D222" s="84" t="s">
        <v>886</v>
      </c>
      <c r="E222" s="148"/>
      <c r="F222" s="433">
        <f>SUM('Príloha 2022'!F703)</f>
        <v>4</v>
      </c>
      <c r="G222" s="433">
        <f>SUM('Príloha 2022'!G703)</f>
        <v>3.5</v>
      </c>
      <c r="H222" s="433">
        <f>SUM('Príloha 2022'!H706)</f>
        <v>0</v>
      </c>
      <c r="I222" s="433">
        <f>SUM('Príloha 2022'!I703)</f>
        <v>23</v>
      </c>
      <c r="J222" s="433">
        <f>SUM('Príloha 2022'!J703)</f>
        <v>23</v>
      </c>
      <c r="K222" s="433">
        <f>SUM('Príloha 2022'!K703)</f>
        <v>23</v>
      </c>
      <c r="L222" s="433">
        <f>SUM('Príloha 2022'!L703)</f>
        <v>23</v>
      </c>
      <c r="M222" s="459"/>
    </row>
    <row r="223" spans="1:13" s="1" customFormat="1" x14ac:dyDescent="0.2">
      <c r="A223" s="9"/>
      <c r="B223" s="430"/>
      <c r="C223" s="402">
        <v>819002</v>
      </c>
      <c r="D223" s="432" t="s">
        <v>957</v>
      </c>
      <c r="E223" s="148"/>
      <c r="F223" s="433">
        <f>SUM('Príloha 2022'!F704)</f>
        <v>50.9</v>
      </c>
      <c r="G223" s="433">
        <f>SUM('Príloha 2022'!G704)</f>
        <v>42.8</v>
      </c>
      <c r="H223" s="433">
        <f>SUM('Príloha 2022'!H707)</f>
        <v>150</v>
      </c>
      <c r="I223" s="433">
        <f>SUM('Príloha 2022'!I704)</f>
        <v>0</v>
      </c>
      <c r="J223" s="433">
        <f>SUM('Príloha 2022'!J704)</f>
        <v>0</v>
      </c>
      <c r="K223" s="433">
        <f>SUM('Príloha 2022'!K704)</f>
        <v>0</v>
      </c>
      <c r="L223" s="433">
        <f>SUM('Príloha 2022'!L704)</f>
        <v>0</v>
      </c>
      <c r="M223" s="459"/>
    </row>
    <row r="224" spans="1:13" ht="11.25" customHeight="1" x14ac:dyDescent="0.2">
      <c r="A224" s="10"/>
      <c r="B224" s="36"/>
      <c r="C224" s="44">
        <v>821005</v>
      </c>
      <c r="D224" s="37" t="s">
        <v>836</v>
      </c>
      <c r="E224" s="50"/>
      <c r="F224" s="433">
        <f>SUM('Príloha 2022'!F705)</f>
        <v>232</v>
      </c>
      <c r="G224" s="433">
        <f>SUM('Príloha 2022'!G705)</f>
        <v>243.8</v>
      </c>
      <c r="H224" s="433">
        <f>SUM('Príloha 2022'!H708)</f>
        <v>24</v>
      </c>
      <c r="I224" s="433">
        <f>SUM('Príloha 2022'!I705)</f>
        <v>243.8</v>
      </c>
      <c r="J224" s="433">
        <f>SUM('Príloha 2022'!J705)</f>
        <v>243.8</v>
      </c>
      <c r="K224" s="433">
        <f>SUM('Príloha 2022'!K705)</f>
        <v>232</v>
      </c>
      <c r="L224" s="433">
        <f>SUM('Príloha 2022'!L705)</f>
        <v>214.5</v>
      </c>
      <c r="M224" s="1"/>
    </row>
    <row r="225" spans="1:14" x14ac:dyDescent="0.2">
      <c r="A225" s="10"/>
      <c r="B225" s="36"/>
      <c r="C225" s="44"/>
      <c r="D225" s="37" t="s">
        <v>837</v>
      </c>
      <c r="E225" s="50"/>
      <c r="F225" s="433">
        <f>SUM('Príloha 2022'!F706)</f>
        <v>0</v>
      </c>
      <c r="G225" s="433">
        <f>SUM('Príloha 2022'!G706)</f>
        <v>0</v>
      </c>
      <c r="H225" s="433">
        <f>SUM('Príloha 2022'!H709)</f>
        <v>3.7</v>
      </c>
      <c r="I225" s="433">
        <f>SUM('Príloha 2022'!I706)</f>
        <v>0</v>
      </c>
      <c r="J225" s="433">
        <f>SUM('Príloha 2022'!J706)</f>
        <v>0</v>
      </c>
      <c r="K225" s="433">
        <f>SUM('Príloha 2022'!K706)</f>
        <v>0</v>
      </c>
      <c r="L225" s="433">
        <f>SUM('Príloha 2022'!L706)</f>
        <v>0</v>
      </c>
    </row>
    <row r="226" spans="1:14" ht="11.25" customHeight="1" x14ac:dyDescent="0.2">
      <c r="A226" s="10"/>
      <c r="B226" s="45"/>
      <c r="C226" s="44">
        <v>8210051</v>
      </c>
      <c r="D226" s="37" t="s">
        <v>838</v>
      </c>
      <c r="E226" s="50"/>
      <c r="F226" s="433">
        <f>SUM('Príloha 2022'!F707)</f>
        <v>171</v>
      </c>
      <c r="G226" s="433">
        <f>SUM('Príloha 2022'!G707)</f>
        <v>124</v>
      </c>
      <c r="H226" s="433">
        <f>SUM('Príloha 2022'!H710)</f>
        <v>0</v>
      </c>
      <c r="I226" s="433">
        <f>SUM('Príloha 2022'!I707)</f>
        <v>150</v>
      </c>
      <c r="J226" s="433">
        <f>SUM('Príloha 2022'!J707)</f>
        <v>0</v>
      </c>
      <c r="K226" s="433">
        <f>SUM('Príloha 2022'!K707)</f>
        <v>150</v>
      </c>
      <c r="L226" s="433">
        <f>SUM('Príloha 2022'!L707)</f>
        <v>150</v>
      </c>
      <c r="M226" s="460" t="s">
        <v>1325</v>
      </c>
    </row>
    <row r="227" spans="1:14" x14ac:dyDescent="0.2">
      <c r="B227" s="36"/>
      <c r="C227" s="44">
        <v>8210051</v>
      </c>
      <c r="D227" s="37" t="s">
        <v>839</v>
      </c>
      <c r="E227" s="50"/>
      <c r="F227" s="433">
        <f>SUM('Príloha 2022'!F708)</f>
        <v>24.2</v>
      </c>
      <c r="G227" s="433">
        <f>SUM('Príloha 2022'!G708)</f>
        <v>24.6</v>
      </c>
      <c r="H227" s="433">
        <f>SUM('Príloha 2022'!H711)</f>
        <v>0</v>
      </c>
      <c r="I227" s="433">
        <f>SUM('Príloha 2022'!I708)</f>
        <v>24</v>
      </c>
      <c r="J227" s="433">
        <f>SUM('Príloha 2022'!J708)</f>
        <v>24</v>
      </c>
      <c r="K227" s="433">
        <f>SUM('Príloha 2022'!K708)</f>
        <v>24</v>
      </c>
      <c r="L227" s="433">
        <f>SUM('Príloha 2022'!L708)</f>
        <v>24</v>
      </c>
    </row>
    <row r="228" spans="1:14" x14ac:dyDescent="0.2">
      <c r="B228" s="36"/>
      <c r="C228" s="44">
        <v>8210051</v>
      </c>
      <c r="D228" s="37" t="s">
        <v>840</v>
      </c>
      <c r="E228" s="50"/>
      <c r="F228" s="433">
        <f>SUM('Príloha 2022'!F709)</f>
        <v>3.8</v>
      </c>
      <c r="G228" s="433">
        <f>SUM('Príloha 2022'!G709)</f>
        <v>3.9</v>
      </c>
      <c r="H228" s="433">
        <f>SUM('Príloha 2022'!H712)</f>
        <v>1313</v>
      </c>
      <c r="I228" s="433">
        <f>SUM('Príloha 2022'!I709)</f>
        <v>3.7</v>
      </c>
      <c r="J228" s="433">
        <f>SUM('Príloha 2022'!J709)</f>
        <v>3.7</v>
      </c>
      <c r="K228" s="433">
        <f>SUM('Príloha 2022'!K709)</f>
        <v>3.7</v>
      </c>
      <c r="L228" s="433">
        <f>SUM('Príloha 2022'!L709)</f>
        <v>3.7</v>
      </c>
    </row>
    <row r="229" spans="1:14" x14ac:dyDescent="0.2">
      <c r="B229" s="430"/>
      <c r="C229" s="44">
        <v>821005</v>
      </c>
      <c r="D229" s="37" t="s">
        <v>1048</v>
      </c>
      <c r="E229" s="431"/>
      <c r="F229" s="433">
        <f>SUM('Príloha 2022'!F710)</f>
        <v>11</v>
      </c>
      <c r="G229" s="433">
        <f>SUM('Príloha 2022'!G710)</f>
        <v>406</v>
      </c>
      <c r="H229" s="433">
        <f>SUM('Príloha 2022'!H713)</f>
        <v>0</v>
      </c>
      <c r="I229" s="433">
        <f>SUM('Príloha 2022'!I710)</f>
        <v>6.4</v>
      </c>
      <c r="J229" s="433">
        <f>SUM('Príloha 2022'!J710)</f>
        <v>6.4</v>
      </c>
      <c r="K229" s="433">
        <f>SUM('Príloha 2022'!K710)</f>
        <v>0</v>
      </c>
      <c r="L229" s="433">
        <f>SUM('Príloha 2022'!L710)</f>
        <v>0</v>
      </c>
      <c r="M229" s="460"/>
    </row>
    <row r="230" spans="1:14" ht="11.25" customHeight="1" x14ac:dyDescent="0.2">
      <c r="A230" s="10"/>
      <c r="B230" s="430"/>
      <c r="C230" s="44">
        <v>824</v>
      </c>
      <c r="D230" s="37" t="s">
        <v>917</v>
      </c>
      <c r="E230" s="431"/>
      <c r="F230" s="433">
        <f>SUM('Príloha 2022'!F711)</f>
        <v>2.1</v>
      </c>
      <c r="G230" s="433">
        <f>SUM('Príloha 2022'!G711)</f>
        <v>2.2000000000000002</v>
      </c>
      <c r="H230" s="433">
        <f>SUM('Príloha 2022'!H714)</f>
        <v>0</v>
      </c>
      <c r="I230" s="433">
        <f>SUM('Príloha 2022'!I711)</f>
        <v>0</v>
      </c>
      <c r="J230" s="433">
        <f>SUM('Príloha 2022'!J711)</f>
        <v>0</v>
      </c>
      <c r="K230" s="433">
        <f>SUM('Príloha 2022'!K711)</f>
        <v>0</v>
      </c>
      <c r="L230" s="433">
        <f>SUM('Príloha 2022'!L711)</f>
        <v>0</v>
      </c>
      <c r="N230" s="203"/>
    </row>
    <row r="231" spans="1:14" s="381" customFormat="1" ht="11.25" customHeight="1" x14ac:dyDescent="0.2">
      <c r="A231" s="383"/>
      <c r="B231" s="34"/>
      <c r="C231" s="34"/>
      <c r="D231" s="39" t="s">
        <v>723</v>
      </c>
      <c r="E231" s="35"/>
      <c r="F231" s="376">
        <f>'Príloha 2022'!F712</f>
        <v>1154.2</v>
      </c>
      <c r="G231" s="376">
        <f>'Príloha 2022'!G712</f>
        <v>2203.3000000000002</v>
      </c>
      <c r="H231" s="376">
        <f>'Príloha 2022'!H715</f>
        <v>0</v>
      </c>
      <c r="I231" s="376">
        <f>'Príloha 2022'!I712</f>
        <v>2002.7</v>
      </c>
      <c r="J231" s="376">
        <f>'Príloha 2022'!J712</f>
        <v>962.2</v>
      </c>
      <c r="K231" s="376">
        <f>'Príloha 2022'!K712</f>
        <v>180</v>
      </c>
      <c r="L231" s="376">
        <f>'Príloha 2022'!L712</f>
        <v>110</v>
      </c>
      <c r="N231" s="447"/>
    </row>
    <row r="232" spans="1:14" s="1" customFormat="1" ht="11.25" customHeight="1" x14ac:dyDescent="0.2">
      <c r="A232" s="8"/>
      <c r="B232" s="100">
        <v>700</v>
      </c>
      <c r="C232" s="100"/>
      <c r="D232" s="100" t="s">
        <v>217</v>
      </c>
      <c r="E232" s="148" t="str">
        <f>'Príloha 2022'!E713</f>
        <v>01.1.1</v>
      </c>
      <c r="F232" s="148">
        <f>'Príloha 2022'!F713</f>
        <v>2.2000000000000002</v>
      </c>
      <c r="G232" s="148">
        <f>'Príloha 2022'!G713</f>
        <v>0.7</v>
      </c>
      <c r="H232" s="148">
        <f>'Príloha 2022'!H716</f>
        <v>0</v>
      </c>
      <c r="I232" s="148">
        <f>'Príloha 2022'!I713</f>
        <v>21</v>
      </c>
      <c r="J232" s="148">
        <f>'Príloha 2022'!J713</f>
        <v>0</v>
      </c>
      <c r="K232" s="148">
        <f>'Príloha 2022'!K713</f>
        <v>0</v>
      </c>
      <c r="L232" s="148">
        <f>'Príloha 2022'!L713</f>
        <v>0</v>
      </c>
      <c r="M232" s="460"/>
    </row>
    <row r="233" spans="1:14" s="1" customFormat="1" ht="11.25" customHeight="1" x14ac:dyDescent="0.2">
      <c r="A233" s="8"/>
      <c r="B233" s="36"/>
      <c r="C233" s="36"/>
      <c r="D233" s="37" t="s">
        <v>846</v>
      </c>
      <c r="E233" s="50"/>
      <c r="F233" s="431">
        <f>SUM('Príloha 2022'!F714)</f>
        <v>2.2000000000000002</v>
      </c>
      <c r="G233" s="431">
        <f>SUM('Príloha 2022'!G714)</f>
        <v>0.7</v>
      </c>
      <c r="H233" s="431">
        <f>SUM('Príloha 2022'!H717)</f>
        <v>0</v>
      </c>
      <c r="I233" s="431">
        <f>SUM('Príloha 2022'!I714)</f>
        <v>0</v>
      </c>
      <c r="J233" s="431">
        <f>SUM('Príloha 2022'!J714)</f>
        <v>0</v>
      </c>
      <c r="K233" s="431">
        <f>SUM('Príloha 2022'!K714)</f>
        <v>0</v>
      </c>
      <c r="L233" s="431">
        <f>SUM('Príloha 2022'!L714)</f>
        <v>0</v>
      </c>
      <c r="M233" s="459"/>
    </row>
    <row r="234" spans="1:14" s="1" customFormat="1" ht="11.25" customHeight="1" x14ac:dyDescent="0.2">
      <c r="A234" s="8"/>
      <c r="B234" s="36"/>
      <c r="C234" s="36"/>
      <c r="D234" s="37" t="s">
        <v>847</v>
      </c>
      <c r="E234" s="50"/>
      <c r="F234" s="431">
        <f>SUM('Príloha 2022'!F715)</f>
        <v>0</v>
      </c>
      <c r="G234" s="431">
        <f>SUM('Príloha 2022'!G715)</f>
        <v>0</v>
      </c>
      <c r="H234" s="431">
        <f>SUM('Príloha 2022'!H718)</f>
        <v>0</v>
      </c>
      <c r="I234" s="431">
        <f>SUM('Príloha 2022'!I715)</f>
        <v>0</v>
      </c>
      <c r="J234" s="431">
        <f>SUM('Príloha 2022'!J715)</f>
        <v>0</v>
      </c>
      <c r="K234" s="431">
        <f>SUM('Príloha 2022'!K715)</f>
        <v>0</v>
      </c>
      <c r="L234" s="431">
        <f>SUM('Príloha 2022'!L715)</f>
        <v>0</v>
      </c>
      <c r="M234" s="460"/>
    </row>
    <row r="235" spans="1:14" s="1" customFormat="1" ht="11.25" customHeight="1" x14ac:dyDescent="0.2">
      <c r="A235" s="8"/>
      <c r="B235" s="36"/>
      <c r="C235" s="36"/>
      <c r="D235" s="37" t="s">
        <v>848</v>
      </c>
      <c r="E235" s="50"/>
      <c r="F235" s="431">
        <f>SUM('Príloha 2022'!F716)</f>
        <v>0</v>
      </c>
      <c r="G235" s="431">
        <f>SUM('Príloha 2022'!G716)</f>
        <v>0</v>
      </c>
      <c r="H235" s="431">
        <f>SUM('Príloha 2022'!H719)</f>
        <v>0</v>
      </c>
      <c r="I235" s="431">
        <f>SUM('Príloha 2022'!I716)</f>
        <v>21</v>
      </c>
      <c r="J235" s="431">
        <f>SUM('Príloha 2022'!J716)</f>
        <v>0</v>
      </c>
      <c r="K235" s="431">
        <f>SUM('Príloha 2022'!K716)</f>
        <v>0</v>
      </c>
      <c r="L235" s="431">
        <f>SUM('Príloha 2022'!L716)</f>
        <v>0</v>
      </c>
      <c r="M235" s="460" t="s">
        <v>1325</v>
      </c>
    </row>
    <row r="236" spans="1:14" s="1" customFormat="1" ht="11.25" customHeight="1" x14ac:dyDescent="0.2">
      <c r="A236" s="8"/>
      <c r="B236" s="36"/>
      <c r="C236" s="36"/>
      <c r="D236" s="37" t="s">
        <v>849</v>
      </c>
      <c r="E236" s="50"/>
      <c r="F236" s="431">
        <f>SUM('Príloha 2022'!F717)</f>
        <v>0</v>
      </c>
      <c r="G236" s="431">
        <f>SUM('Príloha 2022'!G717)</f>
        <v>0</v>
      </c>
      <c r="H236" s="431">
        <f>SUM('Príloha 2022'!H720)</f>
        <v>0</v>
      </c>
      <c r="I236" s="431">
        <f>SUM('Príloha 2022'!I717)</f>
        <v>0</v>
      </c>
      <c r="J236" s="431">
        <f>SUM('Príloha 2022'!J717)</f>
        <v>0</v>
      </c>
      <c r="K236" s="431">
        <f>SUM('Príloha 2022'!K717)</f>
        <v>0</v>
      </c>
      <c r="L236" s="431">
        <f>SUM('Príloha 2022'!L717)</f>
        <v>0</v>
      </c>
    </row>
    <row r="237" spans="1:14" s="428" customFormat="1" ht="11.25" customHeight="1" x14ac:dyDescent="0.2">
      <c r="A237" s="8"/>
      <c r="B237" s="36"/>
      <c r="C237" s="36"/>
      <c r="D237" s="37" t="s">
        <v>924</v>
      </c>
      <c r="E237" s="50"/>
      <c r="F237" s="431">
        <f>SUM('Príloha 2022'!F718)</f>
        <v>0</v>
      </c>
      <c r="G237" s="431">
        <f>SUM('Príloha 2022'!G718)</f>
        <v>0</v>
      </c>
      <c r="H237" s="431">
        <f>SUM('Príloha 2022'!H721)</f>
        <v>0</v>
      </c>
      <c r="I237" s="431">
        <f>SUM('Príloha 2022'!I718)</f>
        <v>0</v>
      </c>
      <c r="J237" s="431">
        <f>SUM('Príloha 2022'!J718)</f>
        <v>0</v>
      </c>
      <c r="K237" s="431">
        <f>SUM('Príloha 2022'!K718)</f>
        <v>0</v>
      </c>
      <c r="L237" s="431">
        <f>SUM('Príloha 2022'!L718)</f>
        <v>0</v>
      </c>
      <c r="M237" s="459"/>
    </row>
    <row r="238" spans="1:14" s="1" customFormat="1" ht="11.25" customHeight="1" x14ac:dyDescent="0.2">
      <c r="A238" s="8"/>
      <c r="B238" s="430"/>
      <c r="C238" s="430"/>
      <c r="D238" s="37" t="s">
        <v>925</v>
      </c>
      <c r="E238" s="431"/>
      <c r="F238" s="431">
        <f>SUM('Príloha 2022'!F719)</f>
        <v>0</v>
      </c>
      <c r="G238" s="431">
        <f>SUM('Príloha 2022'!G719)</f>
        <v>0</v>
      </c>
      <c r="H238" s="431">
        <f>SUM('Príloha 2022'!H722)</f>
        <v>0</v>
      </c>
      <c r="I238" s="431">
        <f>SUM('Príloha 2022'!I719)</f>
        <v>0</v>
      </c>
      <c r="J238" s="431">
        <f>SUM('Príloha 2022'!J719)</f>
        <v>0</v>
      </c>
      <c r="K238" s="431">
        <f>SUM('Príloha 2022'!K719)</f>
        <v>0</v>
      </c>
      <c r="L238" s="431">
        <f>SUM('Príloha 2022'!L719)</f>
        <v>0</v>
      </c>
      <c r="M238" s="438"/>
    </row>
    <row r="239" spans="1:14" s="428" customFormat="1" ht="11.25" customHeight="1" x14ac:dyDescent="0.2">
      <c r="A239" s="8"/>
      <c r="B239" s="36"/>
      <c r="C239" s="36"/>
      <c r="D239" s="37" t="s">
        <v>851</v>
      </c>
      <c r="E239" s="50"/>
      <c r="F239" s="431">
        <f>SUM('Príloha 2022'!F720)</f>
        <v>0</v>
      </c>
      <c r="G239" s="431">
        <f>SUM('Príloha 2022'!G720)</f>
        <v>0</v>
      </c>
      <c r="H239" s="431">
        <f>SUM('Príloha 2022'!H723)</f>
        <v>0</v>
      </c>
      <c r="I239" s="431">
        <f>SUM('Príloha 2022'!I720)</f>
        <v>0</v>
      </c>
      <c r="J239" s="431">
        <f>SUM('Príloha 2022'!J720)</f>
        <v>0</v>
      </c>
      <c r="K239" s="431">
        <f>SUM('Príloha 2022'!K720)</f>
        <v>0</v>
      </c>
      <c r="L239" s="431">
        <f>SUM('Príloha 2022'!L720)</f>
        <v>0</v>
      </c>
      <c r="M239" s="438"/>
    </row>
    <row r="240" spans="1:14" s="438" customFormat="1" ht="11.25" customHeight="1" x14ac:dyDescent="0.2">
      <c r="A240" s="383"/>
      <c r="B240" s="430"/>
      <c r="C240" s="430"/>
      <c r="D240" s="37" t="s">
        <v>1052</v>
      </c>
      <c r="E240" s="431"/>
      <c r="F240" s="431">
        <f>SUM('Príloha 2022'!F721)</f>
        <v>0</v>
      </c>
      <c r="G240" s="431">
        <f>SUM('Príloha 2022'!G721)</f>
        <v>0</v>
      </c>
      <c r="H240" s="431">
        <f>SUM('Príloha 2022'!H724)</f>
        <v>0</v>
      </c>
      <c r="I240" s="431">
        <f>SUM('Príloha 2022'!I721)</f>
        <v>0</v>
      </c>
      <c r="J240" s="431">
        <f>SUM('Príloha 2022'!J721)</f>
        <v>0</v>
      </c>
      <c r="K240" s="431">
        <f>SUM('Príloha 2022'!K721)</f>
        <v>0</v>
      </c>
      <c r="L240" s="431">
        <f>SUM('Príloha 2022'!L721)</f>
        <v>0</v>
      </c>
    </row>
    <row r="241" spans="1:13" s="428" customFormat="1" ht="11.25" customHeight="1" x14ac:dyDescent="0.2">
      <c r="A241" s="8"/>
      <c r="B241" s="100">
        <v>700</v>
      </c>
      <c r="C241" s="100"/>
      <c r="D241" s="100" t="s">
        <v>128</v>
      </c>
      <c r="E241" s="442" t="s">
        <v>672</v>
      </c>
      <c r="F241" s="148">
        <f>SUM('Príloha 2022'!F722)</f>
        <v>0</v>
      </c>
      <c r="G241" s="148">
        <f>SUM('Príloha 2022'!G722)</f>
        <v>0</v>
      </c>
      <c r="H241" s="148">
        <f>SUM('Príloha 2022'!H725)</f>
        <v>0</v>
      </c>
      <c r="I241" s="148">
        <f>SUM('Príloha 2022'!I722)</f>
        <v>0</v>
      </c>
      <c r="J241" s="148">
        <f>SUM('Príloha 2022'!J722)</f>
        <v>0</v>
      </c>
      <c r="K241" s="148">
        <f>SUM('Príloha 2022'!K722)</f>
        <v>0</v>
      </c>
      <c r="L241" s="148">
        <f>SUM('Príloha 2022'!L722)</f>
        <v>0</v>
      </c>
      <c r="M241" s="365"/>
    </row>
    <row r="242" spans="1:13" s="428" customFormat="1" ht="11.25" customHeight="1" x14ac:dyDescent="0.2">
      <c r="A242" s="8"/>
      <c r="B242" s="430"/>
      <c r="C242" s="430"/>
      <c r="D242" s="432" t="s">
        <v>969</v>
      </c>
      <c r="E242" s="431"/>
      <c r="F242" s="431">
        <f>SUM('Príloha 2022'!F723)</f>
        <v>0</v>
      </c>
      <c r="G242" s="431">
        <f>SUM('Príloha 2022'!G723)</f>
        <v>0</v>
      </c>
      <c r="H242" s="431">
        <f>SUM('Príloha 2022'!H726)</f>
        <v>795.5</v>
      </c>
      <c r="I242" s="431">
        <f>SUM('Príloha 2022'!I723)</f>
        <v>0</v>
      </c>
      <c r="J242" s="431">
        <f>SUM('Príloha 2022'!J723)</f>
        <v>0</v>
      </c>
      <c r="K242" s="431">
        <f>SUM('Príloha 2022'!K723)</f>
        <v>0</v>
      </c>
      <c r="L242" s="431">
        <f>SUM('Príloha 2022'!L723)</f>
        <v>0</v>
      </c>
      <c r="M242" s="365"/>
    </row>
    <row r="243" spans="1:13" s="428" customFormat="1" ht="11.25" customHeight="1" x14ac:dyDescent="0.2">
      <c r="A243" s="8"/>
      <c r="B243" s="430">
        <v>700</v>
      </c>
      <c r="C243" s="430"/>
      <c r="D243" s="100" t="s">
        <v>985</v>
      </c>
      <c r="E243" s="442" t="s">
        <v>673</v>
      </c>
      <c r="F243" s="148">
        <f>SUM('Príloha 2022'!F724)</f>
        <v>0</v>
      </c>
      <c r="G243" s="148">
        <f>SUM('Príloha 2022'!G724)</f>
        <v>0</v>
      </c>
      <c r="H243" s="148">
        <f>SUM('Príloha 2022'!H727)</f>
        <v>0</v>
      </c>
      <c r="I243" s="148">
        <f>SUM('Príloha 2022'!I724)</f>
        <v>0</v>
      </c>
      <c r="J243" s="148">
        <f>SUM('Príloha 2022'!J724)</f>
        <v>0</v>
      </c>
      <c r="K243" s="148">
        <f>SUM('Príloha 2022'!K724)</f>
        <v>0</v>
      </c>
      <c r="L243" s="148">
        <f>SUM('Príloha 2022'!L724)</f>
        <v>0</v>
      </c>
      <c r="M243" s="460"/>
    </row>
    <row r="244" spans="1:13" s="381" customFormat="1" x14ac:dyDescent="0.2">
      <c r="A244" s="380"/>
      <c r="B244" s="430"/>
      <c r="C244" s="430"/>
      <c r="D244" s="432" t="s">
        <v>986</v>
      </c>
      <c r="E244" s="431"/>
      <c r="F244" s="431">
        <f>SUM('Príloha 2022'!F725)</f>
        <v>0</v>
      </c>
      <c r="G244" s="431">
        <f>SUM('Príloha 2022'!G725)</f>
        <v>0</v>
      </c>
      <c r="H244" s="431">
        <f>SUM('Príloha 2022'!H728)</f>
        <v>0</v>
      </c>
      <c r="I244" s="431">
        <f>SUM('Príloha 2022'!I725)</f>
        <v>0</v>
      </c>
      <c r="J244" s="431">
        <f>SUM('Príloha 2022'!J725)</f>
        <v>0</v>
      </c>
      <c r="K244" s="431">
        <f>SUM('Príloha 2022'!K725)</f>
        <v>0</v>
      </c>
      <c r="L244" s="431">
        <f>SUM('Príloha 2022'!L725)</f>
        <v>0</v>
      </c>
    </row>
    <row r="245" spans="1:13" s="438" customFormat="1" x14ac:dyDescent="0.2">
      <c r="A245" s="437"/>
      <c r="B245" s="100">
        <v>700</v>
      </c>
      <c r="C245" s="100"/>
      <c r="D245" s="100" t="s">
        <v>224</v>
      </c>
      <c r="E245" s="148" t="str">
        <f>'Príloha 2022'!E726</f>
        <v>04.5.1</v>
      </c>
      <c r="F245" s="148">
        <f>'Príloha 2022'!F726</f>
        <v>101</v>
      </c>
      <c r="G245" s="148">
        <f>'Príloha 2022'!G726</f>
        <v>112.6</v>
      </c>
      <c r="H245" s="148">
        <f>'Príloha 2022'!H729</f>
        <v>0</v>
      </c>
      <c r="I245" s="148">
        <f>'Príloha 2022'!I726</f>
        <v>764.5</v>
      </c>
      <c r="J245" s="148">
        <f>'Príloha 2022'!J726</f>
        <v>194.5</v>
      </c>
      <c r="K245" s="148">
        <f>'Príloha 2022'!K726</f>
        <v>50</v>
      </c>
      <c r="L245" s="148">
        <f>'Príloha 2022'!L726</f>
        <v>50</v>
      </c>
    </row>
    <row r="246" spans="1:13" s="382" customFormat="1" x14ac:dyDescent="0.2">
      <c r="A246" s="384"/>
      <c r="B246" s="100"/>
      <c r="C246" s="100"/>
      <c r="D246" s="432" t="s">
        <v>1234</v>
      </c>
      <c r="E246" s="148"/>
      <c r="F246" s="433">
        <f>SUM('Príloha 2022'!F727)</f>
        <v>0</v>
      </c>
      <c r="G246" s="433">
        <f>SUM('Príloha 2022'!G727)</f>
        <v>0</v>
      </c>
      <c r="H246" s="433">
        <f>SUM('Príloha 2022'!H730)</f>
        <v>0</v>
      </c>
      <c r="I246" s="433">
        <f>SUM('Príloha 2022'!I727)</f>
        <v>0</v>
      </c>
      <c r="J246" s="433">
        <f>SUM('Príloha 2022'!J727)</f>
        <v>0</v>
      </c>
      <c r="K246" s="433">
        <f>SUM('Príloha 2022'!K727)</f>
        <v>0</v>
      </c>
      <c r="L246" s="433">
        <f>SUM('Príloha 2022'!L727)</f>
        <v>0</v>
      </c>
      <c r="M246" s="460"/>
    </row>
    <row r="247" spans="1:13" s="382" customFormat="1" x14ac:dyDescent="0.2">
      <c r="A247" s="384"/>
      <c r="B247" s="84"/>
      <c r="C247" s="84"/>
      <c r="D247" s="84" t="s">
        <v>1184</v>
      </c>
      <c r="E247" s="283"/>
      <c r="F247" s="433">
        <f>SUM('Príloha 2022'!F728)</f>
        <v>0</v>
      </c>
      <c r="G247" s="433">
        <f>SUM('Príloha 2022'!G728)</f>
        <v>15.6</v>
      </c>
      <c r="H247" s="433">
        <f>SUM('Príloha 2022'!H731)</f>
        <v>151</v>
      </c>
      <c r="I247" s="433">
        <f>SUM('Príloha 2022'!I728)</f>
        <v>0</v>
      </c>
      <c r="J247" s="433">
        <f>SUM('Príloha 2022'!J728)</f>
        <v>0</v>
      </c>
      <c r="K247" s="433">
        <f>SUM('Príloha 2022'!K728)</f>
        <v>0</v>
      </c>
      <c r="L247" s="433">
        <f>SUM('Príloha 2022'!L728)</f>
        <v>0</v>
      </c>
      <c r="M247" s="460"/>
    </row>
    <row r="248" spans="1:13" s="439" customFormat="1" x14ac:dyDescent="0.2">
      <c r="A248" s="440"/>
      <c r="B248" s="84"/>
      <c r="C248" s="84"/>
      <c r="D248" s="390" t="s">
        <v>919</v>
      </c>
      <c r="E248" s="283"/>
      <c r="F248" s="433">
        <f>SUM('Príloha 2022'!F729)</f>
        <v>0</v>
      </c>
      <c r="G248" s="433">
        <f>SUM('Príloha 2022'!G729)</f>
        <v>24.9</v>
      </c>
      <c r="H248" s="433">
        <f>SUM('Príloha 2022'!H732)</f>
        <v>0</v>
      </c>
      <c r="I248" s="433">
        <f>SUM('Príloha 2022'!I729)</f>
        <v>0</v>
      </c>
      <c r="J248" s="433">
        <f>SUM('Príloha 2022'!J729)</f>
        <v>0</v>
      </c>
      <c r="K248" s="433">
        <f>SUM('Príloha 2022'!K729)</f>
        <v>0</v>
      </c>
      <c r="L248" s="433">
        <f>SUM('Príloha 2022'!L729)</f>
        <v>0</v>
      </c>
      <c r="M248" s="460"/>
    </row>
    <row r="249" spans="1:13" s="382" customFormat="1" x14ac:dyDescent="0.2">
      <c r="A249" s="384"/>
      <c r="B249" s="432"/>
      <c r="C249" s="432"/>
      <c r="D249" s="444" t="s">
        <v>1185</v>
      </c>
      <c r="E249" s="433"/>
      <c r="F249" s="433">
        <f>SUM('Príloha 2022'!F730)</f>
        <v>0</v>
      </c>
      <c r="G249" s="433">
        <f>SUM('Príloha 2022'!G730)</f>
        <v>0</v>
      </c>
      <c r="H249" s="433">
        <f>SUM('Príloha 2022'!H733)</f>
        <v>0</v>
      </c>
      <c r="I249" s="433">
        <f>SUM('Príloha 2022'!I730)</f>
        <v>0</v>
      </c>
      <c r="J249" s="433">
        <f>SUM('Príloha 2022'!J730)</f>
        <v>0</v>
      </c>
      <c r="K249" s="433">
        <f>SUM('Príloha 2022'!K730)</f>
        <v>0</v>
      </c>
      <c r="L249" s="433">
        <f>SUM('Príloha 2022'!L730)</f>
        <v>0</v>
      </c>
      <c r="M249" s="460"/>
    </row>
    <row r="250" spans="1:13" s="439" customFormat="1" x14ac:dyDescent="0.2">
      <c r="A250" s="440"/>
      <c r="B250" s="84"/>
      <c r="C250" s="84"/>
      <c r="D250" s="84" t="s">
        <v>1186</v>
      </c>
      <c r="E250" s="283"/>
      <c r="F250" s="433">
        <f>SUM('Príloha 2022'!F731)</f>
        <v>0</v>
      </c>
      <c r="G250" s="433">
        <f>SUM('Príloha 2022'!G731)</f>
        <v>0</v>
      </c>
      <c r="H250" s="433">
        <f>SUM('Príloha 2022'!H734)</f>
        <v>587</v>
      </c>
      <c r="I250" s="433">
        <f>SUM('Príloha 2022'!I731)</f>
        <v>115</v>
      </c>
      <c r="J250" s="433">
        <f>SUM('Príloha 2022'!J731)</f>
        <v>131</v>
      </c>
      <c r="K250" s="433">
        <f>SUM('Príloha 2022'!K731)</f>
        <v>50</v>
      </c>
      <c r="L250" s="433">
        <f>SUM('Príloha 2022'!L731)</f>
        <v>50</v>
      </c>
      <c r="M250" s="460" t="s">
        <v>1325</v>
      </c>
    </row>
    <row r="251" spans="1:13" s="439" customFormat="1" x14ac:dyDescent="0.2">
      <c r="A251" s="440"/>
      <c r="B251" s="432"/>
      <c r="C251" s="432"/>
      <c r="D251" s="432" t="s">
        <v>1079</v>
      </c>
      <c r="E251" s="433"/>
      <c r="F251" s="433">
        <f>SUM('Príloha 2022'!F732)</f>
        <v>0</v>
      </c>
      <c r="G251" s="433">
        <f>SUM('Príloha 2022'!G732)</f>
        <v>72.099999999999994</v>
      </c>
      <c r="H251" s="433">
        <f>SUM('Príloha 2022'!H735)</f>
        <v>7.5</v>
      </c>
      <c r="I251" s="433">
        <f>SUM('Príloha 2022'!I732)</f>
        <v>0</v>
      </c>
      <c r="J251" s="433">
        <f>SUM('Príloha 2022'!J732)</f>
        <v>0</v>
      </c>
      <c r="K251" s="433">
        <f>SUM('Príloha 2022'!K732)</f>
        <v>0</v>
      </c>
      <c r="L251" s="433">
        <f>SUM('Príloha 2022'!L732)</f>
        <v>0</v>
      </c>
      <c r="M251" s="459"/>
    </row>
    <row r="252" spans="1:13" s="439" customFormat="1" x14ac:dyDescent="0.2">
      <c r="A252" s="440"/>
      <c r="B252" s="432"/>
      <c r="C252" s="432"/>
      <c r="D252" s="432" t="s">
        <v>1225</v>
      </c>
      <c r="E252" s="433"/>
      <c r="F252" s="433">
        <f>SUM('Príloha 2022'!F733)</f>
        <v>0</v>
      </c>
      <c r="G252" s="433">
        <f>SUM('Príloha 2022'!G733)</f>
        <v>0</v>
      </c>
      <c r="H252" s="433">
        <f>SUM('Príloha 2022'!H736)</f>
        <v>0</v>
      </c>
      <c r="I252" s="433">
        <f>SUM('Príloha 2022'!I733)</f>
        <v>0</v>
      </c>
      <c r="J252" s="433">
        <f>SUM('Príloha 2022'!J733)</f>
        <v>0</v>
      </c>
      <c r="K252" s="433">
        <f>SUM('Príloha 2022'!K733)</f>
        <v>0</v>
      </c>
      <c r="L252" s="433">
        <f>SUM('Príloha 2022'!L733)</f>
        <v>0</v>
      </c>
      <c r="M252" s="460"/>
    </row>
    <row r="253" spans="1:13" s="439" customFormat="1" x14ac:dyDescent="0.2">
      <c r="A253" s="440"/>
      <c r="B253" s="432"/>
      <c r="C253" s="432"/>
      <c r="D253" s="432" t="s">
        <v>1276</v>
      </c>
      <c r="E253" s="433"/>
      <c r="F253" s="433">
        <f>SUM('Príloha 2022'!F734)</f>
        <v>101</v>
      </c>
      <c r="G253" s="433">
        <f>SUM('Príloha 2022'!G734)</f>
        <v>0</v>
      </c>
      <c r="H253" s="433">
        <f>SUM('Príloha 2022'!H737)</f>
        <v>50</v>
      </c>
      <c r="I253" s="433">
        <f>SUM('Príloha 2022'!I734)</f>
        <v>587</v>
      </c>
      <c r="J253" s="433">
        <f>SUM('Príloha 2022'!J734)</f>
        <v>1</v>
      </c>
      <c r="K253" s="433">
        <f>SUM('Príloha 2022'!K734)</f>
        <v>0</v>
      </c>
      <c r="L253" s="433">
        <f>SUM('Príloha 2022'!L734)</f>
        <v>0</v>
      </c>
      <c r="M253" s="460" t="s">
        <v>1325</v>
      </c>
    </row>
    <row r="254" spans="1:13" s="439" customFormat="1" x14ac:dyDescent="0.2">
      <c r="A254" s="440"/>
      <c r="B254" s="432"/>
      <c r="C254" s="432"/>
      <c r="D254" s="441" t="s">
        <v>1277</v>
      </c>
      <c r="E254" s="433"/>
      <c r="F254" s="433">
        <f>SUM('Príloha 2022'!F735)</f>
        <v>0</v>
      </c>
      <c r="G254" s="433">
        <f>SUM('Príloha 2022'!G735)</f>
        <v>0</v>
      </c>
      <c r="H254" s="433">
        <f>SUM('Príloha 2022'!H738)</f>
        <v>0</v>
      </c>
      <c r="I254" s="433">
        <f>SUM('Príloha 2022'!I735)</f>
        <v>0</v>
      </c>
      <c r="J254" s="433">
        <f>SUM('Príloha 2022'!J735)</f>
        <v>0</v>
      </c>
      <c r="K254" s="433">
        <f>SUM('Príloha 2022'!K735)</f>
        <v>0</v>
      </c>
      <c r="L254" s="433">
        <f>SUM('Príloha 2022'!L735)</f>
        <v>0</v>
      </c>
      <c r="M254" s="460"/>
    </row>
    <row r="255" spans="1:13" s="382" customFormat="1" x14ac:dyDescent="0.2">
      <c r="A255" s="384"/>
      <c r="B255" s="432"/>
      <c r="C255" s="432"/>
      <c r="D255" s="441" t="s">
        <v>1231</v>
      </c>
      <c r="E255" s="433"/>
      <c r="F255" s="433">
        <f>SUM('Príloha 2022'!F736)</f>
        <v>0</v>
      </c>
      <c r="G255" s="433">
        <f>SUM('Príloha 2022'!G736)</f>
        <v>0</v>
      </c>
      <c r="H255" s="433">
        <f>SUM('Príloha 2022'!H739)</f>
        <v>383</v>
      </c>
      <c r="I255" s="433">
        <f>SUM('Príloha 2022'!I736)</f>
        <v>0</v>
      </c>
      <c r="J255" s="433">
        <f>SUM('Príloha 2022'!J736)</f>
        <v>0</v>
      </c>
      <c r="K255" s="433">
        <f>SUM('Príloha 2022'!K736)</f>
        <v>0</v>
      </c>
      <c r="L255" s="433">
        <f>SUM('Príloha 2022'!L736)</f>
        <v>0</v>
      </c>
      <c r="M255" s="460"/>
    </row>
    <row r="256" spans="1:13" s="439" customFormat="1" x14ac:dyDescent="0.2">
      <c r="A256" s="440"/>
      <c r="B256" s="84"/>
      <c r="C256" s="84"/>
      <c r="D256" s="84" t="s">
        <v>1279</v>
      </c>
      <c r="E256" s="283"/>
      <c r="F256" s="433">
        <f>SUM('Príloha 2022'!F737)</f>
        <v>0</v>
      </c>
      <c r="G256" s="433">
        <f>SUM('Príloha 2022'!G737)</f>
        <v>0</v>
      </c>
      <c r="H256" s="433">
        <f>SUM('Príloha 2022'!H740)</f>
        <v>0</v>
      </c>
      <c r="I256" s="433">
        <f>SUM('Príloha 2022'!I737)</f>
        <v>62.5</v>
      </c>
      <c r="J256" s="433">
        <f>SUM('Príloha 2022'!J737)</f>
        <v>62.5</v>
      </c>
      <c r="K256" s="433">
        <f>SUM('Príloha 2022'!K737)</f>
        <v>0</v>
      </c>
      <c r="L256" s="433">
        <f>SUM('Príloha 2022'!L737)</f>
        <v>0</v>
      </c>
      <c r="M256" s="460"/>
    </row>
    <row r="257" spans="1:13" s="381" customFormat="1" x14ac:dyDescent="0.2">
      <c r="A257" s="380"/>
      <c r="B257" s="432"/>
      <c r="C257" s="432"/>
      <c r="D257" s="432" t="s">
        <v>1019</v>
      </c>
      <c r="E257" s="433"/>
      <c r="F257" s="433">
        <f>SUM('Príloha 2022'!F738)</f>
        <v>0</v>
      </c>
      <c r="G257" s="433">
        <f>SUM('Príloha 2022'!G738)</f>
        <v>0</v>
      </c>
      <c r="H257" s="433">
        <f>SUM('Príloha 2022'!H741)</f>
        <v>0</v>
      </c>
      <c r="I257" s="433">
        <f>SUM('Príloha 2022'!I738)</f>
        <v>0</v>
      </c>
      <c r="J257" s="433">
        <f>SUM('Príloha 2022'!J738)</f>
        <v>0</v>
      </c>
      <c r="K257" s="433">
        <f>SUM('Príloha 2022'!K738)</f>
        <v>0</v>
      </c>
      <c r="L257" s="433">
        <f>SUM('Príloha 2022'!L738)</f>
        <v>0</v>
      </c>
    </row>
    <row r="258" spans="1:13" s="382" customFormat="1" x14ac:dyDescent="0.2">
      <c r="A258" s="384"/>
      <c r="B258" s="100">
        <v>700</v>
      </c>
      <c r="C258" s="100"/>
      <c r="D258" s="100" t="s">
        <v>226</v>
      </c>
      <c r="E258" s="148" t="str">
        <f>'Príloha 2022'!E739</f>
        <v>05.1.0</v>
      </c>
      <c r="F258" s="148">
        <f>'Príloha 2022'!F739</f>
        <v>1.3</v>
      </c>
      <c r="G258" s="148">
        <f>'Príloha 2022'!G739</f>
        <v>0.1</v>
      </c>
      <c r="H258" s="148">
        <f>'Príloha 2022'!H742</f>
        <v>0</v>
      </c>
      <c r="I258" s="148">
        <f>'Príloha 2022'!I739</f>
        <v>406</v>
      </c>
      <c r="J258" s="148">
        <f>'Príloha 2022'!J739</f>
        <v>0.5</v>
      </c>
      <c r="K258" s="148">
        <f>'Príloha 2022'!K739</f>
        <v>0</v>
      </c>
      <c r="L258" s="148">
        <f>'Príloha 2022'!L739</f>
        <v>0</v>
      </c>
    </row>
    <row r="259" spans="1:13" s="382" customFormat="1" x14ac:dyDescent="0.2">
      <c r="A259" s="384"/>
      <c r="B259" s="84"/>
      <c r="C259" s="84"/>
      <c r="D259" s="84" t="s">
        <v>852</v>
      </c>
      <c r="E259" s="283"/>
      <c r="F259" s="433">
        <f>SUM('Príloha 2022'!F740)</f>
        <v>0</v>
      </c>
      <c r="G259" s="433">
        <f>SUM('Príloha 2022'!G740)</f>
        <v>0</v>
      </c>
      <c r="H259" s="433">
        <f>SUM('Príloha 2022'!H743)</f>
        <v>383</v>
      </c>
      <c r="I259" s="433">
        <f>SUM('Príloha 2022'!I740)</f>
        <v>0</v>
      </c>
      <c r="J259" s="433">
        <f>SUM('Príloha 2022'!J740)</f>
        <v>0</v>
      </c>
      <c r="K259" s="433">
        <f>SUM('Príloha 2022'!K740)</f>
        <v>0</v>
      </c>
      <c r="L259" s="433">
        <f>SUM('Príloha 2022'!L740)</f>
        <v>0</v>
      </c>
      <c r="M259" s="1"/>
    </row>
    <row r="260" spans="1:13" s="439" customFormat="1" x14ac:dyDescent="0.2">
      <c r="A260" s="440"/>
      <c r="B260" s="84"/>
      <c r="C260" s="84"/>
      <c r="D260" s="84" t="s">
        <v>853</v>
      </c>
      <c r="E260" s="283"/>
      <c r="F260" s="433">
        <f>SUM('Príloha 2022'!F741)</f>
        <v>0</v>
      </c>
      <c r="G260" s="433">
        <f>SUM('Príloha 2022'!G741)</f>
        <v>0.1</v>
      </c>
      <c r="H260" s="433">
        <f>SUM('Príloha 2022'!H744)</f>
        <v>0</v>
      </c>
      <c r="I260" s="433">
        <f>SUM('Príloha 2022'!I741)</f>
        <v>0</v>
      </c>
      <c r="J260" s="433">
        <f>SUM('Príloha 2022'!J741)</f>
        <v>0</v>
      </c>
      <c r="K260" s="433">
        <f>SUM('Príloha 2022'!K741)</f>
        <v>0</v>
      </c>
      <c r="L260" s="433">
        <f>SUM('Príloha 2022'!L741)</f>
        <v>0</v>
      </c>
      <c r="M260" s="460"/>
    </row>
    <row r="261" spans="1:13" s="439" customFormat="1" x14ac:dyDescent="0.2">
      <c r="A261" s="440"/>
      <c r="B261" s="432"/>
      <c r="C261" s="432"/>
      <c r="D261" s="441" t="s">
        <v>897</v>
      </c>
      <c r="E261" s="433"/>
      <c r="F261" s="433">
        <f>SUM('Príloha 2022'!F742)</f>
        <v>0</v>
      </c>
      <c r="G261" s="433">
        <f>SUM('Príloha 2022'!G742)</f>
        <v>0</v>
      </c>
      <c r="H261" s="433">
        <f>SUM('Príloha 2022'!H745)</f>
        <v>0</v>
      </c>
      <c r="I261" s="433">
        <f>SUM('Príloha 2022'!I742)</f>
        <v>0</v>
      </c>
      <c r="J261" s="433">
        <f>SUM('Príloha 2022'!J742)</f>
        <v>0</v>
      </c>
      <c r="K261" s="433">
        <f>SUM('Príloha 2022'!K742)</f>
        <v>0</v>
      </c>
      <c r="L261" s="433">
        <f>SUM('Príloha 2022'!L742)</f>
        <v>0</v>
      </c>
      <c r="M261" s="460"/>
    </row>
    <row r="262" spans="1:13" s="439" customFormat="1" x14ac:dyDescent="0.2">
      <c r="A262" s="440"/>
      <c r="B262" s="432"/>
      <c r="C262" s="432"/>
      <c r="D262" s="441" t="s">
        <v>898</v>
      </c>
      <c r="E262" s="433"/>
      <c r="F262" s="433">
        <f>SUM('Príloha 2022'!F743)</f>
        <v>1.3</v>
      </c>
      <c r="G262" s="433">
        <f>SUM('Príloha 2022'!G743)</f>
        <v>0</v>
      </c>
      <c r="H262" s="433">
        <f>SUM('Príloha 2022'!H746)</f>
        <v>0</v>
      </c>
      <c r="I262" s="433">
        <f>SUM('Príloha 2022'!I743)</f>
        <v>406</v>
      </c>
      <c r="J262" s="433">
        <f>SUM('Príloha 2022'!J743)</f>
        <v>0.5</v>
      </c>
      <c r="K262" s="433">
        <f>SUM('Príloha 2022'!K743)</f>
        <v>0</v>
      </c>
      <c r="L262" s="433">
        <f>SUM('Príloha 2022'!L743)</f>
        <v>0</v>
      </c>
      <c r="M262" s="460" t="s">
        <v>1325</v>
      </c>
    </row>
    <row r="263" spans="1:13" s="381" customFormat="1" x14ac:dyDescent="0.2">
      <c r="A263" s="380"/>
      <c r="B263" s="432"/>
      <c r="C263" s="432"/>
      <c r="D263" s="441" t="s">
        <v>1133</v>
      </c>
      <c r="E263" s="433"/>
      <c r="F263" s="433">
        <f>SUM('Príloha 2022'!F744)</f>
        <v>0</v>
      </c>
      <c r="G263" s="433">
        <f>SUM('Príloha 2022'!G744)</f>
        <v>0</v>
      </c>
      <c r="H263" s="433">
        <f>SUM('Príloha 2022'!H747)</f>
        <v>0</v>
      </c>
      <c r="I263" s="433">
        <f>SUM('Príloha 2022'!I744)</f>
        <v>0</v>
      </c>
      <c r="J263" s="433">
        <f>SUM('Príloha 2022'!J744)</f>
        <v>0</v>
      </c>
      <c r="K263" s="433">
        <f>SUM('Príloha 2022'!K744)</f>
        <v>0</v>
      </c>
      <c r="L263" s="433">
        <f>SUM('Príloha 2022'!L744)</f>
        <v>0</v>
      </c>
      <c r="M263" s="459"/>
    </row>
    <row r="264" spans="1:13" s="381" customFormat="1" x14ac:dyDescent="0.2">
      <c r="A264" s="380"/>
      <c r="B264" s="100">
        <v>700</v>
      </c>
      <c r="C264" s="100"/>
      <c r="D264" s="100" t="s">
        <v>277</v>
      </c>
      <c r="E264" s="148" t="str">
        <f>'Príloha 2022'!E745</f>
        <v>05.2</v>
      </c>
      <c r="F264" s="148">
        <f>SUM('Príloha 2022'!F745)</f>
        <v>21.4</v>
      </c>
      <c r="G264" s="148">
        <f>SUM('Príloha 2022'!G745)</f>
        <v>0</v>
      </c>
      <c r="H264" s="148">
        <f>SUM('Príloha 2022'!H748)</f>
        <v>0</v>
      </c>
      <c r="I264" s="148">
        <f>SUM('Príloha 2022'!I745)</f>
        <v>0</v>
      </c>
      <c r="J264" s="148">
        <f>SUM('Príloha 2022'!J745)</f>
        <v>0</v>
      </c>
      <c r="K264" s="148">
        <f>SUM('Príloha 2022'!K745)</f>
        <v>0</v>
      </c>
      <c r="L264" s="148">
        <f>SUM('Príloha 2022'!L745)</f>
        <v>0</v>
      </c>
      <c r="M264" s="460"/>
    </row>
    <row r="265" spans="1:13" s="381" customFormat="1" x14ac:dyDescent="0.2">
      <c r="A265" s="380"/>
      <c r="B265" s="100"/>
      <c r="C265" s="100"/>
      <c r="D265" s="84" t="s">
        <v>1278</v>
      </c>
      <c r="E265" s="148"/>
      <c r="F265" s="433">
        <f>SUM('Príloha 2022'!F746)</f>
        <v>21.4</v>
      </c>
      <c r="G265" s="433">
        <f>SUM('Príloha 2022'!G746)</f>
        <v>0</v>
      </c>
      <c r="H265" s="433">
        <f>SUM('Príloha 2022'!H749)</f>
        <v>0</v>
      </c>
      <c r="I265" s="433">
        <f>SUM('Príloha 2022'!I746)</f>
        <v>0</v>
      </c>
      <c r="J265" s="433">
        <f>SUM('Príloha 2022'!J746)</f>
        <v>0</v>
      </c>
      <c r="K265" s="433">
        <f>SUM('Príloha 2022'!K746)</f>
        <v>0</v>
      </c>
      <c r="L265" s="433">
        <f>SUM('Príloha 2022'!L746)</f>
        <v>0</v>
      </c>
    </row>
    <row r="266" spans="1:13" s="381" customFormat="1" x14ac:dyDescent="0.2">
      <c r="A266" s="380"/>
      <c r="B266" s="100"/>
      <c r="C266" s="100"/>
      <c r="D266" s="84" t="s">
        <v>855</v>
      </c>
      <c r="E266" s="148"/>
      <c r="F266" s="433">
        <f>SUM('Príloha 2022'!F747)</f>
        <v>0</v>
      </c>
      <c r="G266" s="433">
        <f>SUM('Príloha 2022'!G747)</f>
        <v>0</v>
      </c>
      <c r="H266" s="433">
        <f>SUM('Príloha 2022'!H750)</f>
        <v>0</v>
      </c>
      <c r="I266" s="433">
        <f>SUM('Príloha 2022'!I747)</f>
        <v>0</v>
      </c>
      <c r="J266" s="433">
        <f>SUM('Príloha 2022'!J747)</f>
        <v>0</v>
      </c>
      <c r="K266" s="433">
        <f>SUM('Príloha 2022'!K747)</f>
        <v>0</v>
      </c>
      <c r="L266" s="433">
        <f>SUM('Príloha 2022'!L747)</f>
        <v>0</v>
      </c>
    </row>
    <row r="267" spans="1:13" s="381" customFormat="1" x14ac:dyDescent="0.2">
      <c r="A267" s="380"/>
      <c r="B267" s="100"/>
      <c r="C267" s="100"/>
      <c r="D267" s="84" t="s">
        <v>856</v>
      </c>
      <c r="E267" s="148"/>
      <c r="F267" s="433">
        <f>SUM('Príloha 2022'!F748)</f>
        <v>0</v>
      </c>
      <c r="G267" s="433">
        <f>SUM('Príloha 2022'!G748)</f>
        <v>0</v>
      </c>
      <c r="H267" s="433">
        <f>SUM('Príloha 2022'!H751)</f>
        <v>0</v>
      </c>
      <c r="I267" s="433">
        <f>SUM('Príloha 2022'!I748)</f>
        <v>0</v>
      </c>
      <c r="J267" s="433">
        <f>SUM('Príloha 2022'!J748)</f>
        <v>0</v>
      </c>
      <c r="K267" s="433">
        <f>SUM('Príloha 2022'!K748)</f>
        <v>0</v>
      </c>
      <c r="L267" s="433">
        <f>SUM('Príloha 2022'!L748)</f>
        <v>0</v>
      </c>
    </row>
    <row r="268" spans="1:13" s="381" customFormat="1" x14ac:dyDescent="0.2">
      <c r="A268" s="380"/>
      <c r="B268" s="100">
        <v>700</v>
      </c>
      <c r="C268" s="100"/>
      <c r="D268" s="100" t="s">
        <v>268</v>
      </c>
      <c r="E268" s="148" t="str">
        <f>'Príloha 2022'!E751</f>
        <v>06.1.0</v>
      </c>
      <c r="F268" s="148">
        <f>SUM('Príloha 2022'!F751)</f>
        <v>0</v>
      </c>
      <c r="G268" s="148">
        <f>SUM('Príloha 2022'!G751)</f>
        <v>0</v>
      </c>
      <c r="H268" s="148">
        <f>SUM('Príloha 2022'!H754)</f>
        <v>0</v>
      </c>
      <c r="I268" s="148">
        <f>SUM('Príloha 2022'!I751)</f>
        <v>25</v>
      </c>
      <c r="J268" s="148">
        <f>SUM('Príloha 2022'!J751)</f>
        <v>25</v>
      </c>
      <c r="K268" s="148">
        <f>SUM('Príloha 2022'!K751)</f>
        <v>0</v>
      </c>
      <c r="L268" s="148">
        <f>SUM('Príloha 2022'!L751)</f>
        <v>0</v>
      </c>
    </row>
    <row r="269" spans="1:13" s="381" customFormat="1" x14ac:dyDescent="0.2">
      <c r="A269" s="380"/>
      <c r="B269" s="100"/>
      <c r="C269" s="100"/>
      <c r="D269" s="84" t="s">
        <v>1174</v>
      </c>
      <c r="E269" s="148"/>
      <c r="F269" s="433">
        <f>SUM('Príloha 2022'!F752)</f>
        <v>0</v>
      </c>
      <c r="G269" s="433">
        <f>SUM('Príloha 2022'!G752)</f>
        <v>0</v>
      </c>
      <c r="H269" s="433">
        <f>SUM('Príloha 2022'!H755)</f>
        <v>0</v>
      </c>
      <c r="I269" s="433">
        <f>SUM('Príloha 2022'!I752)</f>
        <v>25</v>
      </c>
      <c r="J269" s="433">
        <f>SUM('Príloha 2022'!J752)</f>
        <v>25</v>
      </c>
      <c r="K269" s="433">
        <f>SUM('Príloha 2022'!K752)</f>
        <v>0</v>
      </c>
      <c r="L269" s="433">
        <f>SUM('Príloha 2022'!L752)</f>
        <v>0</v>
      </c>
      <c r="M269" s="460"/>
    </row>
    <row r="270" spans="1:13" s="381" customFormat="1" x14ac:dyDescent="0.2">
      <c r="A270" s="380"/>
      <c r="B270" s="100"/>
      <c r="C270" s="100"/>
      <c r="D270" s="84" t="s">
        <v>857</v>
      </c>
      <c r="E270" s="148"/>
      <c r="F270" s="433">
        <f>SUM('Príloha 2022'!F753)</f>
        <v>0</v>
      </c>
      <c r="G270" s="433">
        <f>SUM('Príloha 2022'!G753)</f>
        <v>0</v>
      </c>
      <c r="H270" s="433">
        <f>SUM('Príloha 2022'!H756)</f>
        <v>10</v>
      </c>
      <c r="I270" s="433">
        <f>SUM('Príloha 2022'!I753)</f>
        <v>0</v>
      </c>
      <c r="J270" s="433">
        <f>SUM('Príloha 2022'!J753)</f>
        <v>0</v>
      </c>
      <c r="K270" s="433">
        <f>SUM('Príloha 2022'!K753)</f>
        <v>0</v>
      </c>
      <c r="L270" s="433">
        <f>SUM('Príloha 2022'!L753)</f>
        <v>0</v>
      </c>
    </row>
    <row r="271" spans="1:13" s="381" customFormat="1" x14ac:dyDescent="0.2">
      <c r="A271" s="380"/>
      <c r="B271" s="100"/>
      <c r="C271" s="100"/>
      <c r="D271" s="84" t="s">
        <v>858</v>
      </c>
      <c r="E271" s="148"/>
      <c r="F271" s="433">
        <f>SUM('Príloha 2022'!F754)</f>
        <v>0</v>
      </c>
      <c r="G271" s="433">
        <f>SUM('Príloha 2022'!G754)</f>
        <v>0</v>
      </c>
      <c r="H271" s="433">
        <f>SUM('Príloha 2022'!H757)</f>
        <v>0</v>
      </c>
      <c r="I271" s="433">
        <f>SUM('Príloha 2022'!I754)</f>
        <v>0</v>
      </c>
      <c r="J271" s="433">
        <f>SUM('Príloha 2022'!J754)</f>
        <v>0</v>
      </c>
      <c r="K271" s="433">
        <f>SUM('Príloha 2022'!K754)</f>
        <v>0</v>
      </c>
      <c r="L271" s="433">
        <f>SUM('Príloha 2022'!L754)</f>
        <v>0</v>
      </c>
      <c r="M271" s="459"/>
    </row>
    <row r="272" spans="1:13" s="1" customFormat="1" x14ac:dyDescent="0.2">
      <c r="A272" s="9"/>
      <c r="B272" s="100"/>
      <c r="C272" s="100"/>
      <c r="D272" s="84" t="s">
        <v>1091</v>
      </c>
      <c r="E272" s="148"/>
      <c r="F272" s="433">
        <f>SUM('Príloha 2022'!F755)</f>
        <v>0</v>
      </c>
      <c r="G272" s="433">
        <f>SUM('Príloha 2022'!G755)</f>
        <v>0</v>
      </c>
      <c r="H272" s="433">
        <f>SUM('Príloha 2022'!H758)</f>
        <v>0</v>
      </c>
      <c r="I272" s="433">
        <f>SUM('Príloha 2022'!I755)</f>
        <v>0</v>
      </c>
      <c r="J272" s="433">
        <f>SUM('Príloha 2022'!J755)</f>
        <v>0</v>
      </c>
      <c r="K272" s="433">
        <f>SUM('Príloha 2022'!K755)</f>
        <v>0</v>
      </c>
      <c r="L272" s="433">
        <f>SUM('Príloha 2022'!L755)</f>
        <v>0</v>
      </c>
    </row>
    <row r="273" spans="1:13" s="439" customFormat="1" x14ac:dyDescent="0.2">
      <c r="A273" s="440"/>
      <c r="B273" s="100">
        <v>700</v>
      </c>
      <c r="C273" s="36"/>
      <c r="D273" s="100" t="s">
        <v>229</v>
      </c>
      <c r="E273" s="387" t="s">
        <v>685</v>
      </c>
      <c r="F273" s="148">
        <f>SUM('Príloha 2022'!F756)</f>
        <v>432</v>
      </c>
      <c r="G273" s="148">
        <f>SUM('Príloha 2022'!G756)</f>
        <v>71.3</v>
      </c>
      <c r="H273" s="148">
        <f>SUM('Príloha 2022'!H759)</f>
        <v>0</v>
      </c>
      <c r="I273" s="148">
        <f>SUM('Príloha 2022'!I756)</f>
        <v>27.2</v>
      </c>
      <c r="J273" s="148">
        <f>SUM('Príloha 2022'!J756)</f>
        <v>17.2</v>
      </c>
      <c r="K273" s="148">
        <f>SUM('Príloha 2022'!K756)</f>
        <v>10</v>
      </c>
      <c r="L273" s="148">
        <f>SUM('Príloha 2022'!L756)</f>
        <v>10</v>
      </c>
      <c r="M273" s="460"/>
    </row>
    <row r="274" spans="1:13" s="1" customFormat="1" x14ac:dyDescent="0.2">
      <c r="A274" s="9"/>
      <c r="B274" s="432"/>
      <c r="C274" s="432"/>
      <c r="D274" s="432" t="s">
        <v>1003</v>
      </c>
      <c r="E274" s="462"/>
      <c r="F274" s="433">
        <f>SUM('Príloha 2022'!F757)</f>
        <v>0</v>
      </c>
      <c r="G274" s="433">
        <f>SUM('Príloha 2022'!G757)</f>
        <v>0</v>
      </c>
      <c r="H274" s="433">
        <f>SUM('Príloha 2022'!H760)</f>
        <v>0</v>
      </c>
      <c r="I274" s="433">
        <f>SUM('Príloha 2022'!I757)</f>
        <v>0</v>
      </c>
      <c r="J274" s="433">
        <f>SUM('Príloha 2022'!J757)</f>
        <v>0</v>
      </c>
      <c r="K274" s="433">
        <f>SUM('Príloha 2022'!K757)</f>
        <v>0</v>
      </c>
      <c r="L274" s="433">
        <f>SUM('Príloha 2022'!L757)</f>
        <v>0</v>
      </c>
    </row>
    <row r="275" spans="1:13" s="428" customFormat="1" x14ac:dyDescent="0.2">
      <c r="A275" s="429"/>
      <c r="B275" s="36"/>
      <c r="C275" s="385"/>
      <c r="D275" s="386" t="s">
        <v>1161</v>
      </c>
      <c r="E275" s="306"/>
      <c r="F275" s="433">
        <f>SUM('Príloha 2022'!F758)</f>
        <v>0</v>
      </c>
      <c r="G275" s="433">
        <f>SUM('Príloha 2022'!G758)</f>
        <v>9</v>
      </c>
      <c r="H275" s="433">
        <f>SUM('Príloha 2022'!H761)</f>
        <v>0</v>
      </c>
      <c r="I275" s="433">
        <f>SUM('Príloha 2022'!I758)</f>
        <v>0</v>
      </c>
      <c r="J275" s="433">
        <f>SUM('Príloha 2022'!J758)</f>
        <v>0</v>
      </c>
      <c r="K275" s="433">
        <f>SUM('Príloha 2022'!K758)</f>
        <v>0</v>
      </c>
      <c r="L275" s="433">
        <f>SUM('Príloha 2022'!L758)</f>
        <v>0</v>
      </c>
      <c r="M275" s="459"/>
    </row>
    <row r="276" spans="1:13" s="381" customFormat="1" x14ac:dyDescent="0.2">
      <c r="A276" s="380"/>
      <c r="B276" s="430"/>
      <c r="C276" s="385"/>
      <c r="D276" s="441" t="s">
        <v>1301</v>
      </c>
      <c r="E276" s="306"/>
      <c r="F276" s="433">
        <f>SUM('Príloha 2022'!F759)</f>
        <v>0</v>
      </c>
      <c r="G276" s="433">
        <f>SUM('Príloha 2022'!G759)</f>
        <v>0</v>
      </c>
      <c r="H276" s="433">
        <f>SUM('Príloha 2022'!H762)</f>
        <v>0</v>
      </c>
      <c r="I276" s="433">
        <f>SUM('Príloha 2022'!I759)</f>
        <v>2.2000000000000002</v>
      </c>
      <c r="J276" s="433">
        <f>SUM('Príloha 2022'!J759)</f>
        <v>2.2000000000000002</v>
      </c>
      <c r="K276" s="433">
        <f>SUM('Príloha 2022'!K759)</f>
        <v>0</v>
      </c>
      <c r="L276" s="433">
        <f>SUM('Príloha 2022'!L759)</f>
        <v>0</v>
      </c>
      <c r="M276" s="460"/>
    </row>
    <row r="277" spans="1:13" s="1" customFormat="1" x14ac:dyDescent="0.2">
      <c r="A277" s="9"/>
      <c r="B277" s="100"/>
      <c r="C277" s="385"/>
      <c r="D277" s="386" t="s">
        <v>1289</v>
      </c>
      <c r="E277" s="148"/>
      <c r="F277" s="433">
        <f>SUM('Príloha 2022'!F760)</f>
        <v>0</v>
      </c>
      <c r="G277" s="433">
        <f>SUM('Príloha 2022'!G760)</f>
        <v>0</v>
      </c>
      <c r="H277" s="433">
        <f>SUM('Príloha 2022'!H763)</f>
        <v>0</v>
      </c>
      <c r="I277" s="433">
        <f>SUM('Príloha 2022'!I760)</f>
        <v>5</v>
      </c>
      <c r="J277" s="433">
        <f>SUM('Príloha 2022'!J760)</f>
        <v>5</v>
      </c>
      <c r="K277" s="433">
        <f>SUM('Príloha 2022'!K760)</f>
        <v>0</v>
      </c>
      <c r="L277" s="433">
        <f>SUM('Príloha 2022'!L760)</f>
        <v>0</v>
      </c>
      <c r="M277" s="460"/>
    </row>
    <row r="278" spans="1:13" s="1" customFormat="1" x14ac:dyDescent="0.2">
      <c r="A278" s="9"/>
      <c r="B278" s="36"/>
      <c r="C278" s="36"/>
      <c r="D278" s="386" t="s">
        <v>859</v>
      </c>
      <c r="E278" s="50"/>
      <c r="F278" s="433">
        <f>SUM('Príloha 2022'!F761)</f>
        <v>12.7</v>
      </c>
      <c r="G278" s="433">
        <f>SUM('Príloha 2022'!G761)</f>
        <v>0</v>
      </c>
      <c r="H278" s="433">
        <f>SUM('Príloha 2022'!H764)</f>
        <v>0</v>
      </c>
      <c r="I278" s="433">
        <f>SUM('Príloha 2022'!I761)</f>
        <v>0</v>
      </c>
      <c r="J278" s="433">
        <f>SUM('Príloha 2022'!J761)</f>
        <v>0</v>
      </c>
      <c r="K278" s="433">
        <f>SUM('Príloha 2022'!K761)</f>
        <v>0</v>
      </c>
      <c r="L278" s="433">
        <f>SUM('Príloha 2022'!L761)</f>
        <v>0</v>
      </c>
      <c r="M278" s="459"/>
    </row>
    <row r="279" spans="1:13" s="428" customFormat="1" x14ac:dyDescent="0.2">
      <c r="A279" s="429"/>
      <c r="B279" s="36"/>
      <c r="C279" s="36"/>
      <c r="D279" s="386" t="s">
        <v>1175</v>
      </c>
      <c r="E279" s="50"/>
      <c r="F279" s="433">
        <f>SUM('Príloha 2022'!F762)</f>
        <v>0</v>
      </c>
      <c r="G279" s="433">
        <f>SUM('Príloha 2022'!G762)</f>
        <v>0</v>
      </c>
      <c r="H279" s="433">
        <f>SUM('Príloha 2022'!H765)</f>
        <v>0</v>
      </c>
      <c r="I279" s="433">
        <f>SUM('Príloha 2022'!I762)</f>
        <v>0</v>
      </c>
      <c r="J279" s="433">
        <f>SUM('Príloha 2022'!J762)</f>
        <v>0</v>
      </c>
      <c r="K279" s="433">
        <f>SUM('Príloha 2022'!K762)</f>
        <v>0</v>
      </c>
      <c r="L279" s="433">
        <f>SUM('Príloha 2022'!L762)</f>
        <v>0</v>
      </c>
      <c r="M279" s="459"/>
    </row>
    <row r="280" spans="1:13" s="428" customFormat="1" x14ac:dyDescent="0.2">
      <c r="A280" s="429"/>
      <c r="B280" s="430"/>
      <c r="C280" s="430"/>
      <c r="D280" s="441" t="s">
        <v>1001</v>
      </c>
      <c r="E280" s="431"/>
      <c r="F280" s="433">
        <f>SUM('Príloha 2022'!F763)</f>
        <v>0</v>
      </c>
      <c r="G280" s="433">
        <f>SUM('Príloha 2022'!G763)</f>
        <v>0</v>
      </c>
      <c r="H280" s="433">
        <f>SUM('Príloha 2022'!H766)</f>
        <v>0</v>
      </c>
      <c r="I280" s="433">
        <f>SUM('Príloha 2022'!I763)</f>
        <v>0</v>
      </c>
      <c r="J280" s="433">
        <f>SUM('Príloha 2022'!J763)</f>
        <v>0</v>
      </c>
      <c r="K280" s="433">
        <f>SUM('Príloha 2022'!K763)</f>
        <v>0</v>
      </c>
      <c r="L280" s="433">
        <f>SUM('Príloha 2022'!L763)</f>
        <v>0</v>
      </c>
      <c r="M280" s="459"/>
    </row>
    <row r="281" spans="1:13" s="428" customFormat="1" x14ac:dyDescent="0.2">
      <c r="A281" s="429"/>
      <c r="B281" s="430"/>
      <c r="C281" s="430"/>
      <c r="D281" s="441" t="s">
        <v>949</v>
      </c>
      <c r="E281" s="431"/>
      <c r="F281" s="433">
        <f>SUM('Príloha 2022'!F764)</f>
        <v>3.5</v>
      </c>
      <c r="G281" s="433">
        <f>SUM('Príloha 2022'!G764)</f>
        <v>0</v>
      </c>
      <c r="H281" s="433">
        <f>SUM('Príloha 2022'!H767)</f>
        <v>0</v>
      </c>
      <c r="I281" s="433">
        <f>SUM('Príloha 2022'!I764)</f>
        <v>0</v>
      </c>
      <c r="J281" s="433">
        <f>SUM('Príloha 2022'!J764)</f>
        <v>0</v>
      </c>
      <c r="K281" s="433">
        <f>SUM('Príloha 2022'!K764)</f>
        <v>0</v>
      </c>
      <c r="L281" s="433">
        <f>SUM('Príloha 2022'!L764)</f>
        <v>0</v>
      </c>
      <c r="M281" s="459"/>
    </row>
    <row r="282" spans="1:13" s="428" customFormat="1" x14ac:dyDescent="0.2">
      <c r="A282" s="429"/>
      <c r="B282" s="430"/>
      <c r="C282" s="430"/>
      <c r="D282" s="441" t="s">
        <v>1042</v>
      </c>
      <c r="E282" s="431"/>
      <c r="F282" s="433">
        <f>SUM('Príloha 2022'!F765)</f>
        <v>190.8</v>
      </c>
      <c r="G282" s="433">
        <f>SUM('Príloha 2022'!G765)</f>
        <v>0</v>
      </c>
      <c r="H282" s="433">
        <f>SUM('Príloha 2022'!H768)</f>
        <v>0</v>
      </c>
      <c r="I282" s="433">
        <f>SUM('Príloha 2022'!I765)</f>
        <v>0</v>
      </c>
      <c r="J282" s="433">
        <f>SUM('Príloha 2022'!J765)</f>
        <v>0</v>
      </c>
      <c r="K282" s="433">
        <f>SUM('Príloha 2022'!K765)</f>
        <v>0</v>
      </c>
      <c r="L282" s="433">
        <f>SUM('Príloha 2022'!L765)</f>
        <v>0</v>
      </c>
      <c r="M282" s="438"/>
    </row>
    <row r="283" spans="1:13" s="1" customFormat="1" x14ac:dyDescent="0.2">
      <c r="A283" s="9"/>
      <c r="B283" s="430"/>
      <c r="C283" s="430"/>
      <c r="D283" s="441" t="s">
        <v>921</v>
      </c>
      <c r="E283" s="431"/>
      <c r="F283" s="433">
        <f>SUM('Príloha 2022'!F766)</f>
        <v>0</v>
      </c>
      <c r="G283" s="433">
        <f>SUM('Príloha 2022'!G766)</f>
        <v>0</v>
      </c>
      <c r="H283" s="433">
        <f>SUM('Príloha 2022'!H769)</f>
        <v>0</v>
      </c>
      <c r="I283" s="433">
        <f>SUM('Príloha 2022'!I766)</f>
        <v>0</v>
      </c>
      <c r="J283" s="433">
        <f>SUM('Príloha 2022'!J766)</f>
        <v>0</v>
      </c>
      <c r="K283" s="433">
        <f>SUM('Príloha 2022'!K766)</f>
        <v>0</v>
      </c>
      <c r="L283" s="433">
        <f>SUM('Príloha 2022'!L766)</f>
        <v>0</v>
      </c>
      <c r="M283" s="460"/>
    </row>
    <row r="284" spans="1:13" s="1" customFormat="1" x14ac:dyDescent="0.2">
      <c r="A284" s="9"/>
      <c r="B284" s="36"/>
      <c r="C284" s="36"/>
      <c r="D284" s="386" t="s">
        <v>895</v>
      </c>
      <c r="E284" s="50"/>
      <c r="F284" s="433">
        <f>SUM('Príloha 2022'!F767)</f>
        <v>212.2</v>
      </c>
      <c r="G284" s="433">
        <f>SUM('Príloha 2022'!G767)</f>
        <v>0.6</v>
      </c>
      <c r="H284" s="433">
        <f>SUM('Príloha 2022'!H770)</f>
        <v>0</v>
      </c>
      <c r="I284" s="433">
        <f>SUM('Príloha 2022'!I767)</f>
        <v>0</v>
      </c>
      <c r="J284" s="433">
        <f>SUM('Príloha 2022'!J767)</f>
        <v>0</v>
      </c>
      <c r="K284" s="433">
        <f>SUM('Príloha 2022'!K767)</f>
        <v>0</v>
      </c>
      <c r="L284" s="433">
        <f>SUM('Príloha 2022'!L767)</f>
        <v>0</v>
      </c>
      <c r="M284" s="459"/>
    </row>
    <row r="285" spans="1:13" s="1" customFormat="1" x14ac:dyDescent="0.2">
      <c r="A285" s="9"/>
      <c r="B285" s="36"/>
      <c r="C285" s="36"/>
      <c r="D285" s="386" t="s">
        <v>1293</v>
      </c>
      <c r="E285" s="50"/>
      <c r="F285" s="433">
        <f>SUM('Príloha 2022'!F768)</f>
        <v>0</v>
      </c>
      <c r="G285" s="433">
        <f>SUM('Príloha 2022'!G768)</f>
        <v>0</v>
      </c>
      <c r="H285" s="433">
        <f>SUM('Príloha 2022'!H771)</f>
        <v>0</v>
      </c>
      <c r="I285" s="433">
        <f>SUM('Príloha 2022'!I768)</f>
        <v>10</v>
      </c>
      <c r="J285" s="433">
        <f>SUM('Príloha 2022'!J768)</f>
        <v>10</v>
      </c>
      <c r="K285" s="433">
        <f>SUM('Príloha 2022'!K768)</f>
        <v>0</v>
      </c>
      <c r="L285" s="433">
        <f>SUM('Príloha 2022'!L768)</f>
        <v>0</v>
      </c>
      <c r="M285" s="460"/>
    </row>
    <row r="286" spans="1:13" s="428" customFormat="1" ht="12.75" x14ac:dyDescent="0.2">
      <c r="A286" s="429"/>
      <c r="B286" s="430"/>
      <c r="C286" s="430"/>
      <c r="D286" s="441" t="s">
        <v>932</v>
      </c>
      <c r="E286" s="431"/>
      <c r="F286" s="433">
        <f>SUM('Príloha 2022'!F769)</f>
        <v>0</v>
      </c>
      <c r="G286" s="433">
        <f>SUM('Príloha 2022'!G769)</f>
        <v>0</v>
      </c>
      <c r="H286" s="433">
        <f>SUM('Príloha 2022'!H772)</f>
        <v>10</v>
      </c>
      <c r="I286" s="433">
        <f>SUM('Príloha 2022'!I769)</f>
        <v>0</v>
      </c>
      <c r="J286" s="433">
        <f>SUM('Príloha 2022'!J769)</f>
        <v>0</v>
      </c>
      <c r="K286" s="433">
        <f>SUM('Príloha 2022'!K769)</f>
        <v>0</v>
      </c>
      <c r="L286" s="433">
        <f>SUM('Príloha 2022'!L769)</f>
        <v>0</v>
      </c>
      <c r="M286" s="365"/>
    </row>
    <row r="287" spans="1:13" s="428" customFormat="1" ht="12.75" x14ac:dyDescent="0.2">
      <c r="A287" s="429"/>
      <c r="B287" s="430"/>
      <c r="C287" s="430"/>
      <c r="D287" s="441" t="s">
        <v>934</v>
      </c>
      <c r="E287" s="431"/>
      <c r="F287" s="433">
        <f>SUM('Príloha 2022'!F770)</f>
        <v>0</v>
      </c>
      <c r="G287" s="433">
        <f>SUM('Príloha 2022'!G770)</f>
        <v>0</v>
      </c>
      <c r="H287" s="433">
        <f>SUM('Príloha 2022'!H773)</f>
        <v>0</v>
      </c>
      <c r="I287" s="433">
        <f>SUM('Príloha 2022'!I770)</f>
        <v>0</v>
      </c>
      <c r="J287" s="433">
        <f>SUM('Príloha 2022'!J770)</f>
        <v>0</v>
      </c>
      <c r="K287" s="433">
        <f>SUM('Príloha 2022'!K770)</f>
        <v>0</v>
      </c>
      <c r="L287" s="433">
        <f>SUM('Príloha 2022'!L770)</f>
        <v>0</v>
      </c>
      <c r="M287" s="365"/>
    </row>
    <row r="288" spans="1:13" s="428" customFormat="1" x14ac:dyDescent="0.2">
      <c r="A288" s="429"/>
      <c r="B288" s="430"/>
      <c r="C288" s="430"/>
      <c r="D288" s="441" t="s">
        <v>899</v>
      </c>
      <c r="E288" s="431"/>
      <c r="F288" s="433">
        <f>SUM('Príloha 2022'!F771)</f>
        <v>0</v>
      </c>
      <c r="G288" s="433">
        <f>SUM('Príloha 2022'!G771)</f>
        <v>0</v>
      </c>
      <c r="H288" s="433">
        <f>SUM('Príloha 2022'!H774)</f>
        <v>0</v>
      </c>
      <c r="I288" s="433">
        <f>SUM('Príloha 2022'!I771)</f>
        <v>0</v>
      </c>
      <c r="J288" s="433">
        <f>SUM('Príloha 2022'!J771)</f>
        <v>0</v>
      </c>
      <c r="K288" s="433">
        <f>SUM('Príloha 2022'!K771)</f>
        <v>0</v>
      </c>
      <c r="L288" s="433">
        <f>SUM('Príloha 2022'!L771)</f>
        <v>0</v>
      </c>
    </row>
    <row r="289" spans="1:13" s="1" customFormat="1" x14ac:dyDescent="0.2">
      <c r="A289" s="9"/>
      <c r="B289" s="36"/>
      <c r="C289" s="36"/>
      <c r="D289" s="386" t="s">
        <v>1023</v>
      </c>
      <c r="E289" s="50"/>
      <c r="F289" s="433">
        <f>SUM('Príloha 2022'!F772)</f>
        <v>0</v>
      </c>
      <c r="G289" s="433">
        <f>SUM('Príloha 2022'!G772)</f>
        <v>56.7</v>
      </c>
      <c r="H289" s="433">
        <f>SUM('Príloha 2022'!H775)</f>
        <v>10</v>
      </c>
      <c r="I289" s="433">
        <f>SUM('Príloha 2022'!I772)</f>
        <v>10</v>
      </c>
      <c r="J289" s="433">
        <f>SUM('Príloha 2022'!J772)</f>
        <v>0</v>
      </c>
      <c r="K289" s="433">
        <f>SUM('Príloha 2022'!K772)</f>
        <v>10</v>
      </c>
      <c r="L289" s="433">
        <f>SUM('Príloha 2022'!L772)</f>
        <v>10</v>
      </c>
      <c r="M289" s="460" t="s">
        <v>1325</v>
      </c>
    </row>
    <row r="290" spans="1:13" s="428" customFormat="1" x14ac:dyDescent="0.2">
      <c r="A290" s="429"/>
      <c r="B290" s="430"/>
      <c r="C290" s="430"/>
      <c r="D290" s="441" t="s">
        <v>1211</v>
      </c>
      <c r="E290" s="431"/>
      <c r="F290" s="433">
        <f>SUM('Príloha 2022'!F773)</f>
        <v>0</v>
      </c>
      <c r="G290" s="433">
        <f>SUM('Príloha 2022'!G773)</f>
        <v>5</v>
      </c>
      <c r="H290" s="433">
        <f>SUM('Príloha 2022'!H776)</f>
        <v>10</v>
      </c>
      <c r="I290" s="433">
        <f>SUM('Príloha 2022'!I773)</f>
        <v>0</v>
      </c>
      <c r="J290" s="433">
        <f>SUM('Príloha 2022'!J773)</f>
        <v>0</v>
      </c>
      <c r="K290" s="433">
        <f>SUM('Príloha 2022'!K773)</f>
        <v>0</v>
      </c>
      <c r="L290" s="433">
        <f>SUM('Príloha 2022'!L773)</f>
        <v>0</v>
      </c>
      <c r="M290" s="459"/>
    </row>
    <row r="291" spans="1:13" s="1" customFormat="1" x14ac:dyDescent="0.2">
      <c r="A291" s="9"/>
      <c r="B291" s="36"/>
      <c r="C291" s="36"/>
      <c r="D291" s="386" t="s">
        <v>1176</v>
      </c>
      <c r="E291" s="50"/>
      <c r="F291" s="433">
        <f>SUM('Príloha 2022'!F774)</f>
        <v>12.8</v>
      </c>
      <c r="G291" s="433">
        <f>SUM('Príloha 2022'!G774)</f>
        <v>0</v>
      </c>
      <c r="H291" s="433">
        <f>SUM('Príloha 2022'!H777)</f>
        <v>60</v>
      </c>
      <c r="I291" s="433">
        <f>SUM('Príloha 2022'!I774)</f>
        <v>0</v>
      </c>
      <c r="J291" s="433">
        <f>SUM('Príloha 2022'!J774)</f>
        <v>0</v>
      </c>
      <c r="K291" s="433">
        <f>SUM('Príloha 2022'!K774)</f>
        <v>0</v>
      </c>
      <c r="L291" s="433">
        <f>SUM('Príloha 2022'!L774)</f>
        <v>0</v>
      </c>
      <c r="M291" s="459"/>
    </row>
    <row r="292" spans="1:13" s="381" customFormat="1" x14ac:dyDescent="0.2">
      <c r="A292" s="380"/>
      <c r="B292" s="100">
        <v>700</v>
      </c>
      <c r="C292" s="100"/>
      <c r="D292" s="100" t="s">
        <v>235</v>
      </c>
      <c r="E292" s="387" t="s">
        <v>686</v>
      </c>
      <c r="F292" s="148">
        <f>SUM('Príloha 2022'!F775)</f>
        <v>0</v>
      </c>
      <c r="G292" s="148">
        <f>SUM('Príloha 2022'!G775)</f>
        <v>0</v>
      </c>
      <c r="H292" s="148">
        <f>SUM('Príloha 2022'!H778)</f>
        <v>0</v>
      </c>
      <c r="I292" s="148">
        <f>SUM('Príloha 2022'!I775)</f>
        <v>0</v>
      </c>
      <c r="J292" s="148">
        <f>SUM('Príloha 2022'!J775)</f>
        <v>0</v>
      </c>
      <c r="K292" s="148">
        <f>SUM('Príloha 2022'!K775)</f>
        <v>0</v>
      </c>
      <c r="L292" s="148">
        <f>SUM('Príloha 2022'!L775)</f>
        <v>0</v>
      </c>
    </row>
    <row r="293" spans="1:13" s="1" customFormat="1" x14ac:dyDescent="0.2">
      <c r="A293" s="9"/>
      <c r="B293" s="36"/>
      <c r="C293" s="36"/>
      <c r="D293" s="37" t="s">
        <v>860</v>
      </c>
      <c r="E293" s="306"/>
      <c r="F293" s="433">
        <f>SUM('Príloha 2022'!F776)</f>
        <v>0</v>
      </c>
      <c r="G293" s="433">
        <f>SUM('Príloha 2022'!G776)</f>
        <v>0</v>
      </c>
      <c r="H293" s="433">
        <f>SUM('Príloha 2022'!H779)</f>
        <v>0</v>
      </c>
      <c r="I293" s="433">
        <f>SUM('Príloha 2022'!I776)</f>
        <v>0</v>
      </c>
      <c r="J293" s="433">
        <f>SUM('Príloha 2022'!J776)</f>
        <v>0</v>
      </c>
      <c r="K293" s="433">
        <f>SUM('Príloha 2022'!K776)</f>
        <v>0</v>
      </c>
      <c r="L293" s="433">
        <f>SUM('Príloha 2022'!L776)</f>
        <v>0</v>
      </c>
      <c r="M293" s="460"/>
    </row>
    <row r="294" spans="1:13" s="381" customFormat="1" x14ac:dyDescent="0.2">
      <c r="A294" s="380"/>
      <c r="B294" s="100">
        <v>700</v>
      </c>
      <c r="C294" s="100"/>
      <c r="D294" s="100" t="s">
        <v>237</v>
      </c>
      <c r="E294" s="387" t="s">
        <v>689</v>
      </c>
      <c r="F294" s="148">
        <f>SUM('Príloha 2022'!F777)</f>
        <v>406</v>
      </c>
      <c r="G294" s="148">
        <f>SUM('Príloha 2022'!G777)</f>
        <v>738.4</v>
      </c>
      <c r="H294" s="148">
        <f>SUM('Príloha 2022'!H780)</f>
        <v>0</v>
      </c>
      <c r="I294" s="148">
        <f>SUM('Príloha 2022'!I777)</f>
        <v>6</v>
      </c>
      <c r="J294" s="148">
        <f>SUM('Príloha 2022'!J777)</f>
        <v>6</v>
      </c>
      <c r="K294" s="148">
        <f>SUM('Príloha 2022'!K777)</f>
        <v>120</v>
      </c>
      <c r="L294" s="148">
        <f>SUM('Príloha 2022'!L777)</f>
        <v>0</v>
      </c>
    </row>
    <row r="295" spans="1:13" s="381" customFormat="1" x14ac:dyDescent="0.2">
      <c r="A295" s="380"/>
      <c r="B295" s="100"/>
      <c r="C295" s="100"/>
      <c r="D295" s="386" t="s">
        <v>861</v>
      </c>
      <c r="E295" s="387"/>
      <c r="F295" s="433">
        <f>SUM('Príloha 2022'!F778)</f>
        <v>0</v>
      </c>
      <c r="G295" s="433">
        <f>SUM('Príloha 2022'!G778)</f>
        <v>0</v>
      </c>
      <c r="H295" s="433">
        <f>SUM('Príloha 2022'!H781)</f>
        <v>50</v>
      </c>
      <c r="I295" s="433">
        <f>SUM('Príloha 2022'!I778)</f>
        <v>0</v>
      </c>
      <c r="J295" s="433">
        <f>SUM('Príloha 2022'!J778)</f>
        <v>0</v>
      </c>
      <c r="K295" s="433">
        <f>SUM('Príloha 2022'!K778)</f>
        <v>0</v>
      </c>
      <c r="L295" s="433">
        <f>SUM('Príloha 2022'!L778)</f>
        <v>0</v>
      </c>
    </row>
    <row r="296" spans="1:13" s="438" customFormat="1" ht="12.75" x14ac:dyDescent="0.2">
      <c r="A296" s="437"/>
      <c r="B296" s="100"/>
      <c r="C296" s="100"/>
      <c r="D296" s="441" t="s">
        <v>937</v>
      </c>
      <c r="E296" s="442"/>
      <c r="F296" s="433">
        <f>SUM('Príloha 2022'!F779)</f>
        <v>0</v>
      </c>
      <c r="G296" s="433">
        <f>SUM('Príloha 2022'!G779)</f>
        <v>0</v>
      </c>
      <c r="H296" s="433">
        <f>SUM('Príloha 2022'!H782)</f>
        <v>0</v>
      </c>
      <c r="I296" s="433">
        <f>SUM('Príloha 2022'!I779)</f>
        <v>0</v>
      </c>
      <c r="J296" s="433">
        <f>SUM('Príloha 2022'!J779)</f>
        <v>0</v>
      </c>
      <c r="K296" s="433">
        <f>SUM('Príloha 2022'!K779)</f>
        <v>0</v>
      </c>
      <c r="L296" s="433">
        <f>SUM('Príloha 2022'!L779)</f>
        <v>0</v>
      </c>
      <c r="M296" s="365"/>
    </row>
    <row r="297" spans="1:13" s="381" customFormat="1" x14ac:dyDescent="0.2">
      <c r="A297" s="380"/>
      <c r="B297" s="100"/>
      <c r="C297" s="100"/>
      <c r="D297" s="386" t="s">
        <v>1135</v>
      </c>
      <c r="E297" s="387"/>
      <c r="F297" s="433">
        <f>SUM('Príloha 2022'!F780)</f>
        <v>0</v>
      </c>
      <c r="G297" s="433">
        <f>SUM('Príloha 2022'!G780)</f>
        <v>0.8</v>
      </c>
      <c r="H297" s="433">
        <f>SUM('Príloha 2022'!H783)</f>
        <v>10</v>
      </c>
      <c r="I297" s="433">
        <f>SUM('Príloha 2022'!I780)</f>
        <v>0</v>
      </c>
      <c r="J297" s="433">
        <f>SUM('Príloha 2022'!J780)</f>
        <v>0</v>
      </c>
      <c r="K297" s="433">
        <f>SUM('Príloha 2022'!K780)</f>
        <v>0</v>
      </c>
      <c r="L297" s="433">
        <f>SUM('Príloha 2022'!L780)</f>
        <v>0</v>
      </c>
      <c r="M297" s="459"/>
    </row>
    <row r="298" spans="1:13" s="438" customFormat="1" x14ac:dyDescent="0.2">
      <c r="A298" s="437"/>
      <c r="B298" s="100"/>
      <c r="C298" s="100"/>
      <c r="D298" s="441" t="s">
        <v>1092</v>
      </c>
      <c r="E298" s="473"/>
      <c r="F298" s="433">
        <f>SUM('Príloha 2022'!F781)</f>
        <v>1.1000000000000001</v>
      </c>
      <c r="G298" s="433">
        <f>SUM('Príloha 2022'!G781)</f>
        <v>0</v>
      </c>
      <c r="H298" s="433">
        <f>SUM('Príloha 2022'!H784)</f>
        <v>0</v>
      </c>
      <c r="I298" s="433">
        <f>SUM('Príloha 2022'!I781)</f>
        <v>0</v>
      </c>
      <c r="J298" s="433">
        <f>SUM('Príloha 2022'!J781)</f>
        <v>0</v>
      </c>
      <c r="K298" s="433">
        <f>SUM('Príloha 2022'!K781)</f>
        <v>120</v>
      </c>
      <c r="L298" s="433">
        <f>SUM('Príloha 2022'!L781)</f>
        <v>0</v>
      </c>
      <c r="M298" s="460"/>
    </row>
    <row r="299" spans="1:13" s="438" customFormat="1" x14ac:dyDescent="0.2">
      <c r="A299" s="437"/>
      <c r="B299" s="100"/>
      <c r="C299" s="100"/>
      <c r="D299" s="441" t="s">
        <v>1177</v>
      </c>
      <c r="E299" s="473"/>
      <c r="F299" s="433">
        <f>SUM('Príloha 2022'!F782)</f>
        <v>0</v>
      </c>
      <c r="G299" s="433">
        <f>SUM('Príloha 2022'!G782)</f>
        <v>0</v>
      </c>
      <c r="H299" s="433">
        <f>SUM('Príloha 2022'!H785)</f>
        <v>0</v>
      </c>
      <c r="I299" s="433">
        <f>SUM('Príloha 2022'!I782)</f>
        <v>0</v>
      </c>
      <c r="J299" s="433">
        <f>SUM('Príloha 2022'!J782)</f>
        <v>0</v>
      </c>
      <c r="K299" s="433">
        <f>SUM('Príloha 2022'!K782)</f>
        <v>0</v>
      </c>
      <c r="L299" s="433">
        <f>SUM('Príloha 2022'!L782)</f>
        <v>0</v>
      </c>
      <c r="M299" s="459"/>
    </row>
    <row r="300" spans="1:13" x14ac:dyDescent="0.2">
      <c r="B300" s="445"/>
      <c r="C300" s="441"/>
      <c r="D300" s="441" t="s">
        <v>1086</v>
      </c>
      <c r="E300" s="446"/>
      <c r="F300" s="433">
        <f>SUM('Príloha 2022'!F783)</f>
        <v>0</v>
      </c>
      <c r="G300" s="433">
        <f>SUM('Príloha 2022'!G783)</f>
        <v>0</v>
      </c>
      <c r="H300" s="433">
        <f>SUM('Príloha 2022'!H786)</f>
        <v>0</v>
      </c>
      <c r="I300" s="433">
        <f>SUM('Príloha 2022'!I783)</f>
        <v>0</v>
      </c>
      <c r="J300" s="433">
        <f>SUM('Príloha 2022'!J783)</f>
        <v>0</v>
      </c>
      <c r="K300" s="433">
        <f>SUM('Príloha 2022'!K783)</f>
        <v>0</v>
      </c>
      <c r="L300" s="433">
        <f>SUM('Príloha 2022'!L783)</f>
        <v>0</v>
      </c>
      <c r="M300" s="459"/>
    </row>
    <row r="301" spans="1:13" s="438" customFormat="1" x14ac:dyDescent="0.2">
      <c r="A301" s="437"/>
      <c r="B301" s="445"/>
      <c r="C301" s="445"/>
      <c r="D301" s="441" t="s">
        <v>1178</v>
      </c>
      <c r="E301" s="442"/>
      <c r="F301" s="433">
        <f>SUM('Príloha 2022'!F784)</f>
        <v>0</v>
      </c>
      <c r="G301" s="433">
        <f>SUM('Príloha 2022'!G784)</f>
        <v>530</v>
      </c>
      <c r="H301" s="433">
        <f>SUM('Príloha 2022'!H787)</f>
        <v>0</v>
      </c>
      <c r="I301" s="433">
        <f>SUM('Príloha 2022'!I784)</f>
        <v>0</v>
      </c>
      <c r="J301" s="433">
        <f>SUM('Príloha 2022'!J784)</f>
        <v>0</v>
      </c>
      <c r="K301" s="433">
        <f>SUM('Príloha 2022'!K784)</f>
        <v>0</v>
      </c>
      <c r="L301" s="433">
        <f>SUM('Príloha 2022'!L784)</f>
        <v>0</v>
      </c>
      <c r="M301" s="460"/>
    </row>
    <row r="302" spans="1:13" s="381" customFormat="1" ht="12.75" x14ac:dyDescent="0.2">
      <c r="A302" s="380"/>
      <c r="B302" s="100"/>
      <c r="C302" s="100"/>
      <c r="D302" s="386" t="s">
        <v>1179</v>
      </c>
      <c r="E302" s="387"/>
      <c r="F302" s="433">
        <f>SUM('Príloha 2022'!F785)</f>
        <v>404.9</v>
      </c>
      <c r="G302" s="433">
        <f>SUM('Príloha 2022'!G785)</f>
        <v>207.6</v>
      </c>
      <c r="H302" s="433">
        <f>SUM('Príloha 2022'!H788)</f>
        <v>0</v>
      </c>
      <c r="I302" s="433">
        <f>SUM('Príloha 2022'!I785)</f>
        <v>0</v>
      </c>
      <c r="J302" s="433">
        <f>SUM('Príloha 2022'!J785)</f>
        <v>0</v>
      </c>
      <c r="K302" s="433">
        <f>SUM('Príloha 2022'!K785)</f>
        <v>0</v>
      </c>
      <c r="L302" s="433">
        <f>SUM('Príloha 2022'!L785)</f>
        <v>0</v>
      </c>
      <c r="M302" s="365"/>
    </row>
    <row r="303" spans="1:13" s="381" customFormat="1" x14ac:dyDescent="0.2">
      <c r="A303" s="380"/>
      <c r="B303" s="100"/>
      <c r="C303" s="100"/>
      <c r="D303" s="386" t="s">
        <v>1290</v>
      </c>
      <c r="E303" s="387"/>
      <c r="F303" s="433">
        <f>SUM('Príloha 2022'!F786)</f>
        <v>0</v>
      </c>
      <c r="G303" s="433">
        <f>SUM('Príloha 2022'!G786)</f>
        <v>0</v>
      </c>
      <c r="H303" s="433">
        <f>SUM('Príloha 2022'!H789)</f>
        <v>41</v>
      </c>
      <c r="I303" s="433">
        <f>SUM('Príloha 2022'!I786)</f>
        <v>6</v>
      </c>
      <c r="J303" s="433">
        <f>SUM('Príloha 2022'!J786)</f>
        <v>6</v>
      </c>
      <c r="K303" s="433">
        <f>SUM('Príloha 2022'!K786)</f>
        <v>0</v>
      </c>
      <c r="L303" s="433">
        <f>SUM('Príloha 2022'!L786)</f>
        <v>0</v>
      </c>
      <c r="M303" s="460"/>
    </row>
    <row r="304" spans="1:13" s="438" customFormat="1" x14ac:dyDescent="0.2">
      <c r="A304" s="437"/>
      <c r="B304" s="100"/>
      <c r="C304" s="100"/>
      <c r="D304" s="441" t="s">
        <v>1180</v>
      </c>
      <c r="E304" s="442"/>
      <c r="F304" s="433">
        <f>SUM('Príloha 2022'!F787)</f>
        <v>0</v>
      </c>
      <c r="G304" s="433">
        <f>SUM('Príloha 2022'!G787)</f>
        <v>0</v>
      </c>
      <c r="H304" s="433">
        <f>SUM('Príloha 2022'!H790)</f>
        <v>0</v>
      </c>
      <c r="I304" s="433">
        <f>SUM('Príloha 2022'!I787)</f>
        <v>0</v>
      </c>
      <c r="J304" s="433">
        <f>SUM('Príloha 2022'!J787)</f>
        <v>0</v>
      </c>
      <c r="K304" s="433">
        <f>SUM('Príloha 2022'!K787)</f>
        <v>0</v>
      </c>
      <c r="L304" s="433">
        <f>SUM('Príloha 2022'!L787)</f>
        <v>0</v>
      </c>
    </row>
    <row r="305" spans="1:13" s="381" customFormat="1" x14ac:dyDescent="0.2">
      <c r="A305" s="380"/>
      <c r="B305" s="100"/>
      <c r="C305" s="100"/>
      <c r="D305" s="386" t="s">
        <v>862</v>
      </c>
      <c r="E305" s="387"/>
      <c r="F305" s="433">
        <f>SUM('Príloha 2022'!F788)</f>
        <v>0</v>
      </c>
      <c r="G305" s="433">
        <f>SUM('Príloha 2022'!G788)</f>
        <v>0</v>
      </c>
      <c r="H305" s="433">
        <f>SUM('Príloha 2022'!H791)</f>
        <v>0</v>
      </c>
      <c r="I305" s="433">
        <f>SUM('Príloha 2022'!I788)</f>
        <v>0</v>
      </c>
      <c r="J305" s="433">
        <f>SUM('Príloha 2022'!J788)</f>
        <v>0</v>
      </c>
      <c r="K305" s="433">
        <f>SUM('Príloha 2022'!K788)</f>
        <v>0</v>
      </c>
      <c r="L305" s="433">
        <f>SUM('Príloha 2022'!L788)</f>
        <v>0</v>
      </c>
    </row>
    <row r="306" spans="1:13" s="381" customFormat="1" x14ac:dyDescent="0.2">
      <c r="A306" s="380"/>
      <c r="B306" s="100">
        <v>700</v>
      </c>
      <c r="C306" s="100"/>
      <c r="D306" s="100" t="s">
        <v>233</v>
      </c>
      <c r="E306" s="387" t="s">
        <v>693</v>
      </c>
      <c r="F306" s="148">
        <f>SUM('Príloha 2022'!F789)</f>
        <v>0</v>
      </c>
      <c r="G306" s="148">
        <f>SUM('Príloha 2022'!G789)</f>
        <v>0</v>
      </c>
      <c r="H306" s="148">
        <f>SUM('Príloha 2022'!H792)</f>
        <v>0</v>
      </c>
      <c r="I306" s="148">
        <f>SUM('Príloha 2022'!I789)</f>
        <v>34</v>
      </c>
      <c r="J306" s="148">
        <f>SUM('Príloha 2022'!J789)</f>
        <v>0</v>
      </c>
      <c r="K306" s="148">
        <f>SUM('Príloha 2022'!K789)</f>
        <v>0</v>
      </c>
      <c r="L306" s="148">
        <f>SUM('Príloha 2022'!L789)</f>
        <v>0</v>
      </c>
    </row>
    <row r="307" spans="1:13" s="438" customFormat="1" x14ac:dyDescent="0.2">
      <c r="A307" s="437"/>
      <c r="B307" s="100"/>
      <c r="C307" s="100"/>
      <c r="D307" s="432" t="s">
        <v>1233</v>
      </c>
      <c r="E307" s="442"/>
      <c r="F307" s="433">
        <f>SUM('Príloha 2022'!F790)</f>
        <v>0</v>
      </c>
      <c r="G307" s="433">
        <f>SUM('Príloha 2022'!G790)</f>
        <v>0</v>
      </c>
      <c r="H307" s="433">
        <f>SUM('Príloha 2022'!H793)</f>
        <v>21</v>
      </c>
      <c r="I307" s="433">
        <f>SUM('Príloha 2022'!I790)</f>
        <v>0</v>
      </c>
      <c r="J307" s="433">
        <f>SUM('Príloha 2022'!J790)</f>
        <v>0</v>
      </c>
      <c r="K307" s="433">
        <f>SUM('Príloha 2022'!K790)</f>
        <v>0</v>
      </c>
      <c r="L307" s="433">
        <f>SUM('Príloha 2022'!L790)</f>
        <v>0</v>
      </c>
      <c r="M307" s="460"/>
    </row>
    <row r="308" spans="1:13" s="381" customFormat="1" x14ac:dyDescent="0.2">
      <c r="A308" s="380"/>
      <c r="B308" s="100"/>
      <c r="C308" s="100"/>
      <c r="D308" s="386" t="s">
        <v>863</v>
      </c>
      <c r="E308" s="387"/>
      <c r="F308" s="433">
        <f>SUM('Príloha 2022'!F791)</f>
        <v>0</v>
      </c>
      <c r="G308" s="433">
        <f>SUM('Príloha 2022'!G791)</f>
        <v>0</v>
      </c>
      <c r="H308" s="433">
        <f>SUM('Príloha 2022'!H794)</f>
        <v>0</v>
      </c>
      <c r="I308" s="433">
        <f>SUM('Príloha 2022'!I791)</f>
        <v>0</v>
      </c>
      <c r="J308" s="433">
        <f>SUM('Príloha 2022'!J791)</f>
        <v>0</v>
      </c>
      <c r="K308" s="433">
        <f>SUM('Príloha 2022'!K791)</f>
        <v>0</v>
      </c>
      <c r="L308" s="433">
        <f>SUM('Príloha 2022'!L791)</f>
        <v>0</v>
      </c>
      <c r="M308" s="438"/>
    </row>
    <row r="309" spans="1:13" s="381" customFormat="1" x14ac:dyDescent="0.2">
      <c r="A309" s="380"/>
      <c r="B309" s="100"/>
      <c r="C309" s="100"/>
      <c r="D309" s="386" t="s">
        <v>864</v>
      </c>
      <c r="E309" s="387"/>
      <c r="F309" s="433">
        <f>SUM('Príloha 2022'!F792)</f>
        <v>0</v>
      </c>
      <c r="G309" s="433">
        <f>SUM('Príloha 2022'!G792)</f>
        <v>0</v>
      </c>
      <c r="H309" s="433">
        <f>SUM('Príloha 2022'!H795)</f>
        <v>0</v>
      </c>
      <c r="I309" s="433">
        <f>SUM('Príloha 2022'!I792)</f>
        <v>0</v>
      </c>
      <c r="J309" s="433">
        <f>SUM('Príloha 2022'!J792)</f>
        <v>0</v>
      </c>
      <c r="K309" s="433">
        <f>SUM('Príloha 2022'!K792)</f>
        <v>0</v>
      </c>
      <c r="L309" s="433">
        <f>SUM('Príloha 2022'!L792)</f>
        <v>0</v>
      </c>
      <c r="M309" s="460"/>
    </row>
    <row r="310" spans="1:13" s="438" customFormat="1" x14ac:dyDescent="0.2">
      <c r="A310" s="437"/>
      <c r="B310" s="100"/>
      <c r="C310" s="100"/>
      <c r="D310" s="441" t="s">
        <v>1217</v>
      </c>
      <c r="E310" s="442"/>
      <c r="F310" s="433">
        <f>SUM('Príloha 2022'!F793)</f>
        <v>0</v>
      </c>
      <c r="G310" s="433">
        <f>SUM('Príloha 2022'!G793)</f>
        <v>0</v>
      </c>
      <c r="H310" s="433">
        <f>SUM('Príloha 2022'!H796)</f>
        <v>20</v>
      </c>
      <c r="I310" s="433">
        <f>SUM('Príloha 2022'!I793)</f>
        <v>34</v>
      </c>
      <c r="J310" s="433">
        <f>SUM('Príloha 2022'!J793)</f>
        <v>0</v>
      </c>
      <c r="K310" s="433">
        <f>SUM('Príloha 2022'!K793)</f>
        <v>0</v>
      </c>
      <c r="L310" s="433">
        <f>SUM('Príloha 2022'!L793)</f>
        <v>0</v>
      </c>
      <c r="M310" s="460" t="s">
        <v>1325</v>
      </c>
    </row>
    <row r="311" spans="1:13" s="438" customFormat="1" x14ac:dyDescent="0.2">
      <c r="A311" s="437"/>
      <c r="B311" s="100"/>
      <c r="C311" s="100"/>
      <c r="D311" s="441" t="s">
        <v>1140</v>
      </c>
      <c r="E311" s="442"/>
      <c r="F311" s="433">
        <f>SUM('Príloha 2022'!F794)</f>
        <v>0</v>
      </c>
      <c r="G311" s="433">
        <f>SUM('Príloha 2022'!G794)</f>
        <v>0</v>
      </c>
      <c r="H311" s="433">
        <f>SUM('Príloha 2022'!H797)</f>
        <v>13.5</v>
      </c>
      <c r="I311" s="433">
        <f>SUM('Príloha 2022'!I794)</f>
        <v>0</v>
      </c>
      <c r="J311" s="433">
        <f>SUM('Príloha 2022'!J794)</f>
        <v>0</v>
      </c>
      <c r="K311" s="433">
        <f>SUM('Príloha 2022'!K794)</f>
        <v>0</v>
      </c>
      <c r="L311" s="433">
        <f>SUM('Príloha 2022'!L794)</f>
        <v>0</v>
      </c>
      <c r="M311" s="460"/>
    </row>
    <row r="312" spans="1:13" s="438" customFormat="1" x14ac:dyDescent="0.2">
      <c r="A312" s="437"/>
      <c r="B312" s="100"/>
      <c r="C312" s="100"/>
      <c r="D312" s="441" t="s">
        <v>1141</v>
      </c>
      <c r="E312" s="442"/>
      <c r="F312" s="433">
        <f>SUM('Príloha 2022'!F795)</f>
        <v>0</v>
      </c>
      <c r="G312" s="433">
        <f>SUM('Príloha 2022'!G795)</f>
        <v>0</v>
      </c>
      <c r="H312" s="433">
        <f>SUM('Príloha 2022'!H798)</f>
        <v>0</v>
      </c>
      <c r="I312" s="433">
        <f>SUM('Príloha 2022'!I795)</f>
        <v>0</v>
      </c>
      <c r="J312" s="433">
        <f>SUM('Príloha 2022'!J795)</f>
        <v>0</v>
      </c>
      <c r="K312" s="433">
        <f>SUM('Príloha 2022'!K795)</f>
        <v>0</v>
      </c>
      <c r="L312" s="433">
        <f>SUM('Príloha 2022'!L795)</f>
        <v>0</v>
      </c>
      <c r="M312" s="460"/>
    </row>
    <row r="313" spans="1:13" s="438" customFormat="1" x14ac:dyDescent="0.2">
      <c r="A313" s="437"/>
      <c r="B313" s="100"/>
      <c r="C313" s="100"/>
      <c r="D313" s="441" t="s">
        <v>1142</v>
      </c>
      <c r="E313" s="442"/>
      <c r="F313" s="433">
        <f>SUM('Príloha 2022'!F796)</f>
        <v>0</v>
      </c>
      <c r="G313" s="433">
        <f>SUM('Príloha 2022'!G796)</f>
        <v>0</v>
      </c>
      <c r="H313" s="433">
        <f>SUM('Príloha 2022'!H799)</f>
        <v>0</v>
      </c>
      <c r="I313" s="433">
        <f>SUM('Príloha 2022'!I796)</f>
        <v>0</v>
      </c>
      <c r="J313" s="433">
        <f>SUM('Príloha 2022'!J796)</f>
        <v>0</v>
      </c>
      <c r="K313" s="433">
        <f>SUM('Príloha 2022'!K796)</f>
        <v>0</v>
      </c>
      <c r="L313" s="433">
        <f>SUM('Príloha 2022'!L796)</f>
        <v>0</v>
      </c>
      <c r="M313" s="459"/>
    </row>
    <row r="314" spans="1:13" s="381" customFormat="1" x14ac:dyDescent="0.2">
      <c r="A314" s="380"/>
      <c r="B314" s="100">
        <v>700</v>
      </c>
      <c r="C314" s="100"/>
      <c r="D314" s="100" t="s">
        <v>240</v>
      </c>
      <c r="E314" s="388" t="s">
        <v>867</v>
      </c>
      <c r="F314" s="148">
        <f>SUM('Príloha 2022'!F797)</f>
        <v>184.5</v>
      </c>
      <c r="G314" s="148">
        <f>SUM('Príloha 2022'!G797)</f>
        <v>1237.7</v>
      </c>
      <c r="H314" s="148">
        <f>SUM('Príloha 2022'!H800)</f>
        <v>0</v>
      </c>
      <c r="I314" s="148">
        <f>SUM('Príloha 2022'!I797)</f>
        <v>719</v>
      </c>
      <c r="J314" s="148">
        <f>SUM('Príloha 2022'!J797)</f>
        <v>719</v>
      </c>
      <c r="K314" s="148">
        <f>SUM('Príloha 2022'!K797)</f>
        <v>0</v>
      </c>
      <c r="L314" s="148">
        <f>SUM('Príloha 2022'!L797)</f>
        <v>0</v>
      </c>
    </row>
    <row r="315" spans="1:13" s="439" customFormat="1" x14ac:dyDescent="0.2">
      <c r="A315" s="440"/>
      <c r="B315" s="432"/>
      <c r="C315" s="432"/>
      <c r="D315" s="432" t="s">
        <v>1298</v>
      </c>
      <c r="E315" s="472"/>
      <c r="F315" s="433">
        <f>SUM('Príloha 2022'!F798)</f>
        <v>0</v>
      </c>
      <c r="G315" s="433">
        <f>SUM('Príloha 2022'!G798)</f>
        <v>0</v>
      </c>
      <c r="H315" s="433">
        <f>SUM('Príloha 2022'!H801)</f>
        <v>0</v>
      </c>
      <c r="I315" s="433">
        <f>SUM('Príloha 2022'!I798)</f>
        <v>12.3</v>
      </c>
      <c r="J315" s="433">
        <f>SUM('Príloha 2022'!J798)</f>
        <v>12.3</v>
      </c>
      <c r="K315" s="433">
        <f>SUM('Príloha 2022'!K798)</f>
        <v>0</v>
      </c>
      <c r="L315" s="433">
        <f>SUM('Príloha 2022'!L798)</f>
        <v>0</v>
      </c>
      <c r="M315" s="460"/>
    </row>
    <row r="316" spans="1:13" s="439" customFormat="1" x14ac:dyDescent="0.2">
      <c r="A316" s="440"/>
      <c r="B316" s="432"/>
      <c r="C316" s="432"/>
      <c r="D316" s="432" t="s">
        <v>1107</v>
      </c>
      <c r="E316" s="472"/>
      <c r="F316" s="433">
        <f>SUM('Príloha 2022'!F799)</f>
        <v>112.2</v>
      </c>
      <c r="G316" s="433">
        <f>SUM('Príloha 2022'!G799)</f>
        <v>1237.7</v>
      </c>
      <c r="H316" s="433">
        <f>SUM('Príloha 2022'!H802)</f>
        <v>0</v>
      </c>
      <c r="I316" s="433">
        <f>SUM('Príloha 2022'!I799)</f>
        <v>0</v>
      </c>
      <c r="J316" s="433">
        <f>SUM('Príloha 2022'!J799)</f>
        <v>0</v>
      </c>
      <c r="K316" s="433">
        <f>SUM('Príloha 2022'!K799)</f>
        <v>0</v>
      </c>
      <c r="L316" s="433">
        <f>SUM('Príloha 2022'!L799)</f>
        <v>0</v>
      </c>
      <c r="M316" s="459"/>
    </row>
    <row r="317" spans="1:13" s="382" customFormat="1" x14ac:dyDescent="0.2">
      <c r="A317" s="384"/>
      <c r="B317" s="84"/>
      <c r="C317" s="84"/>
      <c r="D317" s="386" t="s">
        <v>1320</v>
      </c>
      <c r="E317" s="389"/>
      <c r="F317" s="433">
        <f>SUM('Príloha 2022'!F800)</f>
        <v>0</v>
      </c>
      <c r="G317" s="433">
        <f>SUM('Príloha 2022'!G800)</f>
        <v>0</v>
      </c>
      <c r="H317" s="433">
        <f>SUM('Príloha 2022'!H803)</f>
        <v>8.5</v>
      </c>
      <c r="I317" s="433">
        <f>SUM('Príloha 2022'!I800)</f>
        <v>700</v>
      </c>
      <c r="J317" s="433">
        <f>SUM('Príloha 2022'!J800)</f>
        <v>700</v>
      </c>
      <c r="K317" s="433">
        <f>SUM('Príloha 2022'!K800)</f>
        <v>0</v>
      </c>
      <c r="L317" s="433">
        <f>SUM('Príloha 2022'!L800)</f>
        <v>0</v>
      </c>
      <c r="M317" s="460"/>
    </row>
    <row r="318" spans="1:13" s="382" customFormat="1" x14ac:dyDescent="0.2">
      <c r="A318" s="384"/>
      <c r="B318" s="84"/>
      <c r="C318" s="84"/>
      <c r="D318" s="386" t="s">
        <v>891</v>
      </c>
      <c r="E318" s="389"/>
      <c r="F318" s="433">
        <f>SUM('Príloha 2022'!F801)</f>
        <v>20.8</v>
      </c>
      <c r="G318" s="433">
        <f>SUM('Príloha 2022'!G801)</f>
        <v>0</v>
      </c>
      <c r="H318" s="433">
        <f>SUM('Príloha 2022'!H804)</f>
        <v>0</v>
      </c>
      <c r="I318" s="433">
        <f>SUM('Príloha 2022'!I801)</f>
        <v>0</v>
      </c>
      <c r="J318" s="433">
        <f>SUM('Príloha 2022'!J801)</f>
        <v>0</v>
      </c>
      <c r="K318" s="433">
        <f>SUM('Príloha 2022'!K801)</f>
        <v>0</v>
      </c>
      <c r="L318" s="433">
        <f>SUM('Príloha 2022'!L801)</f>
        <v>0</v>
      </c>
      <c r="M318" s="459"/>
    </row>
    <row r="319" spans="1:13" s="382" customFormat="1" x14ac:dyDescent="0.2">
      <c r="A319" s="384"/>
      <c r="B319" s="84"/>
      <c r="C319" s="84"/>
      <c r="D319" s="386" t="s">
        <v>892</v>
      </c>
      <c r="E319" s="389"/>
      <c r="F319" s="433">
        <f>SUM('Príloha 2022'!F802)</f>
        <v>0</v>
      </c>
      <c r="G319" s="433">
        <f>SUM('Príloha 2022'!G802)</f>
        <v>0</v>
      </c>
      <c r="H319" s="433">
        <f>SUM('Príloha 2022'!H805)</f>
        <v>0</v>
      </c>
      <c r="I319" s="433">
        <f>SUM('Príloha 2022'!I802)</f>
        <v>0</v>
      </c>
      <c r="J319" s="433">
        <f>SUM('Príloha 2022'!J802)</f>
        <v>0</v>
      </c>
      <c r="K319" s="433">
        <f>SUM('Príloha 2022'!K802)</f>
        <v>0</v>
      </c>
      <c r="L319" s="433">
        <f>SUM('Príloha 2022'!L802)</f>
        <v>0</v>
      </c>
      <c r="M319" s="438"/>
    </row>
    <row r="320" spans="1:13" s="439" customFormat="1" x14ac:dyDescent="0.2">
      <c r="A320" s="440"/>
      <c r="B320" s="432"/>
      <c r="C320" s="432"/>
      <c r="D320" s="441" t="s">
        <v>927</v>
      </c>
      <c r="E320" s="443"/>
      <c r="F320" s="433">
        <f>SUM('Príloha 2022'!F803)</f>
        <v>0</v>
      </c>
      <c r="G320" s="433">
        <f>SUM('Príloha 2022'!G803)</f>
        <v>0</v>
      </c>
      <c r="H320" s="433">
        <f>SUM('Príloha 2022'!H806)</f>
        <v>0</v>
      </c>
      <c r="I320" s="433">
        <f>SUM('Príloha 2022'!I803)</f>
        <v>1.7</v>
      </c>
      <c r="J320" s="433">
        <f>SUM('Príloha 2022'!J803)</f>
        <v>1.7</v>
      </c>
      <c r="K320" s="433">
        <f>SUM('Príloha 2022'!K803)</f>
        <v>0</v>
      </c>
      <c r="L320" s="433">
        <f>SUM('Príloha 2022'!L803)</f>
        <v>0</v>
      </c>
      <c r="M320" s="460"/>
    </row>
    <row r="321" spans="1:13" s="382" customFormat="1" x14ac:dyDescent="0.2">
      <c r="A321" s="384"/>
      <c r="B321" s="84"/>
      <c r="C321" s="84"/>
      <c r="D321" s="386" t="s">
        <v>880</v>
      </c>
      <c r="E321" s="389"/>
      <c r="F321" s="433">
        <f>SUM('Príloha 2022'!F804)</f>
        <v>0</v>
      </c>
      <c r="G321" s="433">
        <f>SUM('Príloha 2022'!G804)</f>
        <v>0</v>
      </c>
      <c r="H321" s="433">
        <f>SUM('Príloha 2022'!H807)</f>
        <v>0</v>
      </c>
      <c r="I321" s="433">
        <f>SUM('Príloha 2022'!I804)</f>
        <v>0</v>
      </c>
      <c r="J321" s="433">
        <f>SUM('Príloha 2022'!J804)</f>
        <v>0</v>
      </c>
      <c r="K321" s="433">
        <f>SUM('Príloha 2022'!K804)</f>
        <v>0</v>
      </c>
      <c r="L321" s="433">
        <f>SUM('Príloha 2022'!L804)</f>
        <v>0</v>
      </c>
      <c r="M321" s="1"/>
    </row>
    <row r="322" spans="1:13" s="382" customFormat="1" x14ac:dyDescent="0.2">
      <c r="A322" s="384"/>
      <c r="B322" s="84"/>
      <c r="C322" s="84"/>
      <c r="D322" s="386" t="s">
        <v>1108</v>
      </c>
      <c r="E322" s="389"/>
      <c r="F322" s="433">
        <f>SUM('Príloha 2022'!F805)</f>
        <v>36.5</v>
      </c>
      <c r="G322" s="433">
        <f>SUM('Príloha 2022'!G805)</f>
        <v>0</v>
      </c>
      <c r="H322" s="433">
        <f>SUM('Príloha 2022'!H808)</f>
        <v>5</v>
      </c>
      <c r="I322" s="433">
        <f>SUM('Príloha 2022'!I805)</f>
        <v>0</v>
      </c>
      <c r="J322" s="433">
        <f>SUM('Príloha 2022'!J805)</f>
        <v>0</v>
      </c>
      <c r="K322" s="433">
        <f>SUM('Príloha 2022'!K805)</f>
        <v>0</v>
      </c>
      <c r="L322" s="433">
        <f>SUM('Príloha 2022'!L805)</f>
        <v>0</v>
      </c>
    </row>
    <row r="323" spans="1:13" s="382" customFormat="1" x14ac:dyDescent="0.2">
      <c r="A323" s="384"/>
      <c r="B323" s="84"/>
      <c r="C323" s="84"/>
      <c r="D323" s="386" t="s">
        <v>865</v>
      </c>
      <c r="E323" s="389"/>
      <c r="F323" s="433">
        <f>SUM('Príloha 2022'!F806)</f>
        <v>0</v>
      </c>
      <c r="G323" s="433">
        <f>SUM('Príloha 2022'!G806)</f>
        <v>0</v>
      </c>
      <c r="H323" s="433">
        <f>SUM('Príloha 2022'!H809)</f>
        <v>0</v>
      </c>
      <c r="I323" s="433">
        <f>SUM('Príloha 2022'!I806)</f>
        <v>0</v>
      </c>
      <c r="J323" s="433">
        <f>SUM('Príloha 2022'!J806)</f>
        <v>0</v>
      </c>
      <c r="K323" s="433">
        <f>SUM('Príloha 2022'!K806)</f>
        <v>0</v>
      </c>
      <c r="L323" s="433">
        <f>SUM('Príloha 2022'!L806)</f>
        <v>0</v>
      </c>
    </row>
    <row r="324" spans="1:13" s="382" customFormat="1" x14ac:dyDescent="0.2">
      <c r="A324" s="384"/>
      <c r="B324" s="84"/>
      <c r="C324" s="84"/>
      <c r="D324" s="386" t="s">
        <v>1181</v>
      </c>
      <c r="E324" s="389"/>
      <c r="F324" s="433">
        <f>SUM('Príloha 2022'!F807)</f>
        <v>0</v>
      </c>
      <c r="G324" s="433">
        <f>SUM('Príloha 2022'!G807)</f>
        <v>0</v>
      </c>
      <c r="H324" s="433">
        <f>SUM('Príloha 2022'!H810)</f>
        <v>0</v>
      </c>
      <c r="I324" s="433">
        <f>SUM('Príloha 2022'!I807)</f>
        <v>0</v>
      </c>
      <c r="J324" s="433">
        <f>SUM('Príloha 2022'!J807)</f>
        <v>0</v>
      </c>
      <c r="K324" s="433">
        <f>SUM('Príloha 2022'!K807)</f>
        <v>0</v>
      </c>
      <c r="L324" s="433">
        <f>SUM('Príloha 2022'!L807)</f>
        <v>0</v>
      </c>
    </row>
    <row r="325" spans="1:13" s="382" customFormat="1" ht="11.25" customHeight="1" x14ac:dyDescent="0.2">
      <c r="A325" s="384"/>
      <c r="B325" s="84"/>
      <c r="C325" s="84"/>
      <c r="D325" s="386" t="s">
        <v>866</v>
      </c>
      <c r="E325" s="389"/>
      <c r="F325" s="433">
        <f>SUM('Príloha 2022'!F808)</f>
        <v>0</v>
      </c>
      <c r="G325" s="433">
        <f>SUM('Príloha 2022'!G808)</f>
        <v>0</v>
      </c>
      <c r="H325" s="433">
        <f>SUM('Príloha 2022'!H811)</f>
        <v>0</v>
      </c>
      <c r="I325" s="433">
        <f>SUM('Príloha 2022'!I808)</f>
        <v>5</v>
      </c>
      <c r="J325" s="433">
        <f>SUM('Príloha 2022'!J808)</f>
        <v>5</v>
      </c>
      <c r="K325" s="433">
        <f>SUM('Príloha 2022'!K808)</f>
        <v>0</v>
      </c>
      <c r="L325" s="433">
        <f>SUM('Príloha 2022'!L808)</f>
        <v>0</v>
      </c>
      <c r="M325" s="438"/>
    </row>
    <row r="326" spans="1:13" s="439" customFormat="1" ht="11.25" customHeight="1" x14ac:dyDescent="0.2">
      <c r="A326" s="440"/>
      <c r="B326" s="432"/>
      <c r="C326" s="432"/>
      <c r="D326" s="441" t="s">
        <v>1078</v>
      </c>
      <c r="E326" s="443"/>
      <c r="F326" s="433">
        <f>SUM('Príloha 2022'!F809)</f>
        <v>15</v>
      </c>
      <c r="G326" s="433">
        <f>SUM('Príloha 2022'!G809)</f>
        <v>0</v>
      </c>
      <c r="H326" s="433">
        <f>SUM('Príloha 2022'!H812)</f>
        <v>0</v>
      </c>
      <c r="I326" s="433">
        <f>SUM('Príloha 2022'!I809)</f>
        <v>0</v>
      </c>
      <c r="J326" s="433">
        <f>SUM('Príloha 2022'!J809)</f>
        <v>0</v>
      </c>
      <c r="K326" s="433">
        <f>SUM('Príloha 2022'!K809)</f>
        <v>0</v>
      </c>
      <c r="L326" s="433">
        <f>SUM('Príloha 2022'!L809)</f>
        <v>0</v>
      </c>
      <c r="M326" s="460"/>
    </row>
    <row r="327" spans="1:13" s="439" customFormat="1" x14ac:dyDescent="0.2">
      <c r="A327" s="440"/>
      <c r="B327" s="432"/>
      <c r="C327" s="432"/>
      <c r="D327" s="441" t="s">
        <v>1182</v>
      </c>
      <c r="E327" s="443"/>
      <c r="F327" s="433">
        <f>SUM('Príloha 2022'!F810)</f>
        <v>0</v>
      </c>
      <c r="G327" s="433">
        <f>SUM('Príloha 2022'!G810)</f>
        <v>0</v>
      </c>
      <c r="H327" s="433">
        <f>SUM('Príloha 2022'!H813)</f>
        <v>0</v>
      </c>
      <c r="I327" s="433">
        <f>SUM('Príloha 2022'!I810)</f>
        <v>0</v>
      </c>
      <c r="J327" s="433">
        <f>SUM('Príloha 2022'!J810)</f>
        <v>0</v>
      </c>
      <c r="K327" s="433">
        <f>SUM('Príloha 2022'!K810)</f>
        <v>0</v>
      </c>
      <c r="L327" s="433">
        <f>SUM('Príloha 2022'!L810)</f>
        <v>0</v>
      </c>
      <c r="M327" s="459"/>
    </row>
    <row r="328" spans="1:13" s="382" customFormat="1" x14ac:dyDescent="0.2">
      <c r="A328" s="384"/>
      <c r="B328" s="100">
        <v>700</v>
      </c>
      <c r="C328" s="84"/>
      <c r="D328" s="409" t="s">
        <v>889</v>
      </c>
      <c r="E328" s="388" t="s">
        <v>732</v>
      </c>
      <c r="F328" s="148">
        <f>SUM('Príloha 2022'!F811)</f>
        <v>5.8</v>
      </c>
      <c r="G328" s="148">
        <f>SUM('Príloha 2022'!G811)</f>
        <v>0</v>
      </c>
      <c r="H328" s="148">
        <f>SUM('Príloha 2022'!H814)</f>
        <v>0</v>
      </c>
      <c r="I328" s="148">
        <f>SUM('Príloha 2022'!I811)</f>
        <v>0</v>
      </c>
      <c r="J328" s="148">
        <f>SUM('Príloha 2022'!J811)</f>
        <v>0</v>
      </c>
      <c r="K328" s="148">
        <f>SUM('Príloha 2022'!K811)</f>
        <v>0</v>
      </c>
      <c r="L328" s="148">
        <f>SUM('Príloha 2022'!L811)</f>
        <v>0</v>
      </c>
    </row>
    <row r="329" spans="1:13" s="382" customFormat="1" x14ac:dyDescent="0.2">
      <c r="A329" s="384"/>
      <c r="B329" s="84"/>
      <c r="C329" s="84"/>
      <c r="D329" s="386" t="s">
        <v>890</v>
      </c>
      <c r="E329" s="389"/>
      <c r="F329" s="433">
        <f>SUM('Príloha 2022'!F812)</f>
        <v>5.8</v>
      </c>
      <c r="G329" s="433">
        <f>SUM('Príloha 2022'!G812)</f>
        <v>0</v>
      </c>
      <c r="H329" s="433">
        <f>SUM('Príloha 2022'!H815)</f>
        <v>3686.5</v>
      </c>
      <c r="I329" s="433">
        <f>SUM('Príloha 2022'!I812)</f>
        <v>0</v>
      </c>
      <c r="J329" s="433">
        <f>SUM('Príloha 2022'!J812)</f>
        <v>0</v>
      </c>
      <c r="K329" s="433">
        <f>SUM('Príloha 2022'!K812)</f>
        <v>0</v>
      </c>
      <c r="L329" s="433">
        <f>SUM('Príloha 2022'!L812)</f>
        <v>0</v>
      </c>
      <c r="M329" s="460"/>
    </row>
    <row r="330" spans="1:13" s="439" customFormat="1" x14ac:dyDescent="0.2">
      <c r="A330" s="440"/>
      <c r="B330" s="432"/>
      <c r="C330" s="432"/>
      <c r="D330" s="445" t="s">
        <v>961</v>
      </c>
      <c r="E330" s="388" t="s">
        <v>958</v>
      </c>
      <c r="F330" s="148">
        <f>SUM('Príloha 2022'!F813)</f>
        <v>0</v>
      </c>
      <c r="G330" s="148">
        <f>SUM('Príloha 2022'!G813)</f>
        <v>42.5</v>
      </c>
      <c r="H330" s="148">
        <f>SUM('Príloha 2022'!H816)</f>
        <v>2141.8000000000002</v>
      </c>
      <c r="I330" s="148">
        <f>SUM('Príloha 2022'!I813)</f>
        <v>0</v>
      </c>
      <c r="J330" s="148">
        <f>SUM('Príloha 2022'!J813)</f>
        <v>0</v>
      </c>
      <c r="K330" s="148">
        <f>SUM('Príloha 2022'!K813)</f>
        <v>0</v>
      </c>
      <c r="L330" s="148">
        <f>SUM('Príloha 2022'!L813)</f>
        <v>0</v>
      </c>
      <c r="M330" s="438"/>
    </row>
    <row r="331" spans="1:13" s="439" customFormat="1" x14ac:dyDescent="0.2">
      <c r="A331" s="440"/>
      <c r="B331" s="432"/>
      <c r="C331" s="432"/>
      <c r="D331" s="441" t="s">
        <v>962</v>
      </c>
      <c r="E331" s="443"/>
      <c r="F331" s="433">
        <f>SUM('Príloha 2022'!F814)</f>
        <v>0</v>
      </c>
      <c r="G331" s="433">
        <f>SUM('Príloha 2022'!G814)</f>
        <v>42.5</v>
      </c>
      <c r="H331" s="433">
        <f>SUM('Príloha 2022'!H817)</f>
        <v>1544.7</v>
      </c>
      <c r="I331" s="433">
        <f>SUM('Príloha 2022'!I814)</f>
        <v>0</v>
      </c>
      <c r="J331" s="433">
        <f>SUM('Príloha 2022'!J814)</f>
        <v>0</v>
      </c>
      <c r="K331" s="433">
        <f>SUM('Príloha 2022'!K814)</f>
        <v>0</v>
      </c>
      <c r="L331" s="433">
        <f>SUM('Príloha 2022'!L814)</f>
        <v>0</v>
      </c>
      <c r="M331" s="460"/>
    </row>
    <row r="332" spans="1:13" ht="11.25" customHeight="1" x14ac:dyDescent="0.2">
      <c r="A332" s="10"/>
      <c r="B332" s="34"/>
      <c r="C332" s="34"/>
      <c r="D332" s="39" t="s">
        <v>725</v>
      </c>
      <c r="E332" s="35"/>
      <c r="F332" s="285">
        <f>SUM('Príloha 2022'!F815)</f>
        <v>3551.8999999999996</v>
      </c>
      <c r="G332" s="285">
        <f>SUM('Príloha 2022'!G815)</f>
        <v>3776.9999999999995</v>
      </c>
      <c r="H332" s="285">
        <f>SUM('Príloha 2022'!H818)</f>
        <v>210.4</v>
      </c>
      <c r="I332" s="285">
        <f>SUM('Príloha 2022'!I815)</f>
        <v>4082.7</v>
      </c>
      <c r="J332" s="285">
        <f>SUM('Príloha 2022'!J815)</f>
        <v>4104.3</v>
      </c>
      <c r="K332" s="285">
        <f>SUM('Príloha 2022'!K815)</f>
        <v>3686.5</v>
      </c>
      <c r="L332" s="285">
        <f>SUM('Príloha 2022'!L815)</f>
        <v>3686.5</v>
      </c>
    </row>
    <row r="333" spans="1:13" s="438" customFormat="1" ht="15" customHeight="1" x14ac:dyDescent="0.2">
      <c r="A333" s="383"/>
      <c r="B333" s="344"/>
      <c r="C333" s="344"/>
      <c r="D333" s="344" t="s">
        <v>205</v>
      </c>
      <c r="E333" s="345"/>
      <c r="F333" s="345">
        <f>SUM('Príloha 2022'!F816)</f>
        <v>2074.6</v>
      </c>
      <c r="G333" s="345">
        <f>SUM('Príloha 2022'!G816)</f>
        <v>2370.3999999999996</v>
      </c>
      <c r="H333" s="345">
        <f>SUM('Príloha 2022'!H819)</f>
        <v>1073.4000000000001</v>
      </c>
      <c r="I333" s="345">
        <f>SUM('Príloha 2022'!I816)</f>
        <v>2431.9</v>
      </c>
      <c r="J333" s="345">
        <f>SUM('Príloha 2022'!J816)</f>
        <v>2462.5</v>
      </c>
      <c r="K333" s="345">
        <f>SUM('Príloha 2022'!K816)</f>
        <v>2141.8000000000002</v>
      </c>
      <c r="L333" s="345">
        <f>SUM('Príloha 2022'!L816)</f>
        <v>2141.8000000000002</v>
      </c>
    </row>
    <row r="334" spans="1:13" s="438" customFormat="1" ht="11.25" customHeight="1" x14ac:dyDescent="0.2">
      <c r="A334" s="383"/>
      <c r="B334" s="601" t="s">
        <v>810</v>
      </c>
      <c r="C334" s="602"/>
      <c r="D334" s="100" t="s">
        <v>811</v>
      </c>
      <c r="E334" s="148"/>
      <c r="F334" s="148">
        <f>SUM('Príloha 2022'!F819)</f>
        <v>999.30000000000007</v>
      </c>
      <c r="G334" s="148">
        <f>SUM('Príloha 2022'!G819)</f>
        <v>1112.3999999999999</v>
      </c>
      <c r="H334" s="148">
        <f>SUM('Príloha 2022'!H822)</f>
        <v>131.9</v>
      </c>
      <c r="I334" s="148">
        <f>SUM('Príloha 2022'!I819)</f>
        <v>1197.7</v>
      </c>
      <c r="J334" s="148">
        <f>SUM('Príloha 2022'!J819)</f>
        <v>1207.0999999999999</v>
      </c>
      <c r="K334" s="148">
        <f>SUM('Príloha 2022'!K819)</f>
        <v>1073.4000000000001</v>
      </c>
      <c r="L334" s="148">
        <f>SUM('Príloha 2022'!L819)</f>
        <v>1073.4000000000001</v>
      </c>
    </row>
    <row r="335" spans="1:13" s="1" customFormat="1" ht="11.25" customHeight="1" x14ac:dyDescent="0.2">
      <c r="A335" s="8"/>
      <c r="B335" s="36"/>
      <c r="C335" s="36"/>
      <c r="D335" s="84" t="s">
        <v>280</v>
      </c>
      <c r="E335" s="148"/>
      <c r="F335" s="433">
        <f>SUM('Príloha 2022'!F820)</f>
        <v>621.6</v>
      </c>
      <c r="G335" s="433">
        <f>SUM('Príloha 2022'!G820)</f>
        <v>704.7</v>
      </c>
      <c r="H335" s="433">
        <f>SUM('Príloha 2022'!H823)</f>
        <v>1.5</v>
      </c>
      <c r="I335" s="433">
        <f>SUM('Príloha 2022'!I820)</f>
        <v>743.5</v>
      </c>
      <c r="J335" s="433">
        <f>SUM('Príloha 2022'!J820)</f>
        <v>744.5</v>
      </c>
      <c r="K335" s="433">
        <f>SUM('Príloha 2022'!K820)</f>
        <v>684.3</v>
      </c>
      <c r="L335" s="433">
        <f>SUM('Príloha 2022'!L820)</f>
        <v>684.3</v>
      </c>
      <c r="M335" s="460" t="s">
        <v>1325</v>
      </c>
    </row>
    <row r="336" spans="1:13" s="1" customFormat="1" ht="11.25" customHeight="1" x14ac:dyDescent="0.2">
      <c r="A336" s="8"/>
      <c r="B336" s="36"/>
      <c r="C336" s="36"/>
      <c r="D336" s="84" t="s">
        <v>279</v>
      </c>
      <c r="E336" s="148"/>
      <c r="F336" s="433">
        <f>SUM('Príloha 2022'!F821)</f>
        <v>234.6</v>
      </c>
      <c r="G336" s="433">
        <f>SUM('Príloha 2022'!G821)</f>
        <v>251.4</v>
      </c>
      <c r="H336" s="433">
        <f>SUM('Príloha 2022'!H824)</f>
        <v>165.4</v>
      </c>
      <c r="I336" s="433">
        <f>SUM('Príloha 2022'!I821)</f>
        <v>274.2</v>
      </c>
      <c r="J336" s="433">
        <f>SUM('Príloha 2022'!J821)</f>
        <v>276.10000000000002</v>
      </c>
      <c r="K336" s="433">
        <f>SUM('Príloha 2022'!K821)</f>
        <v>255.7</v>
      </c>
      <c r="L336" s="433">
        <f>SUM('Príloha 2022'!L821)</f>
        <v>255.7</v>
      </c>
      <c r="M336" s="460" t="s">
        <v>1325</v>
      </c>
    </row>
    <row r="337" spans="1:13" s="1" customFormat="1" ht="11.25" customHeight="1" x14ac:dyDescent="0.2">
      <c r="A337" s="8"/>
      <c r="B337" s="36"/>
      <c r="C337" s="36"/>
      <c r="D337" s="84" t="s">
        <v>162</v>
      </c>
      <c r="E337" s="148"/>
      <c r="F337" s="433">
        <f>SUM('Príloha 2022'!F822)</f>
        <v>139.9</v>
      </c>
      <c r="G337" s="433">
        <f>SUM('Príloha 2022'!G822)</f>
        <v>154</v>
      </c>
      <c r="H337" s="433">
        <f>SUM('Príloha 2022'!H825)</f>
        <v>8</v>
      </c>
      <c r="I337" s="433">
        <f>SUM('Príloha 2022'!I822)</f>
        <v>178.5</v>
      </c>
      <c r="J337" s="433">
        <f>SUM('Príloha 2022'!J822)</f>
        <v>185</v>
      </c>
      <c r="K337" s="433">
        <f>SUM('Príloha 2022'!K822)</f>
        <v>131.9</v>
      </c>
      <c r="L337" s="433">
        <f>SUM('Príloha 2022'!L822)</f>
        <v>131.9</v>
      </c>
      <c r="M337" s="460" t="s">
        <v>1325</v>
      </c>
    </row>
    <row r="338" spans="1:13" s="1" customFormat="1" ht="11.25" customHeight="1" x14ac:dyDescent="0.2">
      <c r="A338" s="8"/>
      <c r="B338" s="36"/>
      <c r="C338" s="36"/>
      <c r="D338" s="84" t="s">
        <v>812</v>
      </c>
      <c r="E338" s="148"/>
      <c r="F338" s="433">
        <f>SUM('Príloha 2022'!F823)</f>
        <v>3.2</v>
      </c>
      <c r="G338" s="433">
        <f>SUM('Príloha 2022'!G823)</f>
        <v>2.2999999999999998</v>
      </c>
      <c r="H338" s="433">
        <f>SUM('Príloha 2022'!H826)</f>
        <v>10.1</v>
      </c>
      <c r="I338" s="433">
        <f>SUM('Príloha 2022'!I823)</f>
        <v>1.5</v>
      </c>
      <c r="J338" s="433">
        <f>SUM('Príloha 2022'!J823)</f>
        <v>1.5</v>
      </c>
      <c r="K338" s="433">
        <f>SUM('Príloha 2022'!K823)</f>
        <v>1.5</v>
      </c>
      <c r="L338" s="433">
        <f>SUM('Príloha 2022'!L823)</f>
        <v>1.5</v>
      </c>
      <c r="M338" s="309"/>
    </row>
    <row r="339" spans="1:13" s="438" customFormat="1" ht="11.25" customHeight="1" x14ac:dyDescent="0.2">
      <c r="A339" s="383"/>
      <c r="B339" s="601" t="s">
        <v>813</v>
      </c>
      <c r="C339" s="602"/>
      <c r="D339" s="100" t="s">
        <v>814</v>
      </c>
      <c r="E339" s="148"/>
      <c r="F339" s="148">
        <f>SUM('Príloha 2022'!F824)</f>
        <v>161.1</v>
      </c>
      <c r="G339" s="148">
        <f>SUM('Príloha 2022'!G824)</f>
        <v>247.10000000000002</v>
      </c>
      <c r="H339" s="148">
        <f>SUM('Príloha 2022'!H827)</f>
        <v>54.9</v>
      </c>
      <c r="I339" s="148">
        <f>SUM('Príloha 2022'!I824)</f>
        <v>221.60000000000002</v>
      </c>
      <c r="J339" s="148">
        <f>SUM('Príloha 2022'!J824)</f>
        <v>257.5</v>
      </c>
      <c r="K339" s="148">
        <f>SUM('Príloha 2022'!K824)</f>
        <v>165.4</v>
      </c>
      <c r="L339" s="148">
        <f>SUM('Príloha 2022'!L824)</f>
        <v>165.4</v>
      </c>
      <c r="M339" s="447"/>
    </row>
    <row r="340" spans="1:13" s="1" customFormat="1" ht="11.25" customHeight="1" x14ac:dyDescent="0.2">
      <c r="A340" s="8"/>
      <c r="B340" s="36"/>
      <c r="C340" s="36"/>
      <c r="D340" s="84" t="s">
        <v>815</v>
      </c>
      <c r="E340" s="148"/>
      <c r="F340" s="433">
        <f>SUM('Príloha 2022'!F825)</f>
        <v>10.5</v>
      </c>
      <c r="G340" s="433">
        <f>SUM('Príloha 2022'!G825)</f>
        <v>11.4</v>
      </c>
      <c r="H340" s="433">
        <f>SUM('Príloha 2022'!H828)</f>
        <v>13</v>
      </c>
      <c r="I340" s="433">
        <f>SUM('Príloha 2022'!I825)</f>
        <v>14.5</v>
      </c>
      <c r="J340" s="433">
        <f>SUM('Príloha 2022'!J825)</f>
        <v>14.5</v>
      </c>
      <c r="K340" s="433">
        <f>SUM('Príloha 2022'!K825)</f>
        <v>8</v>
      </c>
      <c r="L340" s="433">
        <f>SUM('Príloha 2022'!L825)</f>
        <v>8</v>
      </c>
      <c r="M340" s="460"/>
    </row>
    <row r="341" spans="1:13" s="1" customFormat="1" ht="11.25" customHeight="1" x14ac:dyDescent="0.2">
      <c r="A341" s="8"/>
      <c r="B341" s="36"/>
      <c r="C341" s="36"/>
      <c r="D341" s="84" t="s">
        <v>841</v>
      </c>
      <c r="E341" s="148"/>
      <c r="F341" s="433">
        <f>SUM('Príloha 2022'!F826)</f>
        <v>12.8</v>
      </c>
      <c r="G341" s="433">
        <f>SUM('Príloha 2022'!G826)</f>
        <v>13.6</v>
      </c>
      <c r="H341" s="433">
        <f>SUM('Príloha 2022'!H829)</f>
        <v>2.2999999999999998</v>
      </c>
      <c r="I341" s="433">
        <f>SUM('Príloha 2022'!I826)</f>
        <v>13.7</v>
      </c>
      <c r="J341" s="433">
        <f>SUM('Príloha 2022'!J826)</f>
        <v>13</v>
      </c>
      <c r="K341" s="433">
        <f>SUM('Príloha 2022'!K826)</f>
        <v>10.1</v>
      </c>
      <c r="L341" s="433">
        <f>SUM('Príloha 2022'!L826)</f>
        <v>10.1</v>
      </c>
      <c r="M341" s="460" t="s">
        <v>1325</v>
      </c>
    </row>
    <row r="342" spans="1:13" s="1" customFormat="1" ht="11.25" customHeight="1" x14ac:dyDescent="0.2">
      <c r="A342" s="8"/>
      <c r="B342" s="36"/>
      <c r="C342" s="36"/>
      <c r="D342" s="84" t="s">
        <v>816</v>
      </c>
      <c r="E342" s="148"/>
      <c r="F342" s="433">
        <f>SUM('Príloha 2022'!F827)</f>
        <v>28.1</v>
      </c>
      <c r="G342" s="433">
        <f>SUM('Príloha 2022'!G827)</f>
        <v>42.3</v>
      </c>
      <c r="H342" s="433">
        <f>SUM('Príloha 2022'!H830)</f>
        <v>7.4</v>
      </c>
      <c r="I342" s="433">
        <f>SUM('Príloha 2022'!I827)</f>
        <v>39.6</v>
      </c>
      <c r="J342" s="433">
        <f>SUM('Príloha 2022'!J827)</f>
        <v>39.6</v>
      </c>
      <c r="K342" s="433">
        <f>SUM('Príloha 2022'!K827)</f>
        <v>54.9</v>
      </c>
      <c r="L342" s="433">
        <f>SUM('Príloha 2022'!L827)</f>
        <v>54.9</v>
      </c>
      <c r="M342" s="460"/>
    </row>
    <row r="343" spans="1:13" s="1" customFormat="1" ht="11.25" customHeight="1" x14ac:dyDescent="0.2">
      <c r="A343" s="8"/>
      <c r="B343" s="36"/>
      <c r="C343" s="36"/>
      <c r="D343" s="84" t="s">
        <v>76</v>
      </c>
      <c r="E343" s="148"/>
      <c r="F343" s="433">
        <f>SUM('Príloha 2022'!F828)</f>
        <v>13.3</v>
      </c>
      <c r="G343" s="433">
        <f>SUM('Príloha 2022'!G828)</f>
        <v>6.5</v>
      </c>
      <c r="H343" s="433">
        <f>SUM('Príloha 2022'!H831)</f>
        <v>7.4</v>
      </c>
      <c r="I343" s="433">
        <f>SUM('Príloha 2022'!I828)</f>
        <v>13.7</v>
      </c>
      <c r="J343" s="433">
        <f>SUM('Príloha 2022'!J828)</f>
        <v>15.4</v>
      </c>
      <c r="K343" s="433">
        <f>SUM('Príloha 2022'!K828)</f>
        <v>13</v>
      </c>
      <c r="L343" s="433">
        <f>SUM('Príloha 2022'!L828)</f>
        <v>13</v>
      </c>
      <c r="M343" s="460" t="s">
        <v>1325</v>
      </c>
    </row>
    <row r="344" spans="1:13" s="1" customFormat="1" ht="11.25" customHeight="1" x14ac:dyDescent="0.2">
      <c r="A344" s="8"/>
      <c r="B344" s="36"/>
      <c r="C344" s="36"/>
      <c r="D344" s="84" t="s">
        <v>818</v>
      </c>
      <c r="E344" s="148"/>
      <c r="F344" s="433">
        <f>SUM('Príloha 2022'!F829)</f>
        <v>1.7</v>
      </c>
      <c r="G344" s="433">
        <f>SUM('Príloha 2022'!G829)</f>
        <v>9</v>
      </c>
      <c r="H344" s="433">
        <f>SUM('Príloha 2022'!H832)</f>
        <v>8</v>
      </c>
      <c r="I344" s="433">
        <f>SUM('Príloha 2022'!I829)</f>
        <v>2.4</v>
      </c>
      <c r="J344" s="433">
        <f>SUM('Príloha 2022'!J829)</f>
        <v>2.4</v>
      </c>
      <c r="K344" s="433">
        <f>SUM('Príloha 2022'!K829)</f>
        <v>2.2999999999999998</v>
      </c>
      <c r="L344" s="433">
        <f>SUM('Príloha 2022'!L829)</f>
        <v>2.2999999999999998</v>
      </c>
      <c r="M344" s="460"/>
    </row>
    <row r="345" spans="1:13" s="1" customFormat="1" ht="11.25" customHeight="1" x14ac:dyDescent="0.2">
      <c r="A345" s="8"/>
      <c r="B345" s="36"/>
      <c r="C345" s="36"/>
      <c r="D345" s="84" t="s">
        <v>819</v>
      </c>
      <c r="E345" s="148"/>
      <c r="F345" s="433">
        <f>SUM('Príloha 2022'!F830)</f>
        <v>3.6</v>
      </c>
      <c r="G345" s="433">
        <f>SUM('Príloha 2022'!G830)</f>
        <v>0</v>
      </c>
      <c r="H345" s="433">
        <f>SUM('Príloha 2022'!H833)</f>
        <v>0</v>
      </c>
      <c r="I345" s="433">
        <f>SUM('Príloha 2022'!I830)</f>
        <v>5.0999999999999996</v>
      </c>
      <c r="J345" s="433">
        <f>SUM('Príloha 2022'!J830)</f>
        <v>5.0999999999999996</v>
      </c>
      <c r="K345" s="433">
        <f>SUM('Príloha 2022'!K830)</f>
        <v>7.4</v>
      </c>
      <c r="L345" s="433">
        <f>SUM('Príloha 2022'!L830)</f>
        <v>7.4</v>
      </c>
      <c r="M345" s="460"/>
    </row>
    <row r="346" spans="1:13" s="1" customFormat="1" ht="11.25" customHeight="1" x14ac:dyDescent="0.2">
      <c r="A346" s="8"/>
      <c r="B346" s="36"/>
      <c r="C346" s="36"/>
      <c r="D346" s="84" t="s">
        <v>820</v>
      </c>
      <c r="E346" s="148"/>
      <c r="F346" s="433">
        <f>SUM('Príloha 2022'!F831)</f>
        <v>3.6</v>
      </c>
      <c r="G346" s="433">
        <f>SUM('Príloha 2022'!G831)</f>
        <v>2.2999999999999998</v>
      </c>
      <c r="H346" s="433">
        <f>SUM('Príloha 2022'!H834)</f>
        <v>0</v>
      </c>
      <c r="I346" s="433">
        <f>SUM('Príloha 2022'!I831)</f>
        <v>0</v>
      </c>
      <c r="J346" s="433">
        <f>SUM('Príloha 2022'!J831)</f>
        <v>0</v>
      </c>
      <c r="K346" s="433">
        <f>SUM('Príloha 2022'!K831)</f>
        <v>7.4</v>
      </c>
      <c r="L346" s="433">
        <f>SUM('Príloha 2022'!L831)</f>
        <v>7.4</v>
      </c>
      <c r="M346" s="460"/>
    </row>
    <row r="347" spans="1:13" s="1" customFormat="1" ht="11.25" customHeight="1" x14ac:dyDescent="0.2">
      <c r="A347" s="8"/>
      <c r="B347" s="36"/>
      <c r="C347" s="36"/>
      <c r="D347" s="397" t="s">
        <v>872</v>
      </c>
      <c r="E347" s="339"/>
      <c r="F347" s="433">
        <f>SUM('Príloha 2022'!F832)</f>
        <v>2.2000000000000002</v>
      </c>
      <c r="G347" s="433">
        <f>SUM('Príloha 2022'!G832)</f>
        <v>14.3</v>
      </c>
      <c r="H347" s="433">
        <f>SUM('Príloha 2022'!H835)</f>
        <v>0</v>
      </c>
      <c r="I347" s="433">
        <f>SUM('Príloha 2022'!I832)</f>
        <v>0</v>
      </c>
      <c r="J347" s="433">
        <f>SUM('Príloha 2022'!J832)</f>
        <v>0</v>
      </c>
      <c r="K347" s="433">
        <f>SUM('Príloha 2022'!K832)</f>
        <v>8</v>
      </c>
      <c r="L347" s="433">
        <f>SUM('Príloha 2022'!L832)</f>
        <v>8</v>
      </c>
      <c r="M347" s="460"/>
    </row>
    <row r="348" spans="1:13" s="428" customFormat="1" ht="11.25" customHeight="1" x14ac:dyDescent="0.2">
      <c r="A348" s="8"/>
      <c r="B348" s="430"/>
      <c r="C348" s="430"/>
      <c r="D348" s="397" t="s">
        <v>1227</v>
      </c>
      <c r="E348" s="339"/>
      <c r="F348" s="433">
        <f>SUM('Príloha 2022'!F833)</f>
        <v>0</v>
      </c>
      <c r="G348" s="433">
        <f>SUM('Príloha 2022'!G833)</f>
        <v>0</v>
      </c>
      <c r="H348" s="433">
        <f>SUM('Príloha 2022'!H836)</f>
        <v>0</v>
      </c>
      <c r="I348" s="433">
        <f>SUM('Príloha 2022'!I833)</f>
        <v>0</v>
      </c>
      <c r="J348" s="433">
        <f>SUM('Príloha 2022'!J833)</f>
        <v>0</v>
      </c>
      <c r="K348" s="433">
        <f>SUM('Príloha 2022'!K833)</f>
        <v>0</v>
      </c>
      <c r="L348" s="433">
        <f>SUM('Príloha 2022'!L833)</f>
        <v>0</v>
      </c>
      <c r="M348" s="459"/>
    </row>
    <row r="349" spans="1:13" s="428" customFormat="1" ht="11.25" customHeight="1" x14ac:dyDescent="0.2">
      <c r="A349" s="8"/>
      <c r="B349" s="430"/>
      <c r="C349" s="430"/>
      <c r="D349" s="397" t="s">
        <v>1229</v>
      </c>
      <c r="E349" s="339"/>
      <c r="F349" s="433">
        <f>SUM('Príloha 2022'!F834)</f>
        <v>0</v>
      </c>
      <c r="G349" s="433">
        <f>SUM('Príloha 2022'!G834)</f>
        <v>0</v>
      </c>
      <c r="H349" s="433">
        <f>SUM('Príloha 2022'!H837)</f>
        <v>0</v>
      </c>
      <c r="I349" s="433">
        <f>SUM('Príloha 2022'!I834)</f>
        <v>0.8</v>
      </c>
      <c r="J349" s="433">
        <f>SUM('Príloha 2022'!J834)</f>
        <v>0.8</v>
      </c>
      <c r="K349" s="433">
        <f>SUM('Príloha 2022'!K834)</f>
        <v>0</v>
      </c>
      <c r="L349" s="433">
        <f>SUM('Príloha 2022'!L834)</f>
        <v>0</v>
      </c>
      <c r="M349" s="460"/>
    </row>
    <row r="350" spans="1:13" s="428" customFormat="1" ht="11.25" customHeight="1" x14ac:dyDescent="0.2">
      <c r="A350" s="8"/>
      <c r="B350" s="430"/>
      <c r="C350" s="430"/>
      <c r="D350" s="432" t="s">
        <v>1059</v>
      </c>
      <c r="E350" s="148"/>
      <c r="F350" s="433">
        <f>SUM('Príloha 2022'!F835)</f>
        <v>6.7</v>
      </c>
      <c r="G350" s="433">
        <f>SUM('Príloha 2022'!G835)</f>
        <v>22.3</v>
      </c>
      <c r="H350" s="433">
        <f>SUM('Príloha 2022'!H838)</f>
        <v>50.1</v>
      </c>
      <c r="I350" s="433">
        <f>SUM('Príloha 2022'!I835)</f>
        <v>0</v>
      </c>
      <c r="J350" s="433">
        <f>SUM('Príloha 2022'!J835)</f>
        <v>0</v>
      </c>
      <c r="K350" s="433">
        <f>SUM('Príloha 2022'!K835)</f>
        <v>0</v>
      </c>
      <c r="L350" s="433">
        <f>SUM('Príloha 2022'!L835)</f>
        <v>0</v>
      </c>
      <c r="M350" s="459"/>
    </row>
    <row r="351" spans="1:13" s="428" customFormat="1" ht="11.25" customHeight="1" x14ac:dyDescent="0.2">
      <c r="A351" s="8"/>
      <c r="B351" s="430"/>
      <c r="C351" s="430"/>
      <c r="D351" s="432" t="s">
        <v>1015</v>
      </c>
      <c r="E351" s="148"/>
      <c r="F351" s="433">
        <f>SUM('Príloha 2022'!F836)</f>
        <v>3</v>
      </c>
      <c r="G351" s="433">
        <f>SUM('Príloha 2022'!G836)</f>
        <v>0</v>
      </c>
      <c r="H351" s="433">
        <f>SUM('Príloha 2022'!H839)</f>
        <v>0</v>
      </c>
      <c r="I351" s="433">
        <f>SUM('Príloha 2022'!I836)</f>
        <v>0</v>
      </c>
      <c r="J351" s="433">
        <f>SUM('Príloha 2022'!J836)</f>
        <v>0</v>
      </c>
      <c r="K351" s="433">
        <f>SUM('Príloha 2022'!K836)</f>
        <v>0</v>
      </c>
      <c r="L351" s="433">
        <f>SUM('Príloha 2022'!L836)</f>
        <v>0</v>
      </c>
      <c r="M351" s="459"/>
    </row>
    <row r="352" spans="1:13" s="428" customFormat="1" ht="11.25" customHeight="1" x14ac:dyDescent="0.2">
      <c r="A352" s="8"/>
      <c r="B352" s="430"/>
      <c r="C352" s="430"/>
      <c r="D352" s="432" t="s">
        <v>1116</v>
      </c>
      <c r="E352" s="148"/>
      <c r="F352" s="433">
        <f>SUM('Príloha 2022'!F837)</f>
        <v>11.7</v>
      </c>
      <c r="G352" s="433">
        <f>SUM('Príloha 2022'!G837)</f>
        <v>46.4</v>
      </c>
      <c r="H352" s="433">
        <f>SUM('Príloha 2022'!H840)</f>
        <v>0</v>
      </c>
      <c r="I352" s="433">
        <f>SUM('Príloha 2022'!I837)</f>
        <v>0</v>
      </c>
      <c r="J352" s="433">
        <f>SUM('Príloha 2022'!J837)</f>
        <v>34.9</v>
      </c>
      <c r="K352" s="433">
        <f>SUM('Príloha 2022'!K837)</f>
        <v>0</v>
      </c>
      <c r="L352" s="433">
        <f>SUM('Príloha 2022'!L837)</f>
        <v>0</v>
      </c>
      <c r="M352" s="460" t="s">
        <v>1325</v>
      </c>
    </row>
    <row r="353" spans="1:13" s="1" customFormat="1" ht="11.25" customHeight="1" x14ac:dyDescent="0.2">
      <c r="A353" s="8"/>
      <c r="B353" s="36"/>
      <c r="C353" s="36"/>
      <c r="D353" s="84" t="s">
        <v>1251</v>
      </c>
      <c r="E353" s="148"/>
      <c r="F353" s="433">
        <f>SUM('Príloha 2022'!F838)</f>
        <v>56.5</v>
      </c>
      <c r="G353" s="433">
        <f>SUM('Príloha 2022'!G838)</f>
        <v>71.7</v>
      </c>
      <c r="H353" s="433">
        <f>SUM('Príloha 2022'!H841)</f>
        <v>4.2</v>
      </c>
      <c r="I353" s="433">
        <f>SUM('Príloha 2022'!I838)</f>
        <v>63</v>
      </c>
      <c r="J353" s="433">
        <f>SUM('Príloha 2022'!J838)</f>
        <v>63</v>
      </c>
      <c r="K353" s="433">
        <f>SUM('Príloha 2022'!K838)</f>
        <v>50.1</v>
      </c>
      <c r="L353" s="433">
        <f>SUM('Príloha 2022'!L838)</f>
        <v>50.1</v>
      </c>
      <c r="M353" s="460"/>
    </row>
    <row r="354" spans="1:13" s="428" customFormat="1" ht="11.25" customHeight="1" x14ac:dyDescent="0.2">
      <c r="A354" s="8"/>
      <c r="B354" s="430"/>
      <c r="C354" s="430"/>
      <c r="D354" s="432" t="s">
        <v>1319</v>
      </c>
      <c r="E354" s="148"/>
      <c r="F354" s="433">
        <f>SUM('Príloha 2022'!F839)</f>
        <v>0</v>
      </c>
      <c r="G354" s="433">
        <f>SUM('Príloha 2022'!G839)</f>
        <v>0</v>
      </c>
      <c r="H354" s="433">
        <f>SUM('Príloha 2022'!H842)</f>
        <v>0</v>
      </c>
      <c r="I354" s="433">
        <f>SUM('Príloha 2022'!I839)</f>
        <v>9.9</v>
      </c>
      <c r="J354" s="433">
        <f>SUM('Príloha 2022'!J839)</f>
        <v>9.9</v>
      </c>
      <c r="K354" s="433">
        <f>SUM('Príloha 2022'!K839)</f>
        <v>0</v>
      </c>
      <c r="L354" s="433">
        <f>SUM('Príloha 2022'!L839)</f>
        <v>0</v>
      </c>
      <c r="M354" s="460"/>
    </row>
    <row r="355" spans="1:13" s="428" customFormat="1" ht="11.25" customHeight="1" x14ac:dyDescent="0.2">
      <c r="A355" s="8"/>
      <c r="B355" s="430"/>
      <c r="C355" s="430"/>
      <c r="D355" s="432" t="s">
        <v>1250</v>
      </c>
      <c r="E355" s="148"/>
      <c r="F355" s="433">
        <f>SUM('Príloha 2022'!F840)</f>
        <v>0</v>
      </c>
      <c r="G355" s="433">
        <f>SUM('Príloha 2022'!G840)</f>
        <v>0</v>
      </c>
      <c r="H355" s="433">
        <f>SUM('Príloha 2022'!H843)</f>
        <v>0</v>
      </c>
      <c r="I355" s="433">
        <f>SUM('Príloha 2022'!I840)</f>
        <v>0</v>
      </c>
      <c r="J355" s="433">
        <f>SUM('Príloha 2022'!J840)</f>
        <v>0</v>
      </c>
      <c r="K355" s="433">
        <f>SUM('Príloha 2022'!K840)</f>
        <v>0</v>
      </c>
      <c r="L355" s="433">
        <f>SUM('Príloha 2022'!L840)</f>
        <v>0</v>
      </c>
      <c r="M355" s="460"/>
    </row>
    <row r="356" spans="1:13" s="428" customFormat="1" ht="11.25" customHeight="1" x14ac:dyDescent="0.2">
      <c r="A356" s="8"/>
      <c r="B356" s="430"/>
      <c r="C356" s="430"/>
      <c r="D356" s="432" t="s">
        <v>1050</v>
      </c>
      <c r="E356" s="148"/>
      <c r="F356" s="433">
        <f>SUM('Príloha 2022'!F841)</f>
        <v>7.4</v>
      </c>
      <c r="G356" s="433">
        <f>SUM('Príloha 2022'!G841)</f>
        <v>4.9000000000000004</v>
      </c>
      <c r="H356" s="433">
        <f>SUM('Príloha 2022'!H844)</f>
        <v>0</v>
      </c>
      <c r="I356" s="433">
        <f>SUM('Príloha 2022'!I841)</f>
        <v>4.5</v>
      </c>
      <c r="J356" s="433">
        <f>SUM('Príloha 2022'!J841)</f>
        <v>4.5</v>
      </c>
      <c r="K356" s="433">
        <f>SUM('Príloha 2022'!K841)</f>
        <v>4.2</v>
      </c>
      <c r="L356" s="433">
        <f>SUM('Príloha 2022'!L841)</f>
        <v>4.2</v>
      </c>
      <c r="M356" s="460"/>
    </row>
    <row r="357" spans="1:13" s="428" customFormat="1" ht="11.25" customHeight="1" x14ac:dyDescent="0.2">
      <c r="A357" s="8"/>
      <c r="B357" s="430"/>
      <c r="C357" s="430"/>
      <c r="D357" s="397" t="s">
        <v>1201</v>
      </c>
      <c r="E357" s="339"/>
      <c r="F357" s="433">
        <f>SUM('Príloha 2022'!F842)</f>
        <v>0</v>
      </c>
      <c r="G357" s="433">
        <f>SUM('Príloha 2022'!G842)</f>
        <v>2.4</v>
      </c>
      <c r="H357" s="433">
        <f>SUM('Príloha 2022'!H845)</f>
        <v>0</v>
      </c>
      <c r="I357" s="433">
        <f>SUM('Príloha 2022'!I842)</f>
        <v>0</v>
      </c>
      <c r="J357" s="433">
        <f>SUM('Príloha 2022'!J842)</f>
        <v>0</v>
      </c>
      <c r="K357" s="433">
        <f>SUM('Príloha 2022'!K842)</f>
        <v>0</v>
      </c>
      <c r="L357" s="433">
        <f>SUM('Príloha 2022'!L842)</f>
        <v>0</v>
      </c>
      <c r="M357" s="459"/>
    </row>
    <row r="358" spans="1:13" s="428" customFormat="1" ht="11.25" customHeight="1" x14ac:dyDescent="0.2">
      <c r="A358" s="8"/>
      <c r="B358" s="504"/>
      <c r="C358" s="505"/>
      <c r="D358" s="397" t="s">
        <v>1220</v>
      </c>
      <c r="E358" s="339"/>
      <c r="F358" s="433">
        <f>SUM('Príloha 2022'!F843)</f>
        <v>0</v>
      </c>
      <c r="G358" s="433">
        <f>SUM('Príloha 2022'!G843)</f>
        <v>0</v>
      </c>
      <c r="H358" s="433">
        <f>SUM('Príloha 2022'!H846)</f>
        <v>824.5</v>
      </c>
      <c r="I358" s="433">
        <f>SUM('Príloha 2022'!I843)</f>
        <v>5</v>
      </c>
      <c r="J358" s="433">
        <f>SUM('Príloha 2022'!J843)</f>
        <v>5</v>
      </c>
      <c r="K358" s="433">
        <f>SUM('Príloha 2022'!K843)</f>
        <v>0</v>
      </c>
      <c r="L358" s="433">
        <f>SUM('Príloha 2022'!L843)</f>
        <v>0</v>
      </c>
      <c r="M358" s="459"/>
    </row>
    <row r="359" spans="1:13" s="428" customFormat="1" ht="11.25" customHeight="1" x14ac:dyDescent="0.2">
      <c r="A359" s="8"/>
      <c r="B359" s="504"/>
      <c r="C359" s="505"/>
      <c r="D359" s="397" t="s">
        <v>1303</v>
      </c>
      <c r="E359" s="339"/>
      <c r="F359" s="433">
        <f>SUM('Príloha 2022'!F844)</f>
        <v>0</v>
      </c>
      <c r="G359" s="433">
        <f>SUM('Príloha 2022'!G844)</f>
        <v>0</v>
      </c>
      <c r="H359" s="433">
        <f>SUM('Príloha 2022'!H847)</f>
        <v>534</v>
      </c>
      <c r="I359" s="433">
        <f>SUM('Príloha 2022'!I844)</f>
        <v>32</v>
      </c>
      <c r="J359" s="433">
        <f>SUM('Príloha 2022'!J844)</f>
        <v>32</v>
      </c>
      <c r="K359" s="433">
        <f>SUM('Príloha 2022'!K844)</f>
        <v>0</v>
      </c>
      <c r="L359" s="433">
        <f>SUM('Príloha 2022'!L844)</f>
        <v>0</v>
      </c>
      <c r="M359" s="460"/>
    </row>
    <row r="360" spans="1:13" s="428" customFormat="1" ht="11.25" customHeight="1" x14ac:dyDescent="0.2">
      <c r="A360" s="8"/>
      <c r="B360" s="504"/>
      <c r="C360" s="505"/>
      <c r="D360" s="397" t="s">
        <v>1305</v>
      </c>
      <c r="E360" s="339"/>
      <c r="F360" s="433">
        <f>SUM('Príloha 2022'!F845)</f>
        <v>0</v>
      </c>
      <c r="G360" s="433">
        <f>SUM('Príloha 2022'!G845)</f>
        <v>0</v>
      </c>
      <c r="H360" s="433">
        <f>SUM('Príloha 2022'!H848)</f>
        <v>199</v>
      </c>
      <c r="I360" s="433">
        <f>SUM('Príloha 2022'!I845)</f>
        <v>17.399999999999999</v>
      </c>
      <c r="J360" s="433">
        <f>SUM('Príloha 2022'!J845)</f>
        <v>17.399999999999999</v>
      </c>
      <c r="K360" s="433">
        <f>SUM('Príloha 2022'!K845)</f>
        <v>0</v>
      </c>
      <c r="L360" s="433">
        <f>SUM('Príloha 2022'!L845)</f>
        <v>0</v>
      </c>
      <c r="M360" s="460"/>
    </row>
    <row r="361" spans="1:13" s="438" customFormat="1" ht="11.25" customHeight="1" x14ac:dyDescent="0.2">
      <c r="A361" s="383"/>
      <c r="B361" s="603" t="s">
        <v>809</v>
      </c>
      <c r="C361" s="604"/>
      <c r="D361" s="338" t="s">
        <v>1093</v>
      </c>
      <c r="E361" s="339"/>
      <c r="F361" s="148">
        <f>SUM('Príloha 2022'!F846)</f>
        <v>753</v>
      </c>
      <c r="G361" s="148">
        <f>SUM('Príloha 2022'!G846)</f>
        <v>882.7</v>
      </c>
      <c r="H361" s="148">
        <f>SUM('Príloha 2022'!H849)</f>
        <v>89.5</v>
      </c>
      <c r="I361" s="148">
        <f>SUM('Príloha 2022'!I846)</f>
        <v>900.1</v>
      </c>
      <c r="J361" s="148">
        <f>SUM('Príloha 2022'!J846)</f>
        <v>886.00000000000011</v>
      </c>
      <c r="K361" s="148">
        <f>SUM('Príloha 2022'!K846)</f>
        <v>824.5</v>
      </c>
      <c r="L361" s="148">
        <f>SUM('Príloha 2022'!L846)</f>
        <v>824.5</v>
      </c>
      <c r="M361" s="447"/>
    </row>
    <row r="362" spans="1:13" s="1" customFormat="1" ht="11.25" customHeight="1" x14ac:dyDescent="0.2">
      <c r="A362" s="8"/>
      <c r="B362" s="337"/>
      <c r="C362" s="337"/>
      <c r="D362" s="84" t="s">
        <v>280</v>
      </c>
      <c r="E362" s="148"/>
      <c r="F362" s="433">
        <f>SUM('Príloha 2022'!F847)</f>
        <v>496.3</v>
      </c>
      <c r="G362" s="433">
        <f>SUM('Príloha 2022'!G847)</f>
        <v>564.5</v>
      </c>
      <c r="H362" s="433">
        <f>SUM('Príloha 2022'!H850)</f>
        <v>2</v>
      </c>
      <c r="I362" s="433">
        <f>SUM('Príloha 2022'!I847)</f>
        <v>561.4</v>
      </c>
      <c r="J362" s="433">
        <f>SUM('Príloha 2022'!J847)</f>
        <v>552.20000000000005</v>
      </c>
      <c r="K362" s="433">
        <f>SUM('Príloha 2022'!K847)</f>
        <v>534</v>
      </c>
      <c r="L362" s="433">
        <f>SUM('Príloha 2022'!L847)</f>
        <v>534</v>
      </c>
      <c r="M362" s="460" t="s">
        <v>1325</v>
      </c>
    </row>
    <row r="363" spans="1:13" s="1" customFormat="1" ht="11.25" customHeight="1" x14ac:dyDescent="0.2">
      <c r="A363" s="8"/>
      <c r="B363" s="337"/>
      <c r="C363" s="337"/>
      <c r="D363" s="84" t="s">
        <v>279</v>
      </c>
      <c r="E363" s="148"/>
      <c r="F363" s="433">
        <f>SUM('Príloha 2022'!F848)</f>
        <v>179.8</v>
      </c>
      <c r="G363" s="433">
        <f>SUM('Príloha 2022'!G848)</f>
        <v>189.8</v>
      </c>
      <c r="H363" s="433">
        <f>SUM('Príloha 2022'!H851)</f>
        <v>31</v>
      </c>
      <c r="I363" s="433">
        <f>SUM('Príloha 2022'!I848)</f>
        <v>207.1</v>
      </c>
      <c r="J363" s="433">
        <f>SUM('Príloha 2022'!J848)</f>
        <v>203.7</v>
      </c>
      <c r="K363" s="433">
        <f>SUM('Príloha 2022'!K848)</f>
        <v>199</v>
      </c>
      <c r="L363" s="433">
        <f>SUM('Príloha 2022'!L848)</f>
        <v>199</v>
      </c>
      <c r="M363" s="460" t="s">
        <v>1325</v>
      </c>
    </row>
    <row r="364" spans="1:13" s="1" customFormat="1" ht="11.25" customHeight="1" x14ac:dyDescent="0.2">
      <c r="A364" s="8"/>
      <c r="B364" s="337"/>
      <c r="C364" s="337"/>
      <c r="D364" s="84" t="s">
        <v>162</v>
      </c>
      <c r="E364" s="148"/>
      <c r="F364" s="433">
        <f>SUM('Príloha 2022'!F849)</f>
        <v>75.099999999999994</v>
      </c>
      <c r="G364" s="433">
        <f>SUM('Príloha 2022'!G849)</f>
        <v>127.7</v>
      </c>
      <c r="H364" s="433">
        <f>SUM('Príloha 2022'!H852)</f>
        <v>6</v>
      </c>
      <c r="I364" s="433">
        <f>SUM('Príloha 2022'!I849)</f>
        <v>129.6</v>
      </c>
      <c r="J364" s="433">
        <f>SUM('Príloha 2022'!J849)</f>
        <v>128.1</v>
      </c>
      <c r="K364" s="433">
        <f>SUM('Príloha 2022'!K849)</f>
        <v>89.5</v>
      </c>
      <c r="L364" s="433">
        <f>SUM('Príloha 2022'!L849)</f>
        <v>89.5</v>
      </c>
      <c r="M364" s="460" t="s">
        <v>1325</v>
      </c>
    </row>
    <row r="365" spans="1:13" s="1" customFormat="1" ht="11.25" customHeight="1" x14ac:dyDescent="0.2">
      <c r="A365" s="8"/>
      <c r="B365" s="337"/>
      <c r="C365" s="337"/>
      <c r="D365" s="84" t="s">
        <v>812</v>
      </c>
      <c r="E365" s="148"/>
      <c r="F365" s="433">
        <f>SUM('Príloha 2022'!F850)</f>
        <v>1.8</v>
      </c>
      <c r="G365" s="433">
        <f>SUM('Príloha 2022'!G850)</f>
        <v>0.7</v>
      </c>
      <c r="H365" s="433">
        <f>SUM('Príloha 2022'!H853)</f>
        <v>14</v>
      </c>
      <c r="I365" s="433">
        <f>SUM('Príloha 2022'!I850)</f>
        <v>2</v>
      </c>
      <c r="J365" s="433">
        <f>SUM('Príloha 2022'!J850)</f>
        <v>2</v>
      </c>
      <c r="K365" s="433">
        <f>SUM('Príloha 2022'!K850)</f>
        <v>2</v>
      </c>
      <c r="L365" s="433">
        <f>SUM('Príloha 2022'!L850)</f>
        <v>2</v>
      </c>
      <c r="M365" s="459"/>
    </row>
    <row r="366" spans="1:13" s="438" customFormat="1" ht="11.25" customHeight="1" x14ac:dyDescent="0.2">
      <c r="A366" s="383"/>
      <c r="B366" s="601" t="s">
        <v>813</v>
      </c>
      <c r="C366" s="602"/>
      <c r="D366" s="100" t="s">
        <v>1093</v>
      </c>
      <c r="E366" s="148"/>
      <c r="F366" s="148">
        <f>SUM('Príloha 2022'!F851)</f>
        <v>104.99999999999999</v>
      </c>
      <c r="G366" s="148">
        <f>SUM('Príloha 2022'!G851)</f>
        <v>72</v>
      </c>
      <c r="H366" s="148">
        <f>SUM('Príloha 2022'!H854)</f>
        <v>0</v>
      </c>
      <c r="I366" s="148">
        <f>SUM('Príloha 2022'!I851)</f>
        <v>65</v>
      </c>
      <c r="J366" s="148">
        <f>SUM('Príloha 2022'!J851)</f>
        <v>64.400000000000006</v>
      </c>
      <c r="K366" s="148">
        <f>SUM('Príloha 2022'!K851)</f>
        <v>31</v>
      </c>
      <c r="L366" s="148">
        <f>SUM('Príloha 2022'!L851)</f>
        <v>31</v>
      </c>
      <c r="M366" s="447"/>
    </row>
    <row r="367" spans="1:13" s="1" customFormat="1" ht="11.25" customHeight="1" x14ac:dyDescent="0.2">
      <c r="A367" s="8"/>
      <c r="B367" s="337"/>
      <c r="C367" s="337"/>
      <c r="D367" s="84" t="s">
        <v>815</v>
      </c>
      <c r="E367" s="148"/>
      <c r="F367" s="433">
        <f>SUM('Príloha 2022'!F852)</f>
        <v>9</v>
      </c>
      <c r="G367" s="433">
        <f>SUM('Príloha 2022'!G852)</f>
        <v>9.8000000000000007</v>
      </c>
      <c r="H367" s="433">
        <f>SUM('Príloha 2022'!H855)</f>
        <v>3</v>
      </c>
      <c r="I367" s="433">
        <f>SUM('Príloha 2022'!I852)</f>
        <v>9.4</v>
      </c>
      <c r="J367" s="433">
        <f>SUM('Príloha 2022'!J852)</f>
        <v>8.8000000000000007</v>
      </c>
      <c r="K367" s="433">
        <f>SUM('Príloha 2022'!K852)</f>
        <v>6</v>
      </c>
      <c r="L367" s="433">
        <f>SUM('Príloha 2022'!L852)</f>
        <v>6</v>
      </c>
      <c r="M367" s="460" t="s">
        <v>1325</v>
      </c>
    </row>
    <row r="368" spans="1:13" s="1" customFormat="1" ht="11.25" customHeight="1" x14ac:dyDescent="0.2">
      <c r="A368" s="8"/>
      <c r="B368" s="337"/>
      <c r="C368" s="337"/>
      <c r="D368" s="84" t="s">
        <v>841</v>
      </c>
      <c r="E368" s="148"/>
      <c r="F368" s="433">
        <f>SUM('Príloha 2022'!F853)</f>
        <v>16.5</v>
      </c>
      <c r="G368" s="433">
        <f>SUM('Príloha 2022'!G853)</f>
        <v>15.5</v>
      </c>
      <c r="H368" s="433">
        <f>SUM('Príloha 2022'!H856)</f>
        <v>0</v>
      </c>
      <c r="I368" s="433">
        <f>SUM('Príloha 2022'!I853)</f>
        <v>15.2</v>
      </c>
      <c r="J368" s="433">
        <f>SUM('Príloha 2022'!J853)</f>
        <v>14.3</v>
      </c>
      <c r="K368" s="433">
        <f>SUM('Príloha 2022'!K853)</f>
        <v>14</v>
      </c>
      <c r="L368" s="433">
        <f>SUM('Príloha 2022'!L853)</f>
        <v>14</v>
      </c>
      <c r="M368" s="460" t="s">
        <v>1325</v>
      </c>
    </row>
    <row r="369" spans="1:13" s="1" customFormat="1" ht="11.25" customHeight="1" x14ac:dyDescent="0.2">
      <c r="A369" s="8"/>
      <c r="B369" s="337"/>
      <c r="C369" s="337"/>
      <c r="D369" s="84" t="s">
        <v>1264</v>
      </c>
      <c r="E369" s="148"/>
      <c r="F369" s="433">
        <f>SUM('Príloha 2022'!F854)</f>
        <v>0</v>
      </c>
      <c r="G369" s="433">
        <f>SUM('Príloha 2022'!G854)</f>
        <v>0</v>
      </c>
      <c r="H369" s="433">
        <f>SUM('Príloha 2022'!H857)</f>
        <v>4</v>
      </c>
      <c r="I369" s="433">
        <f>SUM('Príloha 2022'!I854)</f>
        <v>0</v>
      </c>
      <c r="J369" s="433">
        <f>SUM('Príloha 2022'!J854)</f>
        <v>0</v>
      </c>
      <c r="K369" s="433">
        <f>SUM('Príloha 2022'!K854)</f>
        <v>0</v>
      </c>
      <c r="L369" s="433">
        <f>SUM('Príloha 2022'!L854)</f>
        <v>0</v>
      </c>
      <c r="M369" s="459"/>
    </row>
    <row r="370" spans="1:13" s="1" customFormat="1" ht="11.25" customHeight="1" x14ac:dyDescent="0.2">
      <c r="A370" s="8"/>
      <c r="B370" s="337"/>
      <c r="C370" s="337"/>
      <c r="D370" s="84" t="s">
        <v>76</v>
      </c>
      <c r="E370" s="148"/>
      <c r="F370" s="433">
        <f>SUM('Príloha 2022'!F855)</f>
        <v>4.3</v>
      </c>
      <c r="G370" s="433">
        <f>SUM('Príloha 2022'!G855)</f>
        <v>2.5</v>
      </c>
      <c r="H370" s="433">
        <f>SUM('Príloha 2022'!H858)</f>
        <v>2</v>
      </c>
      <c r="I370" s="433">
        <f>SUM('Príloha 2022'!I855)</f>
        <v>3.8</v>
      </c>
      <c r="J370" s="433">
        <f>SUM('Príloha 2022'!J855)</f>
        <v>4.7</v>
      </c>
      <c r="K370" s="433">
        <f>SUM('Príloha 2022'!K855)</f>
        <v>3</v>
      </c>
      <c r="L370" s="433">
        <f>SUM('Príloha 2022'!L855)</f>
        <v>3</v>
      </c>
      <c r="M370" s="460" t="s">
        <v>1325</v>
      </c>
    </row>
    <row r="371" spans="1:13" s="1" customFormat="1" ht="11.25" customHeight="1" x14ac:dyDescent="0.2">
      <c r="A371" s="8"/>
      <c r="B371" s="337"/>
      <c r="C371" s="337"/>
      <c r="D371" s="84" t="s">
        <v>818</v>
      </c>
      <c r="E371" s="148"/>
      <c r="F371" s="433">
        <f>SUM('Príloha 2022'!F856)</f>
        <v>0</v>
      </c>
      <c r="G371" s="433">
        <f>SUM('Príloha 2022'!G856)</f>
        <v>3.3</v>
      </c>
      <c r="H371" s="433">
        <f>SUM('Príloha 2022'!H859)</f>
        <v>0</v>
      </c>
      <c r="I371" s="433">
        <f>SUM('Príloha 2022'!I856)</f>
        <v>4.7</v>
      </c>
      <c r="J371" s="433">
        <f>SUM('Príloha 2022'!J856)</f>
        <v>4.7</v>
      </c>
      <c r="K371" s="433">
        <f>SUM('Príloha 2022'!K856)</f>
        <v>0</v>
      </c>
      <c r="L371" s="433">
        <f>SUM('Príloha 2022'!L856)</f>
        <v>0</v>
      </c>
      <c r="M371" s="460"/>
    </row>
    <row r="372" spans="1:13" s="1" customFormat="1" ht="11.25" customHeight="1" x14ac:dyDescent="0.2">
      <c r="A372" s="8"/>
      <c r="B372" s="337"/>
      <c r="C372" s="337"/>
      <c r="D372" s="84" t="s">
        <v>819</v>
      </c>
      <c r="E372" s="148"/>
      <c r="F372" s="433">
        <f>SUM('Príloha 2022'!F857)</f>
        <v>2.5</v>
      </c>
      <c r="G372" s="433">
        <f>SUM('Príloha 2022'!G857)</f>
        <v>0</v>
      </c>
      <c r="H372" s="433">
        <f>SUM('Príloha 2022'!H860)</f>
        <v>0</v>
      </c>
      <c r="I372" s="433">
        <f>SUM('Príloha 2022'!I857)</f>
        <v>4.4000000000000004</v>
      </c>
      <c r="J372" s="433">
        <f>SUM('Príloha 2022'!J857)</f>
        <v>4.4000000000000004</v>
      </c>
      <c r="K372" s="433">
        <f>SUM('Príloha 2022'!K857)</f>
        <v>4</v>
      </c>
      <c r="L372" s="433">
        <f>SUM('Príloha 2022'!L857)</f>
        <v>4</v>
      </c>
      <c r="M372" s="460"/>
    </row>
    <row r="373" spans="1:13" s="1" customFormat="1" ht="11.25" customHeight="1" x14ac:dyDescent="0.2">
      <c r="A373" s="8"/>
      <c r="B373" s="337"/>
      <c r="C373" s="337"/>
      <c r="D373" s="84" t="s">
        <v>820</v>
      </c>
      <c r="E373" s="148"/>
      <c r="F373" s="433">
        <f>SUM('Príloha 2022'!F858)</f>
        <v>1.6</v>
      </c>
      <c r="G373" s="433">
        <f>SUM('Príloha 2022'!G858)</f>
        <v>2.7</v>
      </c>
      <c r="H373" s="433">
        <f>SUM('Príloha 2022'!H861)</f>
        <v>0</v>
      </c>
      <c r="I373" s="433">
        <f>SUM('Príloha 2022'!I858)</f>
        <v>0</v>
      </c>
      <c r="J373" s="433">
        <f>SUM('Príloha 2022'!J858)</f>
        <v>0</v>
      </c>
      <c r="K373" s="433">
        <f>SUM('Príloha 2022'!K858)</f>
        <v>2</v>
      </c>
      <c r="L373" s="433">
        <f>SUM('Príloha 2022'!L858)</f>
        <v>2</v>
      </c>
      <c r="M373" s="460"/>
    </row>
    <row r="374" spans="1:13" s="1" customFormat="1" ht="11.25" customHeight="1" x14ac:dyDescent="0.2">
      <c r="A374" s="8"/>
      <c r="B374" s="395"/>
      <c r="C374" s="395"/>
      <c r="D374" s="397" t="s">
        <v>872</v>
      </c>
      <c r="E374" s="148"/>
      <c r="F374" s="433">
        <f>SUM('Príloha 2022'!F859)</f>
        <v>1.3</v>
      </c>
      <c r="G374" s="433">
        <f>SUM('Príloha 2022'!G859)</f>
        <v>13.7</v>
      </c>
      <c r="H374" s="433">
        <f>SUM('Príloha 2022'!H862)</f>
        <v>0</v>
      </c>
      <c r="I374" s="433">
        <f>SUM('Príloha 2022'!I859)</f>
        <v>0</v>
      </c>
      <c r="J374" s="433">
        <f>SUM('Príloha 2022'!J859)</f>
        <v>0</v>
      </c>
      <c r="K374" s="433">
        <f>SUM('Príloha 2022'!K859)</f>
        <v>0</v>
      </c>
      <c r="L374" s="433">
        <f>SUM('Príloha 2022'!L859)</f>
        <v>0</v>
      </c>
      <c r="M374" s="459"/>
    </row>
    <row r="375" spans="1:13" s="428" customFormat="1" ht="11.25" customHeight="1" x14ac:dyDescent="0.2">
      <c r="A375" s="8"/>
      <c r="B375" s="490"/>
      <c r="C375" s="490"/>
      <c r="D375" s="397" t="s">
        <v>1227</v>
      </c>
      <c r="E375" s="148"/>
      <c r="F375" s="433">
        <f>SUM('Príloha 2022'!F860)</f>
        <v>0</v>
      </c>
      <c r="G375" s="433">
        <f>SUM('Príloha 2022'!G860)</f>
        <v>0</v>
      </c>
      <c r="H375" s="433">
        <f>SUM('Príloha 2022'!H863)</f>
        <v>0</v>
      </c>
      <c r="I375" s="433">
        <f>SUM('Príloha 2022'!I860)</f>
        <v>0</v>
      </c>
      <c r="J375" s="433">
        <f>SUM('Príloha 2022'!J860)</f>
        <v>0</v>
      </c>
      <c r="K375" s="433">
        <f>SUM('Príloha 2022'!K860)</f>
        <v>0</v>
      </c>
      <c r="L375" s="433">
        <f>SUM('Príloha 2022'!L860)</f>
        <v>0</v>
      </c>
      <c r="M375" s="459"/>
    </row>
    <row r="376" spans="1:13" s="428" customFormat="1" ht="11.25" customHeight="1" x14ac:dyDescent="0.2">
      <c r="A376" s="8"/>
      <c r="B376" s="490"/>
      <c r="C376" s="490"/>
      <c r="D376" s="397" t="s">
        <v>1229</v>
      </c>
      <c r="E376" s="148"/>
      <c r="F376" s="433">
        <f>SUM('Príloha 2022'!F861)</f>
        <v>0</v>
      </c>
      <c r="G376" s="433">
        <f>SUM('Príloha 2022'!G861)</f>
        <v>0</v>
      </c>
      <c r="H376" s="433">
        <f>SUM('Príloha 2022'!H864)</f>
        <v>0</v>
      </c>
      <c r="I376" s="433">
        <f>SUM('Príloha 2022'!I861)</f>
        <v>0.6</v>
      </c>
      <c r="J376" s="433">
        <f>SUM('Príloha 2022'!J861)</f>
        <v>0.6</v>
      </c>
      <c r="K376" s="433">
        <f>SUM('Príloha 2022'!K861)</f>
        <v>0</v>
      </c>
      <c r="L376" s="433">
        <f>SUM('Príloha 2022'!L861)</f>
        <v>0</v>
      </c>
      <c r="M376" s="460"/>
    </row>
    <row r="377" spans="1:13" s="428" customFormat="1" ht="11.25" customHeight="1" x14ac:dyDescent="0.2">
      <c r="A377" s="8"/>
      <c r="B377" s="458"/>
      <c r="C377" s="458"/>
      <c r="D377" s="432" t="s">
        <v>817</v>
      </c>
      <c r="E377" s="148"/>
      <c r="F377" s="433">
        <f>SUM('Príloha 2022'!F862)</f>
        <v>28</v>
      </c>
      <c r="G377" s="433">
        <f>SUM('Príloha 2022'!G862)</f>
        <v>0</v>
      </c>
      <c r="H377" s="433">
        <f>SUM('Príloha 2022'!H865)</f>
        <v>0</v>
      </c>
      <c r="I377" s="433">
        <f>SUM('Príloha 2022'!I862)</f>
        <v>0</v>
      </c>
      <c r="J377" s="433">
        <f>SUM('Príloha 2022'!J862)</f>
        <v>0</v>
      </c>
      <c r="K377" s="433">
        <f>SUM('Príloha 2022'!K862)</f>
        <v>0</v>
      </c>
      <c r="L377" s="433">
        <f>SUM('Príloha 2022'!L862)</f>
        <v>0</v>
      </c>
      <c r="M377" s="460"/>
    </row>
    <row r="378" spans="1:13" s="428" customFormat="1" ht="11.25" customHeight="1" x14ac:dyDescent="0.2">
      <c r="A378" s="8"/>
      <c r="B378" s="490"/>
      <c r="C378" s="490"/>
      <c r="D378" s="397" t="s">
        <v>1109</v>
      </c>
      <c r="E378" s="148"/>
      <c r="F378" s="433">
        <f>SUM('Príloha 2022'!F863)</f>
        <v>37</v>
      </c>
      <c r="G378" s="433">
        <f>SUM('Príloha 2022'!G863)</f>
        <v>22.7</v>
      </c>
      <c r="H378" s="433">
        <f>SUM('Príloha 2022'!H866)</f>
        <v>0</v>
      </c>
      <c r="I378" s="433">
        <f>SUM('Príloha 2022'!I863)</f>
        <v>0</v>
      </c>
      <c r="J378" s="433">
        <f>SUM('Príloha 2022'!J863)</f>
        <v>0</v>
      </c>
      <c r="K378" s="433">
        <f>SUM('Príloha 2022'!K863)</f>
        <v>0</v>
      </c>
      <c r="L378" s="433">
        <f>SUM('Príloha 2022'!L863)</f>
        <v>0</v>
      </c>
      <c r="M378" s="460"/>
    </row>
    <row r="379" spans="1:13" s="428" customFormat="1" ht="11.25" customHeight="1" x14ac:dyDescent="0.2">
      <c r="A379" s="8"/>
      <c r="B379" s="490"/>
      <c r="C379" s="490"/>
      <c r="D379" s="397" t="s">
        <v>1250</v>
      </c>
      <c r="E379" s="148"/>
      <c r="F379" s="433">
        <f>SUM('Príloha 2022'!F864)</f>
        <v>0</v>
      </c>
      <c r="G379" s="433">
        <f>SUM('Príloha 2022'!G864)</f>
        <v>0</v>
      </c>
      <c r="H379" s="433">
        <f>SUM('Príloha 2022'!H867)</f>
        <v>2</v>
      </c>
      <c r="I379" s="433">
        <f>SUM('Príloha 2022'!I864)</f>
        <v>0</v>
      </c>
      <c r="J379" s="433">
        <f>SUM('Príloha 2022'!J864)</f>
        <v>0</v>
      </c>
      <c r="K379" s="433">
        <f>SUM('Príloha 2022'!K864)</f>
        <v>0</v>
      </c>
      <c r="L379" s="433">
        <f>SUM('Príloha 2022'!L864)</f>
        <v>0</v>
      </c>
      <c r="M379" s="460"/>
    </row>
    <row r="380" spans="1:13" s="428" customFormat="1" ht="11.25" customHeight="1" x14ac:dyDescent="0.2">
      <c r="A380" s="8"/>
      <c r="B380" s="490"/>
      <c r="C380" s="490"/>
      <c r="D380" s="397" t="s">
        <v>1050</v>
      </c>
      <c r="E380" s="148"/>
      <c r="F380" s="433">
        <f>SUM('Príloha 2022'!F867)</f>
        <v>4.8</v>
      </c>
      <c r="G380" s="433">
        <f>SUM('Príloha 2022'!G867)</f>
        <v>1.8</v>
      </c>
      <c r="H380" s="433">
        <f>SUM('Príloha 2022'!H870)</f>
        <v>0</v>
      </c>
      <c r="I380" s="433">
        <f>SUM('Príloha 2022'!I867)</f>
        <v>2</v>
      </c>
      <c r="J380" s="433">
        <f>SUM('Príloha 2022'!J867)</f>
        <v>2</v>
      </c>
      <c r="K380" s="433">
        <f>SUM('Príloha 2022'!K867)</f>
        <v>2</v>
      </c>
      <c r="L380" s="433">
        <f>SUM('Príloha 2022'!L867)</f>
        <v>2</v>
      </c>
      <c r="M380" s="460"/>
    </row>
    <row r="381" spans="1:13" s="428" customFormat="1" ht="11.25" customHeight="1" x14ac:dyDescent="0.2">
      <c r="A381" s="8"/>
      <c r="B381" s="490"/>
      <c r="C381" s="490"/>
      <c r="D381" s="397" t="s">
        <v>1308</v>
      </c>
      <c r="E381" s="148"/>
      <c r="F381" s="433">
        <f>SUM('Príloha 2022'!F869)</f>
        <v>0</v>
      </c>
      <c r="G381" s="433">
        <f>SUM('Príloha 2022'!G869)</f>
        <v>0</v>
      </c>
      <c r="H381" s="433">
        <f>SUM('Príloha 2022'!H872)</f>
        <v>94.8</v>
      </c>
      <c r="I381" s="433">
        <f>SUM('Príloha 2022'!I869)</f>
        <v>9.4</v>
      </c>
      <c r="J381" s="433">
        <f>SUM('Príloha 2022'!J869)</f>
        <v>9.4</v>
      </c>
      <c r="K381" s="433">
        <f>SUM('Príloha 2022'!K869)</f>
        <v>0</v>
      </c>
      <c r="L381" s="433">
        <f>SUM('Príloha 2022'!L869)</f>
        <v>0</v>
      </c>
      <c r="M381" s="460"/>
    </row>
    <row r="382" spans="1:13" s="428" customFormat="1" ht="11.25" customHeight="1" x14ac:dyDescent="0.2">
      <c r="A382" s="8"/>
      <c r="B382" s="490"/>
      <c r="C382" s="490"/>
      <c r="D382" s="397" t="s">
        <v>1303</v>
      </c>
      <c r="E382" s="148"/>
      <c r="F382" s="443">
        <f>SUM('Príloha 2022'!F869)</f>
        <v>0</v>
      </c>
      <c r="G382" s="443">
        <f>SUM('Príloha 2022'!G869)</f>
        <v>0</v>
      </c>
      <c r="H382" s="443">
        <f>SUM('Príloha 2022'!H872)</f>
        <v>94.8</v>
      </c>
      <c r="I382" s="443">
        <f>SUM('Príloha 2022'!I869)</f>
        <v>9.4</v>
      </c>
      <c r="J382" s="443">
        <f>SUM('Príloha 2022'!J869)</f>
        <v>9.4</v>
      </c>
      <c r="K382" s="443">
        <f>SUM('Príloha 2022'!K869)</f>
        <v>0</v>
      </c>
      <c r="L382" s="443">
        <f>SUM('Príloha 2022'!L869)</f>
        <v>0</v>
      </c>
      <c r="M382" s="460"/>
    </row>
    <row r="383" spans="1:13" s="428" customFormat="1" ht="11.25" customHeight="1" x14ac:dyDescent="0.2">
      <c r="A383" s="8"/>
      <c r="B383" s="490"/>
      <c r="C383" s="490"/>
      <c r="D383" s="397" t="s">
        <v>1307</v>
      </c>
      <c r="E383" s="148"/>
      <c r="F383" s="433">
        <f>SUM('Príloha 2022'!F870)</f>
        <v>0</v>
      </c>
      <c r="G383" s="433">
        <f>SUM('Príloha 2022'!G870)</f>
        <v>0</v>
      </c>
      <c r="H383" s="433">
        <f>SUM('Príloha 2022'!H873)</f>
        <v>63.3</v>
      </c>
      <c r="I383" s="433">
        <f>SUM('Príloha 2022'!I870)</f>
        <v>15.5</v>
      </c>
      <c r="J383" s="433">
        <f>SUM('Príloha 2022'!J870)</f>
        <v>15.5</v>
      </c>
      <c r="K383" s="433">
        <f>SUM('Príloha 2022'!K870)</f>
        <v>0</v>
      </c>
      <c r="L383" s="433">
        <f>SUM('Príloha 2022'!L870)</f>
        <v>0</v>
      </c>
      <c r="M383" s="460"/>
    </row>
    <row r="384" spans="1:13" s="438" customFormat="1" ht="11.25" customHeight="1" x14ac:dyDescent="0.2">
      <c r="A384" s="383"/>
      <c r="B384" s="500"/>
      <c r="C384" s="500"/>
      <c r="D384" s="341" t="s">
        <v>821</v>
      </c>
      <c r="E384" s="342"/>
      <c r="F384" s="342">
        <f>SUM('Príloha 2022'!F871)</f>
        <v>134.9</v>
      </c>
      <c r="G384" s="342">
        <f>SUM('Príloha 2022'!G871)</f>
        <v>148.5</v>
      </c>
      <c r="H384" s="342">
        <f>SUM('Príloha 2022'!H874)</f>
        <v>23.4</v>
      </c>
      <c r="I384" s="342">
        <f>SUM('Príloha 2022'!I871)</f>
        <v>173.6</v>
      </c>
      <c r="J384" s="342">
        <f>SUM('Príloha 2022'!J871)</f>
        <v>173.6</v>
      </c>
      <c r="K384" s="342">
        <f>SUM('Príloha 2022'!K871)</f>
        <v>167.2</v>
      </c>
      <c r="L384" s="342">
        <f>SUM('Príloha 2022'!L871)</f>
        <v>167.2</v>
      </c>
      <c r="M384" s="447"/>
    </row>
    <row r="385" spans="1:13" s="438" customFormat="1" ht="11.25" customHeight="1" x14ac:dyDescent="0.2">
      <c r="A385" s="383"/>
      <c r="B385" s="501"/>
      <c r="C385" s="501"/>
      <c r="D385" s="100" t="s">
        <v>781</v>
      </c>
      <c r="E385" s="148"/>
      <c r="F385" s="148">
        <f>SUM('Príloha 2022'!F872)</f>
        <v>76.3</v>
      </c>
      <c r="G385" s="148">
        <f>SUM('Príloha 2022'!G872)</f>
        <v>76.800000000000011</v>
      </c>
      <c r="H385" s="148">
        <f>SUM('Príloha 2022'!H875)</f>
        <v>7.7</v>
      </c>
      <c r="I385" s="148">
        <f>SUM('Príloha 2022'!I872)</f>
        <v>101.19999999999999</v>
      </c>
      <c r="J385" s="148">
        <f>SUM('Príloha 2022'!J872)</f>
        <v>101.19999999999999</v>
      </c>
      <c r="K385" s="148">
        <f>SUM('Príloha 2022'!K872)</f>
        <v>94.8</v>
      </c>
      <c r="L385" s="148">
        <f>SUM('Príloha 2022'!L872)</f>
        <v>94.8</v>
      </c>
      <c r="M385" s="447"/>
    </row>
    <row r="386" spans="1:13" s="1" customFormat="1" ht="11.25" customHeight="1" x14ac:dyDescent="0.2">
      <c r="A386" s="8"/>
      <c r="B386" s="337"/>
      <c r="C386" s="337"/>
      <c r="D386" s="84" t="s">
        <v>280</v>
      </c>
      <c r="E386" s="148"/>
      <c r="F386" s="433">
        <f>SUM('Príloha 2022'!F873)</f>
        <v>49.3</v>
      </c>
      <c r="G386" s="433">
        <f>SUM('Príloha 2022'!G873)</f>
        <v>52.4</v>
      </c>
      <c r="H386" s="433">
        <f>SUM('Príloha 2022'!H876)</f>
        <v>0.4</v>
      </c>
      <c r="I386" s="433">
        <f>SUM('Príloha 2022'!I873)</f>
        <v>66.8</v>
      </c>
      <c r="J386" s="433">
        <f>SUM('Príloha 2022'!J873)</f>
        <v>66.8</v>
      </c>
      <c r="K386" s="433">
        <f>SUM('Príloha 2022'!K873)</f>
        <v>63.3</v>
      </c>
      <c r="L386" s="433">
        <f>SUM('Príloha 2022'!L873)</f>
        <v>63.3</v>
      </c>
      <c r="M386" s="460"/>
    </row>
    <row r="387" spans="1:13" s="1" customFormat="1" ht="11.25" customHeight="1" x14ac:dyDescent="0.2">
      <c r="A387" s="8"/>
      <c r="B387" s="337"/>
      <c r="C387" s="337"/>
      <c r="D387" s="84" t="s">
        <v>279</v>
      </c>
      <c r="E387" s="148"/>
      <c r="F387" s="433">
        <f>SUM('Príloha 2022'!F874)</f>
        <v>18.7</v>
      </c>
      <c r="G387" s="433">
        <f>SUM('Príloha 2022'!G874)</f>
        <v>18.5</v>
      </c>
      <c r="H387" s="433">
        <f>SUM('Príloha 2022'!H877)</f>
        <v>72.400000000000006</v>
      </c>
      <c r="I387" s="433">
        <f>SUM('Príloha 2022'!I874)</f>
        <v>25.2</v>
      </c>
      <c r="J387" s="433">
        <f>SUM('Príloha 2022'!J874)</f>
        <v>25.2</v>
      </c>
      <c r="K387" s="433">
        <f>SUM('Príloha 2022'!K874)</f>
        <v>23.4</v>
      </c>
      <c r="L387" s="433">
        <f>SUM('Príloha 2022'!L874)</f>
        <v>23.4</v>
      </c>
      <c r="M387" s="460"/>
    </row>
    <row r="388" spans="1:13" s="1" customFormat="1" ht="11.25" customHeight="1" x14ac:dyDescent="0.2">
      <c r="A388" s="8"/>
      <c r="B388" s="337"/>
      <c r="C388" s="337"/>
      <c r="D388" s="84" t="s">
        <v>162</v>
      </c>
      <c r="E388" s="148"/>
      <c r="F388" s="433">
        <f>SUM('Príloha 2022'!F875)</f>
        <v>8.1999999999999993</v>
      </c>
      <c r="G388" s="433">
        <f>SUM('Príloha 2022'!G875)</f>
        <v>5.9</v>
      </c>
      <c r="H388" s="433">
        <f>SUM('Príloha 2022'!H878)</f>
        <v>50</v>
      </c>
      <c r="I388" s="433">
        <f>SUM('Príloha 2022'!I875)</f>
        <v>8.6</v>
      </c>
      <c r="J388" s="433">
        <f>SUM('Príloha 2022'!J875)</f>
        <v>8.6</v>
      </c>
      <c r="K388" s="433">
        <f>SUM('Príloha 2022'!K875)</f>
        <v>7.7</v>
      </c>
      <c r="L388" s="433">
        <f>SUM('Príloha 2022'!L875)</f>
        <v>7.7</v>
      </c>
      <c r="M388" s="460"/>
    </row>
    <row r="389" spans="1:13" s="1" customFormat="1" ht="11.25" customHeight="1" x14ac:dyDescent="0.2">
      <c r="A389" s="8"/>
      <c r="B389" s="337"/>
      <c r="C389" s="337"/>
      <c r="D389" s="84" t="s">
        <v>812</v>
      </c>
      <c r="E389" s="148"/>
      <c r="F389" s="433">
        <f>SUM('Príloha 2022'!F876)</f>
        <v>0.1</v>
      </c>
      <c r="G389" s="433">
        <f>SUM('Príloha 2022'!G876)</f>
        <v>0</v>
      </c>
      <c r="H389" s="433">
        <f>SUM('Príloha 2022'!H879)</f>
        <v>19</v>
      </c>
      <c r="I389" s="433">
        <f>SUM('Príloha 2022'!I876)</f>
        <v>0.6</v>
      </c>
      <c r="J389" s="433">
        <f>SUM('Príloha 2022'!J876)</f>
        <v>0.6</v>
      </c>
      <c r="K389" s="433">
        <f>SUM('Príloha 2022'!K876)</f>
        <v>0.4</v>
      </c>
      <c r="L389" s="433">
        <f>SUM('Príloha 2022'!L876)</f>
        <v>0.4</v>
      </c>
      <c r="M389" s="460"/>
    </row>
    <row r="390" spans="1:13" s="438" customFormat="1" ht="11.25" customHeight="1" x14ac:dyDescent="0.2">
      <c r="A390" s="383"/>
      <c r="B390" s="501"/>
      <c r="C390" s="501"/>
      <c r="D390" s="100" t="s">
        <v>1094</v>
      </c>
      <c r="E390" s="148"/>
      <c r="F390" s="148">
        <f>SUM('Príloha 2022'!F877)</f>
        <v>58.6</v>
      </c>
      <c r="G390" s="148">
        <f>SUM('Príloha 2022'!G877)</f>
        <v>71.7</v>
      </c>
      <c r="H390" s="148">
        <f>SUM('Príloha 2022'!H880)</f>
        <v>2.7</v>
      </c>
      <c r="I390" s="148">
        <f>SUM('Príloha 2022'!I877)</f>
        <v>72.400000000000006</v>
      </c>
      <c r="J390" s="148">
        <f>SUM('Príloha 2022'!J877)</f>
        <v>72.400000000000006</v>
      </c>
      <c r="K390" s="148">
        <f>SUM('Príloha 2022'!K877)</f>
        <v>72.400000000000006</v>
      </c>
      <c r="L390" s="148">
        <f>SUM('Príloha 2022'!L877)</f>
        <v>72.400000000000006</v>
      </c>
      <c r="M390" s="447"/>
    </row>
    <row r="391" spans="1:13" s="1" customFormat="1" ht="11.25" customHeight="1" x14ac:dyDescent="0.2">
      <c r="A391" s="8"/>
      <c r="B391" s="337"/>
      <c r="C391" s="337"/>
      <c r="D391" s="84" t="s">
        <v>280</v>
      </c>
      <c r="E391" s="148"/>
      <c r="F391" s="433">
        <f>SUM('Príloha 2022'!F878)</f>
        <v>41.1</v>
      </c>
      <c r="G391" s="433">
        <f>SUM('Príloha 2022'!G878)</f>
        <v>51.5</v>
      </c>
      <c r="H391" s="433">
        <f>SUM('Príloha 2022'!H881)</f>
        <v>0</v>
      </c>
      <c r="I391" s="433">
        <f>SUM('Príloha 2022'!I878)</f>
        <v>50</v>
      </c>
      <c r="J391" s="433">
        <f>SUM('Príloha 2022'!J878)</f>
        <v>50</v>
      </c>
      <c r="K391" s="433">
        <f>SUM('Príloha 2022'!K878)</f>
        <v>50</v>
      </c>
      <c r="L391" s="433">
        <f>SUM('Príloha 2022'!L878)</f>
        <v>50</v>
      </c>
      <c r="M391" s="460"/>
    </row>
    <row r="392" spans="1:13" s="1" customFormat="1" ht="11.25" customHeight="1" x14ac:dyDescent="0.2">
      <c r="A392" s="8"/>
      <c r="B392" s="337"/>
      <c r="C392" s="337"/>
      <c r="D392" s="84" t="s">
        <v>279</v>
      </c>
      <c r="E392" s="148"/>
      <c r="F392" s="433">
        <f>SUM('Príloha 2022'!F879)</f>
        <v>14.5</v>
      </c>
      <c r="G392" s="433">
        <f>SUM('Príloha 2022'!G879)</f>
        <v>16.899999999999999</v>
      </c>
      <c r="H392" s="433">
        <f>SUM('Príloha 2022'!H882)</f>
        <v>0.7</v>
      </c>
      <c r="I392" s="433">
        <f>SUM('Príloha 2022'!I879)</f>
        <v>19</v>
      </c>
      <c r="J392" s="433">
        <f>SUM('Príloha 2022'!J879)</f>
        <v>19</v>
      </c>
      <c r="K392" s="433">
        <f>SUM('Príloha 2022'!K879)</f>
        <v>19</v>
      </c>
      <c r="L392" s="433">
        <f>SUM('Príloha 2022'!L879)</f>
        <v>19</v>
      </c>
      <c r="M392" s="460"/>
    </row>
    <row r="393" spans="1:13" s="1" customFormat="1" ht="11.25" customHeight="1" x14ac:dyDescent="0.2">
      <c r="A393" s="8"/>
      <c r="B393" s="337"/>
      <c r="C393" s="337"/>
      <c r="D393" s="84" t="s">
        <v>162</v>
      </c>
      <c r="E393" s="148"/>
      <c r="F393" s="433">
        <f>SUM('Príloha 2022'!F880)</f>
        <v>2.2000000000000002</v>
      </c>
      <c r="G393" s="433">
        <f>SUM('Príloha 2022'!G880)</f>
        <v>2.5</v>
      </c>
      <c r="H393" s="433">
        <f>SUM('Príloha 2022'!H883)</f>
        <v>256</v>
      </c>
      <c r="I393" s="433">
        <f>SUM('Príloha 2022'!I880)</f>
        <v>2.7</v>
      </c>
      <c r="J393" s="433">
        <f>SUM('Príloha 2022'!J880)</f>
        <v>2.7</v>
      </c>
      <c r="K393" s="433">
        <f>SUM('Príloha 2022'!K880)</f>
        <v>2.7</v>
      </c>
      <c r="L393" s="433">
        <f>SUM('Príloha 2022'!L880)</f>
        <v>2.7</v>
      </c>
      <c r="M393" s="460"/>
    </row>
    <row r="394" spans="1:13" s="428" customFormat="1" ht="11.25" customHeight="1" x14ac:dyDescent="0.2">
      <c r="A394" s="8"/>
      <c r="B394" s="490"/>
      <c r="C394" s="490"/>
      <c r="D394" s="432" t="s">
        <v>1014</v>
      </c>
      <c r="E394" s="148"/>
      <c r="F394" s="433">
        <f>SUM('Príloha 2022'!F881)</f>
        <v>0.8</v>
      </c>
      <c r="G394" s="433">
        <f>SUM('Príloha 2022'!G881)</f>
        <v>0</v>
      </c>
      <c r="H394" s="433">
        <f>SUM('Príloha 2022'!H884)</f>
        <v>137.5</v>
      </c>
      <c r="I394" s="433">
        <f>SUM('Príloha 2022'!I881)</f>
        <v>0</v>
      </c>
      <c r="J394" s="433">
        <f>SUM('Príloha 2022'!J881)</f>
        <v>0</v>
      </c>
      <c r="K394" s="433">
        <f>SUM('Príloha 2022'!K881)</f>
        <v>0</v>
      </c>
      <c r="L394" s="433">
        <f>SUM('Príloha 2022'!L881)</f>
        <v>0</v>
      </c>
      <c r="M394" s="491"/>
    </row>
    <row r="395" spans="1:13" s="1" customFormat="1" ht="11.25" customHeight="1" x14ac:dyDescent="0.2">
      <c r="A395" s="8"/>
      <c r="B395" s="337"/>
      <c r="C395" s="337"/>
      <c r="D395" s="84" t="s">
        <v>812</v>
      </c>
      <c r="E395" s="148"/>
      <c r="F395" s="433">
        <f>SUM('Príloha 2022'!F882)</f>
        <v>0</v>
      </c>
      <c r="G395" s="433">
        <f>SUM('Príloha 2022'!G882)</f>
        <v>0.8</v>
      </c>
      <c r="H395" s="433">
        <f>SUM('Príloha 2022'!H885)</f>
        <v>54.4</v>
      </c>
      <c r="I395" s="433">
        <f>SUM('Príloha 2022'!I882)</f>
        <v>0.7</v>
      </c>
      <c r="J395" s="433">
        <f>SUM('Príloha 2022'!J882)</f>
        <v>0.7</v>
      </c>
      <c r="K395" s="433">
        <f>SUM('Príloha 2022'!K882)</f>
        <v>0.7</v>
      </c>
      <c r="L395" s="433">
        <f>SUM('Príloha 2022'!L882)</f>
        <v>0.7</v>
      </c>
      <c r="M395" s="459"/>
    </row>
    <row r="396" spans="1:13" s="1" customFormat="1" ht="11.25" customHeight="1" x14ac:dyDescent="0.2">
      <c r="A396" s="8"/>
      <c r="B396" s="340"/>
      <c r="C396" s="340"/>
      <c r="D396" s="341" t="s">
        <v>822</v>
      </c>
      <c r="E396" s="342"/>
      <c r="F396" s="342">
        <f>SUM('Príloha 2022'!F883)</f>
        <v>310.79999999999995</v>
      </c>
      <c r="G396" s="342">
        <f>SUM('Príloha 2022'!G883)</f>
        <v>242.9</v>
      </c>
      <c r="H396" s="342">
        <f>SUM('Príloha 2022'!H886)</f>
        <v>20.100000000000001</v>
      </c>
      <c r="I396" s="342">
        <f>SUM('Príloha 2022'!I883)</f>
        <v>265.39999999999998</v>
      </c>
      <c r="J396" s="342">
        <f>SUM('Príloha 2022'!J883)</f>
        <v>265.39999999999998</v>
      </c>
      <c r="K396" s="342">
        <f>SUM('Príloha 2022'!K883)</f>
        <v>256</v>
      </c>
      <c r="L396" s="342">
        <f>SUM('Príloha 2022'!L883)</f>
        <v>256</v>
      </c>
      <c r="M396" s="309"/>
    </row>
    <row r="397" spans="1:13" s="438" customFormat="1" ht="11.25" customHeight="1" x14ac:dyDescent="0.2">
      <c r="A397" s="383"/>
      <c r="B397" s="100"/>
      <c r="C397" s="100"/>
      <c r="D397" s="100" t="s">
        <v>783</v>
      </c>
      <c r="E397" s="148"/>
      <c r="F397" s="148">
        <f>SUM('Príloha 2022'!F884)</f>
        <v>143.6</v>
      </c>
      <c r="G397" s="148">
        <f>SUM('Príloha 2022'!G884)</f>
        <v>119.9</v>
      </c>
      <c r="H397" s="148">
        <f>SUM('Príloha 2022'!H887)</f>
        <v>21.1</v>
      </c>
      <c r="I397" s="148">
        <f>SUM('Príloha 2022'!I884)</f>
        <v>146.9</v>
      </c>
      <c r="J397" s="148">
        <f>SUM('Príloha 2022'!J884)</f>
        <v>146.9</v>
      </c>
      <c r="K397" s="148">
        <f>SUM('Príloha 2022'!K884)</f>
        <v>137.5</v>
      </c>
      <c r="L397" s="148">
        <f>SUM('Príloha 2022'!L884)</f>
        <v>137.5</v>
      </c>
    </row>
    <row r="398" spans="1:13" s="1" customFormat="1" ht="11.25" customHeight="1" x14ac:dyDescent="0.2">
      <c r="A398" s="8"/>
      <c r="B398" s="36"/>
      <c r="C398" s="36"/>
      <c r="D398" s="84" t="s">
        <v>280</v>
      </c>
      <c r="E398" s="148"/>
      <c r="F398" s="433">
        <f>SUM('Príloha 2022'!F885)</f>
        <v>48.2</v>
      </c>
      <c r="G398" s="433">
        <f>SUM('Príloha 2022'!G885)</f>
        <v>46.9</v>
      </c>
      <c r="H398" s="433">
        <f>SUM('Príloha 2022'!H888)</f>
        <v>41.5</v>
      </c>
      <c r="I398" s="433">
        <f>SUM('Príloha 2022'!I885)</f>
        <v>59.4</v>
      </c>
      <c r="J398" s="433">
        <f>SUM('Príloha 2022'!J885)</f>
        <v>59.4</v>
      </c>
      <c r="K398" s="433">
        <f>SUM('Príloha 2022'!K885)</f>
        <v>54.4</v>
      </c>
      <c r="L398" s="433">
        <f>SUM('Príloha 2022'!L885)</f>
        <v>54.4</v>
      </c>
      <c r="M398" s="460"/>
    </row>
    <row r="399" spans="1:13" s="1" customFormat="1" ht="11.25" customHeight="1" x14ac:dyDescent="0.2">
      <c r="A399" s="8"/>
      <c r="B399" s="36"/>
      <c r="C399" s="36"/>
      <c r="D399" s="84" t="s">
        <v>279</v>
      </c>
      <c r="E399" s="148"/>
      <c r="F399" s="433">
        <f>SUM('Príloha 2022'!F886)</f>
        <v>17.899999999999999</v>
      </c>
      <c r="G399" s="433">
        <f>SUM('Príloha 2022'!G886)</f>
        <v>16.3</v>
      </c>
      <c r="H399" s="433">
        <f>SUM('Príloha 2022'!H889)</f>
        <v>0.4</v>
      </c>
      <c r="I399" s="433">
        <f>SUM('Príloha 2022'!I886)</f>
        <v>22.1</v>
      </c>
      <c r="J399" s="433">
        <f>SUM('Príloha 2022'!J886)</f>
        <v>22.1</v>
      </c>
      <c r="K399" s="433">
        <f>SUM('Príloha 2022'!K886)</f>
        <v>20.100000000000001</v>
      </c>
      <c r="L399" s="433">
        <f>SUM('Príloha 2022'!L886)</f>
        <v>20.100000000000001</v>
      </c>
      <c r="M399" s="460"/>
    </row>
    <row r="400" spans="1:13" s="1" customFormat="1" ht="11.25" customHeight="1" x14ac:dyDescent="0.2">
      <c r="A400" s="8"/>
      <c r="B400" s="36"/>
      <c r="C400" s="36"/>
      <c r="D400" s="84" t="s">
        <v>162</v>
      </c>
      <c r="E400" s="148"/>
      <c r="F400" s="433">
        <f>SUM('Príloha 2022'!F887)</f>
        <v>22.3</v>
      </c>
      <c r="G400" s="433">
        <f>SUM('Príloha 2022'!G887)</f>
        <v>18.2</v>
      </c>
      <c r="H400" s="433">
        <f>SUM('Príloha 2022'!H890)</f>
        <v>0</v>
      </c>
      <c r="I400" s="433">
        <f>SUM('Príloha 2022'!I887)</f>
        <v>23.4</v>
      </c>
      <c r="J400" s="433">
        <f>SUM('Príloha 2022'!J887)</f>
        <v>23.4</v>
      </c>
      <c r="K400" s="433">
        <f>SUM('Príloha 2022'!K887)</f>
        <v>21.1</v>
      </c>
      <c r="L400" s="433">
        <f>SUM('Príloha 2022'!L887)</f>
        <v>21.1</v>
      </c>
      <c r="M400" s="460"/>
    </row>
    <row r="401" spans="1:13" s="428" customFormat="1" ht="11.25" customHeight="1" x14ac:dyDescent="0.2">
      <c r="A401" s="8"/>
      <c r="B401" s="430"/>
      <c r="C401" s="430"/>
      <c r="D401" s="432" t="s">
        <v>990</v>
      </c>
      <c r="E401" s="148"/>
      <c r="F401" s="433">
        <f>SUM('Príloha 2022'!F888)</f>
        <v>50.5</v>
      </c>
      <c r="G401" s="433">
        <f>SUM('Príloha 2022'!G888)</f>
        <v>38.1</v>
      </c>
      <c r="H401" s="433">
        <f>SUM('Príloha 2022'!H891)</f>
        <v>0</v>
      </c>
      <c r="I401" s="433">
        <f>SUM('Príloha 2022'!I888)</f>
        <v>41.5</v>
      </c>
      <c r="J401" s="433">
        <f>SUM('Príloha 2022'!J888)</f>
        <v>41.5</v>
      </c>
      <c r="K401" s="433">
        <f>SUM('Príloha 2022'!K888)</f>
        <v>41.5</v>
      </c>
      <c r="L401" s="433">
        <f>SUM('Príloha 2022'!L888)</f>
        <v>41.5</v>
      </c>
      <c r="M401" s="460"/>
    </row>
    <row r="402" spans="1:13" s="1" customFormat="1" ht="11.25" customHeight="1" x14ac:dyDescent="0.2">
      <c r="A402" s="8"/>
      <c r="B402" s="36"/>
      <c r="C402" s="36"/>
      <c r="D402" s="84" t="s">
        <v>812</v>
      </c>
      <c r="E402" s="148"/>
      <c r="F402" s="433">
        <f>SUM('Príloha 2022'!F889)</f>
        <v>2.2999999999999998</v>
      </c>
      <c r="G402" s="433">
        <f>SUM('Príloha 2022'!G889)</f>
        <v>0.4</v>
      </c>
      <c r="H402" s="433">
        <f>SUM('Príloha 2022'!H892)</f>
        <v>118.5</v>
      </c>
      <c r="I402" s="433">
        <f>SUM('Príloha 2022'!I889)</f>
        <v>0.5</v>
      </c>
      <c r="J402" s="433">
        <f>SUM('Príloha 2022'!J889)</f>
        <v>0.5</v>
      </c>
      <c r="K402" s="433">
        <f>SUM('Príloha 2022'!K889)</f>
        <v>0.4</v>
      </c>
      <c r="L402" s="433">
        <f>SUM('Príloha 2022'!L889)</f>
        <v>0.4</v>
      </c>
      <c r="M402" s="460"/>
    </row>
    <row r="403" spans="1:13" s="428" customFormat="1" ht="11.25" customHeight="1" x14ac:dyDescent="0.2">
      <c r="A403" s="8"/>
      <c r="B403" s="430"/>
      <c r="C403" s="430"/>
      <c r="D403" s="432" t="s">
        <v>1111</v>
      </c>
      <c r="E403" s="148"/>
      <c r="F403" s="433">
        <f>SUM('Príloha 2022'!F890)</f>
        <v>2.4</v>
      </c>
      <c r="G403" s="433">
        <f>SUM('Príloha 2022'!G890)</f>
        <v>0</v>
      </c>
      <c r="H403" s="433">
        <f>SUM('Príloha 2022'!H893)</f>
        <v>40</v>
      </c>
      <c r="I403" s="433">
        <f>SUM('Príloha 2022'!I890)</f>
        <v>0</v>
      </c>
      <c r="J403" s="433">
        <f>SUM('Príloha 2022'!J890)</f>
        <v>0</v>
      </c>
      <c r="K403" s="433">
        <f>SUM('Príloha 2022'!K890)</f>
        <v>0</v>
      </c>
      <c r="L403" s="433">
        <f>SUM('Príloha 2022'!L890)</f>
        <v>0</v>
      </c>
      <c r="M403" s="459"/>
    </row>
    <row r="404" spans="1:13" s="428" customFormat="1" ht="11.25" customHeight="1" x14ac:dyDescent="0.2">
      <c r="A404" s="8"/>
      <c r="B404" s="430">
        <v>700</v>
      </c>
      <c r="C404" s="430"/>
      <c r="D404" s="432" t="s">
        <v>1062</v>
      </c>
      <c r="E404" s="148"/>
      <c r="F404" s="433">
        <f>SUM('Príloha 2022'!F891)</f>
        <v>7.6</v>
      </c>
      <c r="G404" s="433">
        <f>SUM('Príloha 2022'!G891)</f>
        <v>0</v>
      </c>
      <c r="H404" s="433">
        <f>SUM('Príloha 2022'!H894)</f>
        <v>12.5</v>
      </c>
      <c r="I404" s="433">
        <f>SUM('Príloha 2022'!I891)</f>
        <v>0</v>
      </c>
      <c r="J404" s="433">
        <f>SUM('Príloha 2022'!J891)</f>
        <v>0</v>
      </c>
      <c r="K404" s="433">
        <f>SUM('Príloha 2022'!K891)</f>
        <v>0</v>
      </c>
      <c r="L404" s="433">
        <f>SUM('Príloha 2022'!L891)</f>
        <v>0</v>
      </c>
      <c r="M404" s="460"/>
    </row>
    <row r="405" spans="1:13" s="1" customFormat="1" ht="11.25" customHeight="1" x14ac:dyDescent="0.2">
      <c r="A405" s="8"/>
      <c r="B405" s="36"/>
      <c r="C405" s="36"/>
      <c r="D405" s="100" t="s">
        <v>1095</v>
      </c>
      <c r="E405" s="148"/>
      <c r="F405" s="148">
        <f>SUM('Príloha 2022'!F892)</f>
        <v>167.2</v>
      </c>
      <c r="G405" s="148">
        <f>SUM('Príloha 2022'!G892)</f>
        <v>123</v>
      </c>
      <c r="H405" s="148">
        <f>SUM('Príloha 2022'!H895)</f>
        <v>25.4</v>
      </c>
      <c r="I405" s="148">
        <f>SUM('Príloha 2022'!I892)</f>
        <v>118.5</v>
      </c>
      <c r="J405" s="148">
        <f>SUM('Príloha 2022'!J892)</f>
        <v>118.5</v>
      </c>
      <c r="K405" s="148">
        <f>SUM('Príloha 2022'!K892)</f>
        <v>118.5</v>
      </c>
      <c r="L405" s="148">
        <f>SUM('Príloha 2022'!L892)</f>
        <v>118.5</v>
      </c>
    </row>
    <row r="406" spans="1:13" s="1" customFormat="1" ht="11.25" customHeight="1" x14ac:dyDescent="0.2">
      <c r="A406" s="8"/>
      <c r="B406" s="36"/>
      <c r="C406" s="36"/>
      <c r="D406" s="84" t="s">
        <v>280</v>
      </c>
      <c r="E406" s="148"/>
      <c r="F406" s="433">
        <f>SUM('Príloha 2022'!F893)</f>
        <v>39.700000000000003</v>
      </c>
      <c r="G406" s="433">
        <f>SUM('Príloha 2022'!G893)</f>
        <v>40.200000000000003</v>
      </c>
      <c r="H406" s="433">
        <f>SUM('Príloha 2022'!H896)</f>
        <v>40</v>
      </c>
      <c r="I406" s="433">
        <f>SUM('Príloha 2022'!I893)</f>
        <v>40</v>
      </c>
      <c r="J406" s="433">
        <f>SUM('Príloha 2022'!J893)</f>
        <v>40</v>
      </c>
      <c r="K406" s="433">
        <f>SUM('Príloha 2022'!K893)</f>
        <v>40</v>
      </c>
      <c r="L406" s="433">
        <f>SUM('Príloha 2022'!L893)</f>
        <v>40</v>
      </c>
      <c r="M406" s="460"/>
    </row>
    <row r="407" spans="1:13" s="1" customFormat="1" ht="11.25" customHeight="1" x14ac:dyDescent="0.2">
      <c r="A407" s="8"/>
      <c r="B407" s="36"/>
      <c r="C407" s="36"/>
      <c r="D407" s="84" t="s">
        <v>279</v>
      </c>
      <c r="E407" s="148"/>
      <c r="F407" s="433">
        <f>SUM('Príloha 2022'!F894)</f>
        <v>13.9</v>
      </c>
      <c r="G407" s="433">
        <f>SUM('Príloha 2022'!G894)</f>
        <v>12.9</v>
      </c>
      <c r="H407" s="433">
        <f>SUM('Príloha 2022'!H897)</f>
        <v>0.6</v>
      </c>
      <c r="I407" s="433">
        <f>SUM('Príloha 2022'!I894)</f>
        <v>12.5</v>
      </c>
      <c r="J407" s="433">
        <f>SUM('Príloha 2022'!J894)</f>
        <v>12.5</v>
      </c>
      <c r="K407" s="433">
        <f>SUM('Príloha 2022'!K894)</f>
        <v>12.5</v>
      </c>
      <c r="L407" s="433">
        <f>SUM('Príloha 2022'!L894)</f>
        <v>12.5</v>
      </c>
      <c r="M407" s="460"/>
    </row>
    <row r="408" spans="1:13" s="1" customFormat="1" ht="11.25" customHeight="1" x14ac:dyDescent="0.2">
      <c r="A408" s="8"/>
      <c r="B408" s="36"/>
      <c r="C408" s="36"/>
      <c r="D408" s="84" t="s">
        <v>162</v>
      </c>
      <c r="E408" s="148"/>
      <c r="F408" s="433">
        <f>SUM('Príloha 2022'!F895)</f>
        <v>29.7</v>
      </c>
      <c r="G408" s="433">
        <f>SUM('Príloha 2022'!G895)</f>
        <v>25.5</v>
      </c>
      <c r="H408" s="433">
        <f>SUM('Príloha 2022'!H898)</f>
        <v>0</v>
      </c>
      <c r="I408" s="433">
        <f>SUM('Príloha 2022'!I895)</f>
        <v>25.4</v>
      </c>
      <c r="J408" s="433">
        <f>SUM('Príloha 2022'!J895)</f>
        <v>25.4</v>
      </c>
      <c r="K408" s="433">
        <f>SUM('Príloha 2022'!K895)</f>
        <v>25.4</v>
      </c>
      <c r="L408" s="433">
        <f>SUM('Príloha 2022'!L895)</f>
        <v>25.4</v>
      </c>
      <c r="M408" s="460"/>
    </row>
    <row r="409" spans="1:13" s="428" customFormat="1" ht="11.25" customHeight="1" x14ac:dyDescent="0.2">
      <c r="A409" s="8"/>
      <c r="B409" s="430"/>
      <c r="C409" s="430"/>
      <c r="D409" s="432" t="s">
        <v>990</v>
      </c>
      <c r="E409" s="148"/>
      <c r="F409" s="433">
        <f>SUM('Príloha 2022'!F896)</f>
        <v>82.3</v>
      </c>
      <c r="G409" s="433">
        <f>SUM('Príloha 2022'!G896)</f>
        <v>43.7</v>
      </c>
      <c r="H409" s="433">
        <f>SUM('Príloha 2022'!H899)</f>
        <v>47.5</v>
      </c>
      <c r="I409" s="433">
        <f>SUM('Príloha 2022'!I896)</f>
        <v>40</v>
      </c>
      <c r="J409" s="433">
        <f>SUM('Príloha 2022'!J896)</f>
        <v>40</v>
      </c>
      <c r="K409" s="433">
        <f>SUM('Príloha 2022'!K896)</f>
        <v>40</v>
      </c>
      <c r="L409" s="433">
        <f>SUM('Príloha 2022'!L896)</f>
        <v>40</v>
      </c>
      <c r="M409" s="460"/>
    </row>
    <row r="410" spans="1:13" s="1" customFormat="1" ht="11.25" customHeight="1" x14ac:dyDescent="0.2">
      <c r="A410" s="8"/>
      <c r="B410" s="36"/>
      <c r="C410" s="36"/>
      <c r="D410" s="84" t="s">
        <v>812</v>
      </c>
      <c r="E410" s="148"/>
      <c r="F410" s="433">
        <f>SUM('Príloha 2022'!F897)</f>
        <v>1.6</v>
      </c>
      <c r="G410" s="433">
        <f>SUM('Príloha 2022'!G897)</f>
        <v>0.7</v>
      </c>
      <c r="H410" s="433">
        <f>SUM('Príloha 2022'!H900)</f>
        <v>39.5</v>
      </c>
      <c r="I410" s="433">
        <f>SUM('Príloha 2022'!I897)</f>
        <v>0.6</v>
      </c>
      <c r="J410" s="433">
        <f>SUM('Príloha 2022'!J897)</f>
        <v>0.6</v>
      </c>
      <c r="K410" s="433">
        <f>SUM('Príloha 2022'!K897)</f>
        <v>0.6</v>
      </c>
      <c r="L410" s="433">
        <f>SUM('Príloha 2022'!L897)</f>
        <v>0.6</v>
      </c>
    </row>
    <row r="411" spans="1:13" s="428" customFormat="1" ht="11.25" customHeight="1" x14ac:dyDescent="0.2">
      <c r="A411" s="8"/>
      <c r="B411" s="430">
        <v>700</v>
      </c>
      <c r="C411" s="430"/>
      <c r="D411" s="432" t="s">
        <v>1062</v>
      </c>
      <c r="E411" s="148"/>
      <c r="F411" s="433">
        <f>SUM('Príloha 2022'!F898)</f>
        <v>0</v>
      </c>
      <c r="G411" s="433">
        <f>SUM('Príloha 2022'!G898)</f>
        <v>0</v>
      </c>
      <c r="H411" s="433">
        <f>SUM('Príloha 2022'!H901)</f>
        <v>8</v>
      </c>
      <c r="I411" s="433">
        <f>SUM('Príloha 2022'!I898)</f>
        <v>0</v>
      </c>
      <c r="J411" s="433">
        <f>SUM('Príloha 2022'!J898)</f>
        <v>0</v>
      </c>
      <c r="K411" s="433">
        <f>SUM('Príloha 2022'!K898)</f>
        <v>0</v>
      </c>
      <c r="L411" s="433">
        <f>SUM('Príloha 2022'!L898)</f>
        <v>0</v>
      </c>
      <c r="M411" s="460"/>
    </row>
    <row r="412" spans="1:13" s="1" customFormat="1" ht="11.25" customHeight="1" x14ac:dyDescent="0.2">
      <c r="A412" s="8"/>
      <c r="B412" s="157"/>
      <c r="C412" s="157"/>
      <c r="D412" s="344" t="s">
        <v>742</v>
      </c>
      <c r="E412" s="345"/>
      <c r="F412" s="499">
        <f>SUM('Príloha 2022'!F899)</f>
        <v>56.2</v>
      </c>
      <c r="G412" s="499">
        <f>SUM('Príloha 2022'!G899)</f>
        <v>56.199999999999996</v>
      </c>
      <c r="H412" s="499">
        <f>SUM('Príloha 2022'!H902)</f>
        <v>477</v>
      </c>
      <c r="I412" s="499">
        <f>SUM('Príloha 2022'!I899)</f>
        <v>47.5</v>
      </c>
      <c r="J412" s="499">
        <f>SUM('Príloha 2022'!J899)</f>
        <v>47.5</v>
      </c>
      <c r="K412" s="499">
        <f>SUM('Príloha 2022'!K899)</f>
        <v>47.5</v>
      </c>
      <c r="L412" s="499">
        <f>SUM('Príloha 2022'!L899)</f>
        <v>47.5</v>
      </c>
      <c r="M412" s="459"/>
    </row>
    <row r="413" spans="1:13" ht="11.25" customHeight="1" x14ac:dyDescent="0.2">
      <c r="A413" s="10"/>
      <c r="B413" s="347"/>
      <c r="C413" s="347"/>
      <c r="D413" s="341" t="s">
        <v>823</v>
      </c>
      <c r="E413" s="343"/>
      <c r="F413" s="343">
        <f>SUM('Príloha 2022'!F902)</f>
        <v>434.2</v>
      </c>
      <c r="G413" s="343">
        <f>SUM('Príloha 2022'!G902)</f>
        <v>409.6</v>
      </c>
      <c r="H413" s="343">
        <f>SUM('Príloha 2022'!H905)</f>
        <v>40</v>
      </c>
      <c r="I413" s="343">
        <f>SUM('Príloha 2022'!I902)</f>
        <v>505</v>
      </c>
      <c r="J413" s="343">
        <f>SUM('Príloha 2022'!J902)</f>
        <v>505</v>
      </c>
      <c r="K413" s="343">
        <f>SUM('Príloha 2022'!K902)</f>
        <v>477</v>
      </c>
      <c r="L413" s="343">
        <f>SUM('Príloha 2022'!L902)</f>
        <v>477</v>
      </c>
    </row>
    <row r="414" spans="1:13" ht="11.25" customHeight="1" x14ac:dyDescent="0.2">
      <c r="A414" s="10"/>
      <c r="B414" s="36"/>
      <c r="C414" s="37"/>
      <c r="D414" s="84" t="s">
        <v>280</v>
      </c>
      <c r="E414" s="36"/>
      <c r="F414" s="502">
        <f>SUM('Príloha 2022'!F903)</f>
        <v>273.3</v>
      </c>
      <c r="G414" s="502">
        <f>SUM('Príloha 2022'!G903)</f>
        <v>269.60000000000002</v>
      </c>
      <c r="H414" s="502">
        <f>SUM('Príloha 2022'!H906)</f>
        <v>2</v>
      </c>
      <c r="I414" s="502">
        <f>SUM('Príloha 2022'!I903)</f>
        <v>330.1</v>
      </c>
      <c r="J414" s="502">
        <f>SUM('Príloha 2022'!J903)</f>
        <v>330.1</v>
      </c>
      <c r="K414" s="502">
        <f>SUM('Príloha 2022'!K903)</f>
        <v>319</v>
      </c>
      <c r="L414" s="502">
        <f>SUM('Príloha 2022'!L903)</f>
        <v>319</v>
      </c>
      <c r="M414" s="460"/>
    </row>
    <row r="415" spans="1:13" ht="11.25" customHeight="1" x14ac:dyDescent="0.2">
      <c r="A415" s="10"/>
      <c r="B415" s="36"/>
      <c r="C415" s="37"/>
      <c r="D415" s="84" t="s">
        <v>279</v>
      </c>
      <c r="E415" s="36"/>
      <c r="F415" s="502">
        <f>SUM('Príloha 2022'!F904)</f>
        <v>100.5</v>
      </c>
      <c r="G415" s="502">
        <f>SUM('Príloha 2022'!G904)</f>
        <v>91.7</v>
      </c>
      <c r="H415" s="502">
        <f>SUM('Príloha 2022'!H907)</f>
        <v>0</v>
      </c>
      <c r="I415" s="502">
        <f>SUM('Príloha 2022'!I904)</f>
        <v>120.2</v>
      </c>
      <c r="J415" s="502">
        <f>SUM('Príloha 2022'!J904)</f>
        <v>120.2</v>
      </c>
      <c r="K415" s="502">
        <f>SUM('Príloha 2022'!K904)</f>
        <v>116</v>
      </c>
      <c r="L415" s="502">
        <f>SUM('Príloha 2022'!L904)</f>
        <v>116</v>
      </c>
      <c r="M415" s="460"/>
    </row>
    <row r="416" spans="1:13" ht="11.25" customHeight="1" x14ac:dyDescent="0.2">
      <c r="A416" s="10"/>
      <c r="B416" s="36"/>
      <c r="C416" s="37"/>
      <c r="D416" s="84" t="s">
        <v>162</v>
      </c>
      <c r="E416" s="36"/>
      <c r="F416" s="502">
        <f>SUM('Príloha 2022'!F905)</f>
        <v>53.2</v>
      </c>
      <c r="G416" s="502">
        <f>SUM('Príloha 2022'!G905)</f>
        <v>45</v>
      </c>
      <c r="H416" s="502">
        <f>SUM('Príloha 2022'!H908)</f>
        <v>0</v>
      </c>
      <c r="I416" s="502">
        <f>SUM('Príloha 2022'!I905)</f>
        <v>46</v>
      </c>
      <c r="J416" s="502">
        <f>SUM('Príloha 2022'!J905)</f>
        <v>46</v>
      </c>
      <c r="K416" s="502">
        <f>SUM('Príloha 2022'!K905)</f>
        <v>40</v>
      </c>
      <c r="L416" s="502">
        <f>SUM('Príloha 2022'!L905)</f>
        <v>40</v>
      </c>
      <c r="M416" s="460"/>
    </row>
    <row r="417" spans="1:13" ht="11.25" customHeight="1" x14ac:dyDescent="0.2">
      <c r="A417" s="10"/>
      <c r="B417" s="36"/>
      <c r="C417" s="37"/>
      <c r="D417" s="84" t="s">
        <v>812</v>
      </c>
      <c r="E417" s="36"/>
      <c r="F417" s="502">
        <f>SUM('Príloha 2022'!F906)</f>
        <v>7.2</v>
      </c>
      <c r="G417" s="502">
        <f>SUM('Príloha 2022'!G906)</f>
        <v>3.3</v>
      </c>
      <c r="H417" s="502">
        <f>SUM('Príloha 2022'!H909)</f>
        <v>644.5</v>
      </c>
      <c r="I417" s="502">
        <f>SUM('Príloha 2022'!I906)</f>
        <v>8.6999999999999993</v>
      </c>
      <c r="J417" s="502">
        <f>SUM('Príloha 2022'!J906)</f>
        <v>8.6999999999999993</v>
      </c>
      <c r="K417" s="502">
        <f>SUM('Príloha 2022'!K906)</f>
        <v>2</v>
      </c>
      <c r="L417" s="502">
        <f>SUM('Príloha 2022'!L906)</f>
        <v>2</v>
      </c>
      <c r="M417" s="460"/>
    </row>
    <row r="418" spans="1:13" ht="11.25" customHeight="1" x14ac:dyDescent="0.2">
      <c r="A418" s="10"/>
      <c r="B418" s="430"/>
      <c r="C418" s="37"/>
      <c r="D418" s="432" t="s">
        <v>1076</v>
      </c>
      <c r="E418" s="430"/>
      <c r="F418" s="502">
        <f>SUM('Príloha 2022'!F907)</f>
        <v>0</v>
      </c>
      <c r="G418" s="502">
        <f>SUM('Príloha 2022'!G907)</f>
        <v>0</v>
      </c>
      <c r="H418" s="502">
        <f>SUM('Príloha 2022'!H910)</f>
        <v>390</v>
      </c>
      <c r="I418" s="502">
        <f>SUM('Príloha 2022'!I907)</f>
        <v>0</v>
      </c>
      <c r="J418" s="502">
        <f>SUM('Príloha 2022'!J907)</f>
        <v>0</v>
      </c>
      <c r="K418" s="502">
        <f>SUM('Príloha 2022'!K907)</f>
        <v>0</v>
      </c>
      <c r="L418" s="502">
        <f>SUM('Príloha 2022'!L907)</f>
        <v>0</v>
      </c>
      <c r="M418" s="459"/>
    </row>
    <row r="419" spans="1:13" ht="11.25" customHeight="1" x14ac:dyDescent="0.2">
      <c r="A419" s="10"/>
      <c r="B419" s="430"/>
      <c r="C419" s="37"/>
      <c r="D419" s="432" t="s">
        <v>1113</v>
      </c>
      <c r="E419" s="430"/>
      <c r="F419" s="502">
        <f>SUM('Príloha 2022'!F908)</f>
        <v>9.1999999999999993</v>
      </c>
      <c r="G419" s="502">
        <f>SUM('Príloha 2022'!G908)</f>
        <v>0</v>
      </c>
      <c r="H419" s="502">
        <f>SUM('Príloha 2022'!H911)</f>
        <v>145</v>
      </c>
      <c r="I419" s="502">
        <f>SUM('Príloha 2022'!I908)</f>
        <v>0</v>
      </c>
      <c r="J419" s="502">
        <f>SUM('Príloha 2022'!J908)</f>
        <v>0</v>
      </c>
      <c r="K419" s="502">
        <f>SUM('Príloha 2022'!K908)</f>
        <v>0</v>
      </c>
      <c r="L419" s="502">
        <f>SUM('Príloha 2022'!L908)</f>
        <v>0</v>
      </c>
      <c r="M419" s="460"/>
    </row>
    <row r="420" spans="1:13" ht="11.25" customHeight="1" x14ac:dyDescent="0.2">
      <c r="A420" s="10"/>
      <c r="B420" s="347"/>
      <c r="C420" s="183"/>
      <c r="D420" s="341" t="s">
        <v>824</v>
      </c>
      <c r="E420" s="347"/>
      <c r="F420" s="343">
        <f>SUM('Príloha 2022'!F909)</f>
        <v>597.4</v>
      </c>
      <c r="G420" s="343">
        <f>SUM('Príloha 2022'!G909)</f>
        <v>605.6</v>
      </c>
      <c r="H420" s="343">
        <f>SUM('Príloha 2022'!H912)</f>
        <v>60</v>
      </c>
      <c r="I420" s="343">
        <f>SUM('Príloha 2022'!I909)</f>
        <v>706.8</v>
      </c>
      <c r="J420" s="343">
        <f>SUM('Príloha 2022'!J909)</f>
        <v>697.8</v>
      </c>
      <c r="K420" s="343">
        <f>SUM('Príloha 2022'!K909)</f>
        <v>644.5</v>
      </c>
      <c r="L420" s="343">
        <f>SUM('Príloha 2022'!L909)</f>
        <v>644.5</v>
      </c>
      <c r="M420" s="348"/>
    </row>
    <row r="421" spans="1:13" ht="11.25" customHeight="1" x14ac:dyDescent="0.2">
      <c r="A421" s="10"/>
      <c r="B421" s="36"/>
      <c r="C421" s="37"/>
      <c r="D421" s="84" t="s">
        <v>280</v>
      </c>
      <c r="E421" s="36"/>
      <c r="F421" s="502">
        <f>SUM('Príloha 2022'!F910)</f>
        <v>346.3</v>
      </c>
      <c r="G421" s="502">
        <f>SUM('Príloha 2022'!G910)</f>
        <v>368</v>
      </c>
      <c r="H421" s="502">
        <f>SUM('Príloha 2022'!H913)</f>
        <v>5</v>
      </c>
      <c r="I421" s="502">
        <f>SUM('Príloha 2022'!I910)</f>
        <v>410.4</v>
      </c>
      <c r="J421" s="502">
        <f>SUM('Príloha 2022'!J910)</f>
        <v>410.4</v>
      </c>
      <c r="K421" s="502">
        <f>SUM('Príloha 2022'!K910)</f>
        <v>390</v>
      </c>
      <c r="L421" s="502">
        <f>SUM('Príloha 2022'!L910)</f>
        <v>390</v>
      </c>
      <c r="M421" s="460"/>
    </row>
    <row r="422" spans="1:13" ht="11.25" customHeight="1" x14ac:dyDescent="0.2">
      <c r="A422" s="10"/>
      <c r="B422" s="36"/>
      <c r="C422" s="37"/>
      <c r="D422" s="84" t="s">
        <v>279</v>
      </c>
      <c r="E422" s="36"/>
      <c r="F422" s="502">
        <f>SUM('Príloha 2022'!F911)</f>
        <v>125.4</v>
      </c>
      <c r="G422" s="502">
        <f>SUM('Príloha 2022'!G911)</f>
        <v>125.3</v>
      </c>
      <c r="H422" s="502">
        <f>SUM('Príloha 2022'!H914)</f>
        <v>0</v>
      </c>
      <c r="I422" s="502">
        <f>SUM('Príloha 2022'!I911)</f>
        <v>148.6</v>
      </c>
      <c r="J422" s="502">
        <f>SUM('Príloha 2022'!J911)</f>
        <v>148.6</v>
      </c>
      <c r="K422" s="502">
        <f>SUM('Príloha 2022'!K911)</f>
        <v>145</v>
      </c>
      <c r="L422" s="502">
        <f>SUM('Príloha 2022'!L911)</f>
        <v>145</v>
      </c>
      <c r="M422" s="460"/>
    </row>
    <row r="423" spans="1:13" ht="11.25" customHeight="1" x14ac:dyDescent="0.2">
      <c r="A423" s="10"/>
      <c r="B423" s="36"/>
      <c r="C423" s="37"/>
      <c r="D423" s="84" t="s">
        <v>162</v>
      </c>
      <c r="E423" s="36"/>
      <c r="F423" s="502">
        <f>SUM('Príloha 2022'!F912)</f>
        <v>73.3</v>
      </c>
      <c r="G423" s="502">
        <f>SUM('Príloha 2022'!G912)</f>
        <v>70.400000000000006</v>
      </c>
      <c r="H423" s="502">
        <f>SUM('Príloha 2022'!H915)</f>
        <v>0</v>
      </c>
      <c r="I423" s="502">
        <f>SUM('Príloha 2022'!I912)</f>
        <v>64.099999999999994</v>
      </c>
      <c r="J423" s="502">
        <f>SUM('Príloha 2022'!J912)</f>
        <v>64.099999999999994</v>
      </c>
      <c r="K423" s="502">
        <f>SUM('Príloha 2022'!K912)</f>
        <v>60</v>
      </c>
      <c r="L423" s="502">
        <f>SUM('Príloha 2022'!L912)</f>
        <v>60</v>
      </c>
      <c r="M423" s="460"/>
    </row>
    <row r="424" spans="1:13" ht="11.25" customHeight="1" x14ac:dyDescent="0.2">
      <c r="A424" s="10"/>
      <c r="B424" s="36"/>
      <c r="C424" s="37"/>
      <c r="D424" s="84" t="s">
        <v>812</v>
      </c>
      <c r="E424" s="36"/>
      <c r="F424" s="502">
        <f>SUM('Príloha 2022'!F913)</f>
        <v>2.9</v>
      </c>
      <c r="G424" s="502">
        <f>SUM('Príloha 2022'!G913)</f>
        <v>5.4</v>
      </c>
      <c r="H424" s="502">
        <f>SUM('Príloha 2022'!H916)</f>
        <v>0.5</v>
      </c>
      <c r="I424" s="502">
        <f>SUM('Príloha 2022'!I913)</f>
        <v>7.4</v>
      </c>
      <c r="J424" s="502">
        <f>SUM('Príloha 2022'!J913)</f>
        <v>7.4</v>
      </c>
      <c r="K424" s="502">
        <f>SUM('Príloha 2022'!K913)</f>
        <v>5</v>
      </c>
      <c r="L424" s="502">
        <f>SUM('Príloha 2022'!L913)</f>
        <v>5</v>
      </c>
      <c r="M424" s="460"/>
    </row>
    <row r="425" spans="1:13" ht="11.25" customHeight="1" x14ac:dyDescent="0.2">
      <c r="A425" s="10"/>
      <c r="B425" s="430"/>
      <c r="C425" s="37"/>
      <c r="D425" s="432" t="s">
        <v>1081</v>
      </c>
      <c r="E425" s="430"/>
      <c r="F425" s="502">
        <f>SUM('Príloha 2022'!F914)</f>
        <v>10.1</v>
      </c>
      <c r="G425" s="502">
        <f>SUM('Príloha 2022'!G914)</f>
        <v>0</v>
      </c>
      <c r="H425" s="502">
        <f>SUM('Príloha 2022'!H917)</f>
        <v>30</v>
      </c>
      <c r="I425" s="502">
        <f>SUM('Príloha 2022'!I914)</f>
        <v>0</v>
      </c>
      <c r="J425" s="502">
        <f>SUM('Príloha 2022'!J914)</f>
        <v>0</v>
      </c>
      <c r="K425" s="502">
        <f>SUM('Príloha 2022'!K914)</f>
        <v>0</v>
      </c>
      <c r="L425" s="502">
        <f>SUM('Príloha 2022'!L914)</f>
        <v>0</v>
      </c>
      <c r="M425" s="459"/>
    </row>
    <row r="426" spans="1:13" ht="11.25" customHeight="1" x14ac:dyDescent="0.2">
      <c r="A426" s="10"/>
      <c r="B426" s="430"/>
      <c r="C426" s="37"/>
      <c r="D426" s="432" t="s">
        <v>76</v>
      </c>
      <c r="E426" s="430"/>
      <c r="F426" s="502">
        <f>SUM('Príloha 2022'!F915)</f>
        <v>0</v>
      </c>
      <c r="G426" s="502">
        <f>SUM('Príloha 2022'!G915)</f>
        <v>0</v>
      </c>
      <c r="H426" s="502">
        <f>SUM('Príloha 2022'!H918)</f>
        <v>14</v>
      </c>
      <c r="I426" s="502">
        <f>SUM('Príloha 2022'!I915)</f>
        <v>0</v>
      </c>
      <c r="J426" s="502">
        <f>SUM('Príloha 2022'!J915)</f>
        <v>0.3</v>
      </c>
      <c r="K426" s="502">
        <f>SUM('Príloha 2022'!K915)</f>
        <v>0</v>
      </c>
      <c r="L426" s="502">
        <f>SUM('Príloha 2022'!L915)</f>
        <v>0</v>
      </c>
      <c r="M426" s="460" t="s">
        <v>1325</v>
      </c>
    </row>
    <row r="427" spans="1:13" ht="11.25" customHeight="1" x14ac:dyDescent="0.2">
      <c r="A427" s="10"/>
      <c r="B427" s="36"/>
      <c r="C427" s="37"/>
      <c r="D427" s="84" t="s">
        <v>826</v>
      </c>
      <c r="E427" s="36"/>
      <c r="F427" s="502">
        <f>SUM('Príloha 2022'!F916)</f>
        <v>0.6</v>
      </c>
      <c r="G427" s="502">
        <f>SUM('Príloha 2022'!G916)</f>
        <v>0.4</v>
      </c>
      <c r="H427" s="502">
        <f>SUM('Príloha 2022'!H919)</f>
        <v>0</v>
      </c>
      <c r="I427" s="502">
        <f>SUM('Príloha 2022'!I916)</f>
        <v>0.5</v>
      </c>
      <c r="J427" s="502">
        <f>SUM('Príloha 2022'!J916)</f>
        <v>0.5</v>
      </c>
      <c r="K427" s="502">
        <f>SUM('Príloha 2022'!K916)</f>
        <v>0.5</v>
      </c>
      <c r="L427" s="502">
        <f>SUM('Príloha 2022'!L916)</f>
        <v>0.5</v>
      </c>
      <c r="M427" s="438"/>
    </row>
    <row r="428" spans="1:13" ht="11.25" customHeight="1" x14ac:dyDescent="0.2">
      <c r="A428" s="10"/>
      <c r="B428" s="36"/>
      <c r="C428" s="37"/>
      <c r="D428" s="84" t="s">
        <v>825</v>
      </c>
      <c r="E428" s="36"/>
      <c r="F428" s="502">
        <f>SUM('Príloha 2022'!F917)</f>
        <v>23.3</v>
      </c>
      <c r="G428" s="502">
        <f>SUM('Príloha 2022'!G917)</f>
        <v>23</v>
      </c>
      <c r="H428" s="502">
        <f>SUM('Príloha 2022'!H920)</f>
        <v>0</v>
      </c>
      <c r="I428" s="502">
        <f>SUM('Príloha 2022'!I917)</f>
        <v>30</v>
      </c>
      <c r="J428" s="502">
        <f>SUM('Príloha 2022'!J917)</f>
        <v>30</v>
      </c>
      <c r="K428" s="502">
        <f>SUM('Príloha 2022'!K917)</f>
        <v>30</v>
      </c>
      <c r="L428" s="502">
        <f>SUM('Príloha 2022'!L917)</f>
        <v>30</v>
      </c>
      <c r="M428" s="438"/>
    </row>
    <row r="429" spans="1:13" ht="11.25" customHeight="1" x14ac:dyDescent="0.2">
      <c r="A429" s="10"/>
      <c r="B429" s="36"/>
      <c r="C429" s="37"/>
      <c r="D429" s="84" t="s">
        <v>827</v>
      </c>
      <c r="E429" s="36"/>
      <c r="F429" s="502">
        <f>SUM('Príloha 2022'!F918)</f>
        <v>15.5</v>
      </c>
      <c r="G429" s="502">
        <f>SUM('Príloha 2022'!G918)</f>
        <v>13.1</v>
      </c>
      <c r="H429" s="502">
        <f>SUM('Príloha 2022'!H921)</f>
        <v>0</v>
      </c>
      <c r="I429" s="502">
        <f>SUM('Príloha 2022'!I918)</f>
        <v>45.8</v>
      </c>
      <c r="J429" s="502">
        <f>SUM('Príloha 2022'!J918)</f>
        <v>36.5</v>
      </c>
      <c r="K429" s="502">
        <f>SUM('Príloha 2022'!K918)</f>
        <v>14</v>
      </c>
      <c r="L429" s="502">
        <f>SUM('Príloha 2022'!L918)</f>
        <v>14</v>
      </c>
      <c r="M429" s="460" t="s">
        <v>1325</v>
      </c>
    </row>
    <row r="430" spans="1:13" ht="11.25" customHeight="1" x14ac:dyDescent="0.2">
      <c r="A430" s="10"/>
      <c r="B430" s="430"/>
      <c r="C430" s="37"/>
      <c r="D430" s="432" t="s">
        <v>1262</v>
      </c>
      <c r="E430" s="430"/>
      <c r="F430" s="502">
        <f>SUM('Príloha 2022'!F919)</f>
        <v>0</v>
      </c>
      <c r="G430" s="502">
        <f>SUM('Príloha 2022'!G919)</f>
        <v>0</v>
      </c>
      <c r="H430" s="502">
        <f>SUM('Príloha 2022'!H922)</f>
        <v>0</v>
      </c>
      <c r="I430" s="502">
        <f>SUM('Príloha 2022'!I919)</f>
        <v>0</v>
      </c>
      <c r="J430" s="502">
        <f>SUM('Príloha 2022'!J919)</f>
        <v>0</v>
      </c>
      <c r="K430" s="502">
        <f>SUM('Príloha 2022'!K919)</f>
        <v>0</v>
      </c>
      <c r="L430" s="502">
        <f>SUM('Príloha 2022'!L919)</f>
        <v>0</v>
      </c>
      <c r="M430" s="459"/>
    </row>
    <row r="431" spans="1:13" ht="11.25" customHeight="1" x14ac:dyDescent="0.2">
      <c r="A431" s="10"/>
      <c r="B431" s="36"/>
      <c r="C431" s="36">
        <v>700</v>
      </c>
      <c r="D431" s="432" t="s">
        <v>1205</v>
      </c>
      <c r="E431" s="36"/>
      <c r="F431" s="553">
        <f>SUM('Príloha 2022'!F920)</f>
        <v>0</v>
      </c>
      <c r="G431" s="553">
        <f>SUM('Príloha 2022'!G920)</f>
        <v>2.6</v>
      </c>
      <c r="H431" s="553">
        <f>SUM('Príloha 2022'!H923)</f>
        <v>0</v>
      </c>
      <c r="I431" s="553">
        <f>SUM('Príloha 2022'!I920)</f>
        <v>0</v>
      </c>
      <c r="J431" s="553">
        <f>SUM('Príloha 2022'!J920)</f>
        <v>0</v>
      </c>
      <c r="K431" s="553">
        <f>SUM('Príloha 2022'!K920)</f>
        <v>0</v>
      </c>
      <c r="L431" s="553">
        <f>SUM('Príloha 2022'!L920)</f>
        <v>0</v>
      </c>
      <c r="M431" s="554"/>
    </row>
    <row r="432" spans="1:13" ht="11.25" customHeight="1" x14ac:dyDescent="0.2">
      <c r="A432" s="10"/>
      <c r="B432" s="34"/>
      <c r="C432" s="34"/>
      <c r="D432" s="34" t="s">
        <v>242</v>
      </c>
      <c r="E432" s="35"/>
      <c r="F432" s="376">
        <f>SUM('Príloha 2022'!F921)</f>
        <v>83.2</v>
      </c>
      <c r="G432" s="376">
        <f>SUM('Príloha 2022'!G921)</f>
        <v>0</v>
      </c>
      <c r="H432" s="376">
        <f>SUM('Príloha 2022'!H924)</f>
        <v>0</v>
      </c>
      <c r="I432" s="376">
        <f>SUM('Príloha 2022'!I921)</f>
        <v>0</v>
      </c>
      <c r="J432" s="376">
        <f>SUM('Príloha 2022'!J921)</f>
        <v>0</v>
      </c>
      <c r="K432" s="376">
        <f>SUM('Príloha 2022'!K921)</f>
        <v>0</v>
      </c>
      <c r="L432" s="376">
        <f>SUM('Príloha 2022'!L921)</f>
        <v>0</v>
      </c>
    </row>
    <row r="433" spans="1:12" s="1" customFormat="1" ht="11.25" customHeight="1" x14ac:dyDescent="0.2">
      <c r="A433" s="8"/>
      <c r="B433" s="36"/>
      <c r="C433" s="37"/>
      <c r="D433" s="37"/>
      <c r="E433" s="37"/>
      <c r="F433" s="37"/>
      <c r="G433" s="37"/>
      <c r="H433" s="37"/>
      <c r="I433" s="37"/>
      <c r="J433" s="37"/>
      <c r="K433" s="37"/>
      <c r="L433" s="37"/>
    </row>
    <row r="434" spans="1:12" ht="11.25" customHeight="1" thickBot="1" x14ac:dyDescent="0.25">
      <c r="A434" s="10"/>
      <c r="B434" s="46"/>
      <c r="C434" s="46"/>
      <c r="D434" s="46" t="s">
        <v>243</v>
      </c>
      <c r="E434" s="47"/>
      <c r="F434" s="374"/>
      <c r="G434" s="374"/>
      <c r="H434" s="588"/>
      <c r="I434" s="588"/>
      <c r="J434" s="588"/>
      <c r="K434" s="47"/>
      <c r="L434" s="47"/>
    </row>
    <row r="435" spans="1:12" s="1" customFormat="1" ht="11.25" customHeight="1" thickBot="1" x14ac:dyDescent="0.25">
      <c r="A435" s="17"/>
      <c r="B435" s="48"/>
      <c r="C435" s="49"/>
      <c r="D435" s="49" t="s">
        <v>244</v>
      </c>
      <c r="E435" s="50"/>
      <c r="F435" s="431">
        <f>'Príloha 2022'!F927</f>
        <v>6761.1</v>
      </c>
      <c r="G435" s="431">
        <f>'Príloha 2022'!G927</f>
        <v>7348.4</v>
      </c>
      <c r="H435" s="431">
        <f>'Príloha 2022'!H930</f>
        <v>960.5</v>
      </c>
      <c r="I435" s="431">
        <f>'Príloha 2022'!I927</f>
        <v>7317.9</v>
      </c>
      <c r="J435" s="431">
        <f>'Príloha 2022'!J927</f>
        <v>7320.6999999999989</v>
      </c>
      <c r="K435" s="431">
        <f>'Príloha 2022'!K927</f>
        <v>6697</v>
      </c>
      <c r="L435" s="431">
        <f>'Príloha 2022'!L927</f>
        <v>6685.2999999999993</v>
      </c>
    </row>
    <row r="436" spans="1:12" ht="11.25" customHeight="1" x14ac:dyDescent="0.2">
      <c r="A436" s="15"/>
      <c r="B436" s="48"/>
      <c r="C436" s="49"/>
      <c r="D436" s="49" t="s">
        <v>245</v>
      </c>
      <c r="E436" s="50"/>
      <c r="F436" s="431">
        <f>'Príloha 2022'!F928</f>
        <v>3001.1</v>
      </c>
      <c r="G436" s="431">
        <f>'Príloha 2022'!G928</f>
        <v>3004.6000000000004</v>
      </c>
      <c r="H436" s="431">
        <f>'Príloha 2022'!H931</f>
        <v>0</v>
      </c>
      <c r="I436" s="431">
        <f>'Príloha 2022'!I928</f>
        <v>3390.8999999999996</v>
      </c>
      <c r="J436" s="431">
        <f>'Príloha 2022'!J928</f>
        <v>3438</v>
      </c>
      <c r="K436" s="431">
        <f>'Príloha 2022'!K928</f>
        <v>3141.4</v>
      </c>
      <c r="L436" s="431">
        <f>'Príloha 2022'!L928</f>
        <v>3128.4</v>
      </c>
    </row>
    <row r="437" spans="1:12" ht="11.25" customHeight="1" x14ac:dyDescent="0.2">
      <c r="A437" s="15"/>
      <c r="B437" s="48"/>
      <c r="C437" s="49"/>
      <c r="D437" s="49" t="s">
        <v>246</v>
      </c>
      <c r="E437" s="50"/>
      <c r="F437" s="431">
        <f>'Príloha 2022'!F929</f>
        <v>3760.0000000000005</v>
      </c>
      <c r="G437" s="431">
        <f>'Príloha 2022'!G929</f>
        <v>4343.7999999999993</v>
      </c>
      <c r="H437" s="431">
        <f>'Príloha 2022'!H932</f>
        <v>1313</v>
      </c>
      <c r="I437" s="431">
        <f>'Príloha 2022'!I929</f>
        <v>3927</v>
      </c>
      <c r="J437" s="431">
        <f>'Príloha 2022'!J929</f>
        <v>3882.6999999999989</v>
      </c>
      <c r="K437" s="431">
        <f>'Príloha 2022'!K929</f>
        <v>3555.6</v>
      </c>
      <c r="L437" s="431">
        <f>'Príloha 2022'!L929</f>
        <v>3556.8999999999992</v>
      </c>
    </row>
    <row r="438" spans="1:12" ht="11.25" customHeight="1" x14ac:dyDescent="0.2">
      <c r="A438" s="15"/>
      <c r="B438" s="48"/>
      <c r="C438" s="49"/>
      <c r="D438" s="49" t="s">
        <v>247</v>
      </c>
      <c r="E438" s="50"/>
      <c r="F438" s="431">
        <f>'Príloha 2022'!F930</f>
        <v>538</v>
      </c>
      <c r="G438" s="431">
        <f>'Príloha 2022'!G930</f>
        <v>539.40000000000009</v>
      </c>
      <c r="H438" s="431">
        <f>'Príloha 2022'!H933</f>
        <v>0</v>
      </c>
      <c r="I438" s="431">
        <f>'Príloha 2022'!I930</f>
        <v>1487.3</v>
      </c>
      <c r="J438" s="431">
        <f>'Príloha 2022'!J930</f>
        <v>477.8</v>
      </c>
      <c r="K438" s="431">
        <f>'Príloha 2022'!K930</f>
        <v>10</v>
      </c>
      <c r="L438" s="431">
        <f>'Príloha 2022'!L930</f>
        <v>10</v>
      </c>
    </row>
    <row r="439" spans="1:12" ht="11.25" customHeight="1" x14ac:dyDescent="0.2">
      <c r="A439" s="15"/>
      <c r="B439" s="48"/>
      <c r="C439" s="49"/>
      <c r="D439" s="49" t="s">
        <v>1254</v>
      </c>
      <c r="E439" s="431"/>
      <c r="F439" s="431">
        <f>SUM('Príloha 2022'!F931)</f>
        <v>4.2</v>
      </c>
      <c r="G439" s="431">
        <f>SUM('Príloha 2022'!G931)</f>
        <v>0</v>
      </c>
      <c r="H439" s="431">
        <f>SUM('Príloha 2022'!H934)</f>
        <v>-352.5</v>
      </c>
      <c r="I439" s="431">
        <f>SUM('Príloha 2022'!I931)</f>
        <v>0</v>
      </c>
      <c r="J439" s="431">
        <f>SUM('Príloha 2022'!J931)</f>
        <v>0</v>
      </c>
      <c r="K439" s="431">
        <f>SUM('Príloha 2022'!K931)</f>
        <v>1</v>
      </c>
      <c r="L439" s="431">
        <f>SUM('Príloha 2022'!L931)</f>
        <v>2</v>
      </c>
    </row>
    <row r="440" spans="1:12" ht="11.25" customHeight="1" x14ac:dyDescent="0.2">
      <c r="A440" s="15"/>
      <c r="B440" s="48"/>
      <c r="C440" s="49"/>
      <c r="D440" s="49" t="s">
        <v>248</v>
      </c>
      <c r="E440" s="50"/>
      <c r="F440" s="431">
        <f>'Príloha 2022'!F932</f>
        <v>1154.2</v>
      </c>
      <c r="G440" s="431">
        <f>'Príloha 2022'!G932</f>
        <v>2203.3000000000002</v>
      </c>
      <c r="H440" s="431">
        <f>'Príloha 2022'!H935</f>
        <v>181.4</v>
      </c>
      <c r="I440" s="431">
        <f>'Príloha 2022'!I932</f>
        <v>2002.7</v>
      </c>
      <c r="J440" s="431">
        <f>'Príloha 2022'!J932</f>
        <v>962.2</v>
      </c>
      <c r="K440" s="431">
        <f>'Príloha 2022'!K932</f>
        <v>180</v>
      </c>
      <c r="L440" s="431">
        <f>'Príloha 2022'!L932</f>
        <v>110</v>
      </c>
    </row>
    <row r="441" spans="1:12" ht="11.25" customHeight="1" x14ac:dyDescent="0.2">
      <c r="A441" s="15"/>
      <c r="B441" s="48"/>
      <c r="C441" s="49"/>
      <c r="D441" s="49" t="s">
        <v>1255</v>
      </c>
      <c r="E441" s="431"/>
      <c r="F441" s="431">
        <f>SUM('Príloha 2022'!F933)</f>
        <v>16.799999999999997</v>
      </c>
      <c r="G441" s="431">
        <f>SUM('Príloha 2022'!G933)</f>
        <v>2.6</v>
      </c>
      <c r="H441" s="431">
        <f>SUM('Príloha 2022'!H936)</f>
        <v>3686.5</v>
      </c>
      <c r="I441" s="431">
        <f>SUM('Príloha 2022'!I933)</f>
        <v>0</v>
      </c>
      <c r="J441" s="431">
        <f>SUM('Príloha 2022'!J933)</f>
        <v>0</v>
      </c>
      <c r="K441" s="431">
        <f>SUM('Príloha 2022'!K933)</f>
        <v>0</v>
      </c>
      <c r="L441" s="431">
        <f>SUM('Príloha 2022'!L933)</f>
        <v>0</v>
      </c>
    </row>
    <row r="442" spans="1:12" ht="11.25" customHeight="1" x14ac:dyDescent="0.2">
      <c r="A442" s="15"/>
      <c r="B442" s="48"/>
      <c r="C442" s="49"/>
      <c r="D442" s="49" t="s">
        <v>249</v>
      </c>
      <c r="E442" s="50"/>
      <c r="F442" s="431">
        <f>SUM('Príloha 2022'!F934)</f>
        <v>-628.79999999999995</v>
      </c>
      <c r="G442" s="431">
        <f>SUM('Príloha 2022'!G934)</f>
        <v>-1666.5</v>
      </c>
      <c r="H442" s="431">
        <f>SUM('Príloha 2022'!H937)</f>
        <v>65.100000000000364</v>
      </c>
      <c r="I442" s="431">
        <f>SUM('Príloha 2022'!I934)</f>
        <v>-515.40000000000009</v>
      </c>
      <c r="J442" s="431">
        <f>SUM('Príloha 2022'!J934)</f>
        <v>-484.40000000000003</v>
      </c>
      <c r="K442" s="431">
        <f>SUM('Príloha 2022'!K934)</f>
        <v>-170</v>
      </c>
      <c r="L442" s="431">
        <f>SUM('Príloha 2022'!L934)</f>
        <v>-100</v>
      </c>
    </row>
    <row r="443" spans="1:12" ht="11.25" customHeight="1" x14ac:dyDescent="0.2">
      <c r="A443" s="15"/>
      <c r="B443" s="48"/>
      <c r="C443" s="49"/>
      <c r="D443" s="49" t="s">
        <v>1065</v>
      </c>
      <c r="E443" s="431"/>
      <c r="F443" s="431">
        <f>SUM('Príloha 2022'!F935)</f>
        <v>334.3</v>
      </c>
      <c r="G443" s="431">
        <f>SUM('Príloha 2022'!G935)</f>
        <v>325.59999999999997</v>
      </c>
      <c r="H443" s="431">
        <f>SUM('Príloha 2022'!H938)</f>
        <v>0</v>
      </c>
      <c r="I443" s="431">
        <f>SUM('Príloha 2022'!I935)</f>
        <v>186.9</v>
      </c>
      <c r="J443" s="431">
        <f>SUM('Príloha 2022'!J935)</f>
        <v>221.8</v>
      </c>
      <c r="K443" s="431">
        <f>SUM('Príloha 2022'!K935)</f>
        <v>181.4</v>
      </c>
      <c r="L443" s="431">
        <f>SUM('Príloha 2022'!L935)</f>
        <v>181.4</v>
      </c>
    </row>
    <row r="444" spans="1:12" ht="11.25" customHeight="1" x14ac:dyDescent="0.2">
      <c r="A444" s="15"/>
      <c r="B444" s="48"/>
      <c r="C444" s="49"/>
      <c r="D444" s="49" t="s">
        <v>253</v>
      </c>
      <c r="E444" s="50"/>
      <c r="F444" s="431">
        <f>'Príloha 2022'!F936</f>
        <v>3551.8999999999996</v>
      </c>
      <c r="G444" s="431">
        <f>'Príloha 2022'!G936</f>
        <v>3776.9999999999995</v>
      </c>
      <c r="H444" s="431">
        <f>'Príloha 2022'!H939</f>
        <v>0</v>
      </c>
      <c r="I444" s="431">
        <f>'Príloha 2022'!I936</f>
        <v>4082.7</v>
      </c>
      <c r="J444" s="431">
        <f>'Príloha 2022'!J936</f>
        <v>4104.3</v>
      </c>
      <c r="K444" s="431">
        <f>'Príloha 2022'!K936</f>
        <v>3686.5</v>
      </c>
      <c r="L444" s="431">
        <f>'Príloha 2022'!L936</f>
        <v>3686.5</v>
      </c>
    </row>
    <row r="445" spans="1:12" s="369" customFormat="1" ht="11.25" customHeight="1" x14ac:dyDescent="0.2">
      <c r="A445" s="367"/>
      <c r="B445" s="368"/>
      <c r="C445" s="368"/>
      <c r="D445" s="368" t="s">
        <v>745</v>
      </c>
      <c r="E445" s="148"/>
      <c r="F445" s="373">
        <f>'Príloha 2022'!F937</f>
        <v>-86.399999999998727</v>
      </c>
      <c r="G445" s="373">
        <f>'Príloha 2022'!G937</f>
        <v>-774.10000000000036</v>
      </c>
      <c r="H445" s="373">
        <f>'Príloha 2022'!H940</f>
        <v>379.4</v>
      </c>
      <c r="I445" s="373">
        <f>'Príloha 2022'!I937</f>
        <v>-484.19999999999982</v>
      </c>
      <c r="J445" s="373">
        <f>'Príloha 2022'!J937</f>
        <v>-484.20000000000118</v>
      </c>
      <c r="K445" s="373">
        <f>'Príloha 2022'!K937</f>
        <v>-119.5</v>
      </c>
      <c r="L445" s="373">
        <f>'Príloha 2022'!L937</f>
        <v>-48.200000000000728</v>
      </c>
    </row>
    <row r="446" spans="1:12" ht="11.25" customHeight="1" x14ac:dyDescent="0.2">
      <c r="A446" s="15"/>
      <c r="B446" s="48"/>
      <c r="C446" s="49"/>
      <c r="D446" s="49" t="s">
        <v>269</v>
      </c>
      <c r="E446" s="50"/>
      <c r="F446" s="431">
        <f>'Príloha 2022'!F938</f>
        <v>62.4</v>
      </c>
      <c r="G446" s="431">
        <f>'Príloha 2022'!G938</f>
        <v>0</v>
      </c>
      <c r="H446" s="431">
        <f>'Príloha 2022'!H941</f>
        <v>0</v>
      </c>
      <c r="I446" s="431">
        <f>'Príloha 2022'!I938</f>
        <v>0</v>
      </c>
      <c r="J446" s="431">
        <f>'Príloha 2022'!J938</f>
        <v>0</v>
      </c>
      <c r="K446" s="431">
        <f>'Príloha 2022'!K938</f>
        <v>0</v>
      </c>
      <c r="L446" s="431">
        <f>'Príloha 2022'!L938</f>
        <v>0</v>
      </c>
    </row>
    <row r="447" spans="1:12" ht="11.25" customHeight="1" x14ac:dyDescent="0.2">
      <c r="A447" s="15"/>
      <c r="B447" s="51"/>
      <c r="C447" s="52"/>
      <c r="D447" s="52" t="s">
        <v>242</v>
      </c>
      <c r="E447" s="50"/>
      <c r="F447" s="431">
        <f>'Príloha 2022'!F939</f>
        <v>83.2</v>
      </c>
      <c r="G447" s="431">
        <f>'Príloha 2022'!G939</f>
        <v>0</v>
      </c>
      <c r="H447" s="431">
        <f>'Príloha 2022'!H942</f>
        <v>444.5</v>
      </c>
      <c r="I447" s="431">
        <f>'Príloha 2022'!I939</f>
        <v>0</v>
      </c>
      <c r="J447" s="431">
        <f>'Príloha 2022'!J939</f>
        <v>0</v>
      </c>
      <c r="K447" s="431">
        <f>'Príloha 2022'!K939</f>
        <v>0</v>
      </c>
      <c r="L447" s="431">
        <f>'Príloha 2022'!L939</f>
        <v>0</v>
      </c>
    </row>
    <row r="448" spans="1:12" ht="11.25" customHeight="1" x14ac:dyDescent="0.2">
      <c r="A448" s="15"/>
      <c r="B448" s="48"/>
      <c r="C448" s="49"/>
      <c r="D448" s="49" t="s">
        <v>250</v>
      </c>
      <c r="E448" s="50"/>
      <c r="F448" s="431">
        <f>'Príloha 2022'!F940</f>
        <v>1484.3</v>
      </c>
      <c r="G448" s="431">
        <f>'Príloha 2022'!G940</f>
        <v>2345</v>
      </c>
      <c r="H448" s="431">
        <f>'Príloha 2022'!H943</f>
        <v>-65.100000000000023</v>
      </c>
      <c r="I448" s="431">
        <f>'Príloha 2022'!I940</f>
        <v>935.1</v>
      </c>
      <c r="J448" s="431">
        <f>'Príloha 2022'!J940</f>
        <v>785.1</v>
      </c>
      <c r="K448" s="431">
        <f>'Príloha 2022'!K940</f>
        <v>552.20000000000005</v>
      </c>
      <c r="L448" s="431">
        <f>'Príloha 2022'!L940</f>
        <v>463.40000000000003</v>
      </c>
    </row>
    <row r="449" spans="1:12" ht="11.25" customHeight="1" x14ac:dyDescent="0.2">
      <c r="A449" s="15"/>
      <c r="B449" s="48"/>
      <c r="C449" s="49"/>
      <c r="D449" s="49" t="s">
        <v>251</v>
      </c>
      <c r="E449" s="50"/>
      <c r="F449" s="431">
        <f>'Príloha 2022'!F942</f>
        <v>499</v>
      </c>
      <c r="G449" s="431">
        <f>'Príloha 2022'!G942</f>
        <v>850.80000000000007</v>
      </c>
      <c r="H449" s="431">
        <f>'Príloha 2022'!H945</f>
        <v>0</v>
      </c>
      <c r="I449" s="431">
        <f>'Príloha 2022'!I942</f>
        <v>450.9</v>
      </c>
      <c r="J449" s="431">
        <f>'Príloha 2022'!J942</f>
        <v>300.89999999999998</v>
      </c>
      <c r="K449" s="431">
        <f>'Príloha 2022'!K942</f>
        <v>432.7</v>
      </c>
      <c r="L449" s="431">
        <f>'Príloha 2022'!L942</f>
        <v>415.2</v>
      </c>
    </row>
    <row r="450" spans="1:12" ht="11.25" customHeight="1" x14ac:dyDescent="0.2">
      <c r="A450" s="15"/>
      <c r="B450" s="48"/>
      <c r="C450" s="49"/>
      <c r="D450" s="49" t="s">
        <v>722</v>
      </c>
      <c r="E450" s="50"/>
      <c r="F450" s="431">
        <f>'Príloha 2022'!F943</f>
        <v>999.2</v>
      </c>
      <c r="G450" s="431">
        <f>'Príloha 2022'!G943</f>
        <v>1510.5</v>
      </c>
      <c r="H450" s="431">
        <f>'Príloha 2022'!H946</f>
        <v>8470.7999999999993</v>
      </c>
      <c r="I450" s="431">
        <f>'Príloha 2022'!I943</f>
        <v>484.20000000000005</v>
      </c>
      <c r="J450" s="431">
        <f>'Príloha 2022'!J943</f>
        <v>484.20000000000005</v>
      </c>
      <c r="K450" s="431">
        <f>'Príloha 2022'!K943</f>
        <v>119.50000000000006</v>
      </c>
      <c r="L450" s="431">
        <f>'Príloha 2022'!L943</f>
        <v>48.200000000000045</v>
      </c>
    </row>
    <row r="453" spans="1:12" x14ac:dyDescent="0.2">
      <c r="E453" s="391" t="s">
        <v>868</v>
      </c>
      <c r="F453" s="392">
        <f>SUM('Príloha 2022'!F946)</f>
        <v>9135.7999999999993</v>
      </c>
      <c r="G453" s="392">
        <f>SUM('Príloha 2022'!G946)</f>
        <v>10574.699999999999</v>
      </c>
      <c r="H453" s="392">
        <f>SUM('Príloha 2022'!H949)</f>
        <v>0</v>
      </c>
      <c r="I453" s="392">
        <f>SUM('Príloha 2022'!I946)</f>
        <v>9927.1999999999989</v>
      </c>
      <c r="J453" s="392">
        <f>SUM('Príloha 2022'!J946)</f>
        <v>8805.4</v>
      </c>
      <c r="K453" s="392">
        <f>SUM('Príloha 2022'!K946)</f>
        <v>7440.5999999999995</v>
      </c>
      <c r="L453" s="392">
        <f>SUM('Príloha 2022'!L946)</f>
        <v>7340.0999999999985</v>
      </c>
    </row>
    <row r="454" spans="1:12" x14ac:dyDescent="0.2">
      <c r="E454" s="391" t="s">
        <v>869</v>
      </c>
      <c r="F454" s="392">
        <f>SUM('Príloha 2022'!F947)</f>
        <v>8223</v>
      </c>
      <c r="G454" s="392">
        <f>SUM('Príloha 2022'!G947)</f>
        <v>9838.3000000000011</v>
      </c>
      <c r="H454" s="392">
        <f>SUM('Príloha 2022'!H950)</f>
        <v>0</v>
      </c>
      <c r="I454" s="392">
        <f>SUM('Príloha 2022'!I947)</f>
        <v>9927.1999999999989</v>
      </c>
      <c r="J454" s="392">
        <f>SUM('Príloha 2022'!J947)</f>
        <v>8805.4</v>
      </c>
      <c r="K454" s="392">
        <f>SUM('Príloha 2022'!K947)</f>
        <v>7440.6</v>
      </c>
      <c r="L454" s="392">
        <f>SUM('Príloha 2022'!L947)</f>
        <v>7340.1</v>
      </c>
    </row>
    <row r="455" spans="1:12" ht="12.75" x14ac:dyDescent="0.2">
      <c r="D455" s="53"/>
      <c r="E455" s="391" t="s">
        <v>630</v>
      </c>
      <c r="F455" s="392">
        <f>SUM('Príloha 2022'!F948)</f>
        <v>912.79999999999927</v>
      </c>
      <c r="G455" s="392">
        <f>SUM('Príloha 2022'!G948)</f>
        <v>736.39999999999782</v>
      </c>
      <c r="H455" s="392">
        <f>SUM('Príloha 2022'!H951)</f>
        <v>0</v>
      </c>
      <c r="I455" s="392">
        <f>SUM('Príloha 2022'!I948)</f>
        <v>0</v>
      </c>
      <c r="J455" s="392">
        <f>SUM('Príloha 2022'!J948)</f>
        <v>0</v>
      </c>
      <c r="K455" s="392">
        <f>SUM('Príloha 2022'!K948)</f>
        <v>0</v>
      </c>
      <c r="L455" s="392">
        <f>SUM('Príloha 2022'!L948)</f>
        <v>0</v>
      </c>
    </row>
    <row r="456" spans="1:12" ht="12.75" customHeight="1" x14ac:dyDescent="0.2"/>
    <row r="457" spans="1:12" ht="12.75" customHeight="1" x14ac:dyDescent="0.2"/>
    <row r="459" spans="1:12" x14ac:dyDescent="0.2">
      <c r="F459" s="4"/>
      <c r="G459" s="4"/>
      <c r="H459" s="4"/>
      <c r="I459" s="4"/>
      <c r="J459" s="4"/>
      <c r="K459" s="4"/>
      <c r="L459" s="4"/>
    </row>
    <row r="460" spans="1:12" ht="15" customHeight="1" x14ac:dyDescent="0.2">
      <c r="F460" s="4"/>
      <c r="G460" s="4"/>
      <c r="H460" s="4"/>
      <c r="I460" s="4"/>
      <c r="J460" s="4"/>
      <c r="K460" s="4"/>
      <c r="L460" s="4"/>
    </row>
    <row r="461" spans="1:12" ht="13.5" customHeight="1" x14ac:dyDescent="0.2"/>
  </sheetData>
  <mergeCells count="8">
    <mergeCell ref="B339:C339"/>
    <mergeCell ref="B361:C361"/>
    <mergeCell ref="B366:C366"/>
    <mergeCell ref="B3:D3"/>
    <mergeCell ref="B125:C125"/>
    <mergeCell ref="B127:C127"/>
    <mergeCell ref="B149:C149"/>
    <mergeCell ref="B334:C334"/>
  </mergeCells>
  <phoneticPr fontId="0" type="noConversion"/>
  <printOptions heading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0"/>
  <sheetViews>
    <sheetView zoomScale="120" zoomScaleNormal="120" workbookViewId="0">
      <pane ySplit="3" topLeftCell="A901" activePane="bottomLeft" state="frozen"/>
      <selection pane="bottomLeft" activeCell="B1" sqref="B1"/>
    </sheetView>
  </sheetViews>
  <sheetFormatPr defaultRowHeight="12.75" x14ac:dyDescent="0.2"/>
  <cols>
    <col min="1" max="1" width="0.140625" style="235" customWidth="1"/>
    <col min="2" max="2" width="4.140625" style="233" customWidth="1"/>
    <col min="3" max="3" width="8.42578125" style="210" customWidth="1"/>
    <col min="4" max="4" width="25.5703125" style="234" customWidth="1"/>
    <col min="5" max="5" width="5.7109375" style="207" customWidth="1"/>
    <col min="6" max="7" width="6.42578125" style="243" customWidth="1"/>
    <col min="8" max="8" width="7.28515625" style="243" customWidth="1"/>
    <col min="9" max="12" width="6.42578125" style="243" customWidth="1"/>
    <col min="13" max="13" width="7.5703125" customWidth="1"/>
    <col min="14" max="14" width="9.140625" style="253"/>
    <col min="15" max="16384" width="9.140625" style="207"/>
  </cols>
  <sheetData>
    <row r="1" spans="1:13" ht="24" customHeight="1" x14ac:dyDescent="0.2">
      <c r="A1" s="205"/>
      <c r="B1" s="244" t="s">
        <v>1327</v>
      </c>
      <c r="C1" s="245"/>
      <c r="D1" s="245"/>
      <c r="E1" s="206"/>
    </row>
    <row r="2" spans="1:13" ht="23.25" customHeight="1" x14ac:dyDescent="0.2">
      <c r="A2" s="208"/>
      <c r="B2" s="209"/>
      <c r="D2" s="211"/>
      <c r="E2" s="246"/>
      <c r="F2" s="243" t="s">
        <v>664</v>
      </c>
    </row>
    <row r="3" spans="1:13" ht="42.75" customHeight="1" x14ac:dyDescent="0.2">
      <c r="A3" s="208"/>
      <c r="B3" s="212"/>
      <c r="C3" s="213"/>
      <c r="D3" s="214"/>
      <c r="E3" s="248" t="s">
        <v>692</v>
      </c>
      <c r="F3" s="594" t="s">
        <v>1188</v>
      </c>
      <c r="G3" s="594" t="s">
        <v>1235</v>
      </c>
      <c r="H3" s="594" t="s">
        <v>1311</v>
      </c>
      <c r="I3" s="594" t="s">
        <v>1321</v>
      </c>
      <c r="J3" s="594" t="s">
        <v>1322</v>
      </c>
      <c r="K3" s="594" t="s">
        <v>1266</v>
      </c>
      <c r="L3" s="594" t="s">
        <v>1267</v>
      </c>
    </row>
    <row r="4" spans="1:13" ht="15.75" x14ac:dyDescent="0.25">
      <c r="A4" s="205"/>
      <c r="B4" s="216" t="s">
        <v>331</v>
      </c>
      <c r="C4" s="217"/>
      <c r="D4" s="218" t="s">
        <v>442</v>
      </c>
      <c r="E4" s="219"/>
      <c r="F4" s="215"/>
      <c r="G4" s="215"/>
      <c r="H4" s="215"/>
      <c r="I4" s="215"/>
      <c r="J4" s="215"/>
      <c r="K4" s="215"/>
      <c r="L4" s="215"/>
    </row>
    <row r="5" spans="1:13" x14ac:dyDescent="0.2">
      <c r="A5" s="205"/>
      <c r="B5" s="212"/>
      <c r="C5" s="220"/>
      <c r="D5" s="278" t="s">
        <v>329</v>
      </c>
      <c r="E5" s="349"/>
      <c r="F5" s="349">
        <f t="shared" ref="F5" si="0">SUM(F6+F30+F85)</f>
        <v>6761.1</v>
      </c>
      <c r="G5" s="349">
        <f>SUM(G6+G30+G85)</f>
        <v>7348.4</v>
      </c>
      <c r="H5" s="349">
        <f t="shared" ref="H5" si="1">SUM(H6+H30+H85)</f>
        <v>6949.5</v>
      </c>
      <c r="I5" s="349">
        <f t="shared" ref="I5:J5" si="2">SUM(I6+I30+I85)</f>
        <v>7317.9</v>
      </c>
      <c r="J5" s="349">
        <f t="shared" si="2"/>
        <v>7320.6999999999989</v>
      </c>
      <c r="K5" s="349">
        <f t="shared" ref="K5:L5" si="3">SUM(K6+K30+K85)</f>
        <v>6697</v>
      </c>
      <c r="L5" s="349">
        <f t="shared" si="3"/>
        <v>6685.2999999999993</v>
      </c>
      <c r="M5" s="463"/>
    </row>
    <row r="6" spans="1:13" x14ac:dyDescent="0.2">
      <c r="A6" s="205"/>
      <c r="B6" s="212"/>
      <c r="C6" s="220"/>
      <c r="D6" s="278" t="s">
        <v>1</v>
      </c>
      <c r="E6" s="349"/>
      <c r="F6" s="349">
        <f t="shared" ref="F6" si="4">SUM(F8+F10+F18+F28)</f>
        <v>3507.7</v>
      </c>
      <c r="G6" s="349">
        <f t="shared" ref="G6" si="5">SUM(G8+G10+G18+G28)</f>
        <v>3474.8999999999996</v>
      </c>
      <c r="H6" s="349">
        <f>SUM(H8+H10+H18+H28)</f>
        <v>3934.5</v>
      </c>
      <c r="I6" s="349">
        <f>SUM(I8+I10+I18+I28)</f>
        <v>3889.5</v>
      </c>
      <c r="J6" s="349">
        <f>SUM(J8+J10+J18+J28)</f>
        <v>3903.5</v>
      </c>
      <c r="K6" s="349">
        <f t="shared" ref="K6:L6" si="6">SUM(K8+K10+K18+K28)</f>
        <v>3701</v>
      </c>
      <c r="L6" s="349">
        <f t="shared" si="6"/>
        <v>3731</v>
      </c>
      <c r="M6" s="463"/>
    </row>
    <row r="7" spans="1:13" x14ac:dyDescent="0.2">
      <c r="A7" s="208"/>
      <c r="B7" s="212"/>
      <c r="C7" s="213"/>
      <c r="D7" s="214"/>
      <c r="E7" s="223"/>
      <c r="F7" s="223"/>
      <c r="G7" s="223"/>
      <c r="H7" s="590"/>
      <c r="I7" s="590"/>
      <c r="J7" s="590"/>
      <c r="K7" s="590"/>
      <c r="L7" s="590"/>
      <c r="M7" s="463"/>
    </row>
    <row r="8" spans="1:13" x14ac:dyDescent="0.2">
      <c r="A8" s="205"/>
      <c r="B8" s="212">
        <v>110</v>
      </c>
      <c r="C8" s="220"/>
      <c r="D8" s="278" t="s">
        <v>2</v>
      </c>
      <c r="E8" s="279"/>
      <c r="F8" s="280">
        <f>SUM(F9)</f>
        <v>3117.2</v>
      </c>
      <c r="G8" s="280">
        <f t="shared" ref="G8" si="7">SUM(G9)</f>
        <v>3038</v>
      </c>
      <c r="H8" s="280">
        <f>SUM(H9)</f>
        <v>3305</v>
      </c>
      <c r="I8" s="280">
        <f>SUM(I9)</f>
        <v>3450</v>
      </c>
      <c r="J8" s="280">
        <f>SUM(J9)</f>
        <v>3464</v>
      </c>
      <c r="K8" s="280">
        <f t="shared" ref="K8:L8" si="8">SUM(K9)</f>
        <v>3270</v>
      </c>
      <c r="L8" s="280">
        <f t="shared" si="8"/>
        <v>3300</v>
      </c>
      <c r="M8" s="463"/>
    </row>
    <row r="9" spans="1:13" x14ac:dyDescent="0.2">
      <c r="A9" s="208"/>
      <c r="B9" s="212">
        <v>111</v>
      </c>
      <c r="C9" s="213">
        <v>111003</v>
      </c>
      <c r="D9" s="214" t="s">
        <v>320</v>
      </c>
      <c r="E9" s="223"/>
      <c r="F9" s="223">
        <v>3117.2</v>
      </c>
      <c r="G9" s="223">
        <v>3038</v>
      </c>
      <c r="H9" s="590">
        <v>3305</v>
      </c>
      <c r="I9" s="590">
        <v>3450</v>
      </c>
      <c r="J9" s="598">
        <v>3464</v>
      </c>
      <c r="K9" s="590">
        <v>3270</v>
      </c>
      <c r="L9" s="590">
        <v>3300</v>
      </c>
      <c r="M9" s="474" t="s">
        <v>1325</v>
      </c>
    </row>
    <row r="10" spans="1:13" x14ac:dyDescent="0.2">
      <c r="A10" s="205"/>
      <c r="B10" s="212">
        <v>120</v>
      </c>
      <c r="C10" s="220"/>
      <c r="D10" s="278" t="s">
        <v>3</v>
      </c>
      <c r="E10" s="279"/>
      <c r="F10" s="279">
        <f>SUM(F11:F17)</f>
        <v>184.09999999999997</v>
      </c>
      <c r="G10" s="279">
        <f t="shared" ref="G10:H10" si="9">SUM(G11:G17)</f>
        <v>214.19999999999996</v>
      </c>
      <c r="H10" s="279">
        <f t="shared" si="9"/>
        <v>381.5</v>
      </c>
      <c r="I10" s="279">
        <f t="shared" ref="I10:J10" si="10">SUM(I11:I17)</f>
        <v>191.5</v>
      </c>
      <c r="J10" s="279">
        <f t="shared" si="10"/>
        <v>191.5</v>
      </c>
      <c r="K10" s="279">
        <f t="shared" ref="K10:L10" si="11">SUM(K11:K17)</f>
        <v>183</v>
      </c>
      <c r="L10" s="279">
        <f t="shared" si="11"/>
        <v>183</v>
      </c>
      <c r="M10" s="463"/>
    </row>
    <row r="11" spans="1:13" x14ac:dyDescent="0.2">
      <c r="A11" s="205"/>
      <c r="B11" s="212"/>
      <c r="C11" s="213">
        <v>121001</v>
      </c>
      <c r="D11" s="214" t="s">
        <v>375</v>
      </c>
      <c r="E11" s="223"/>
      <c r="F11" s="222">
        <v>17.7</v>
      </c>
      <c r="G11" s="222">
        <v>20.3</v>
      </c>
      <c r="H11" s="589">
        <v>19</v>
      </c>
      <c r="I11" s="589">
        <v>19</v>
      </c>
      <c r="J11" s="589">
        <v>19</v>
      </c>
      <c r="K11" s="589">
        <v>19</v>
      </c>
      <c r="L11" s="589">
        <v>19</v>
      </c>
      <c r="M11" s="463"/>
    </row>
    <row r="12" spans="1:13" x14ac:dyDescent="0.2">
      <c r="A12" s="205"/>
      <c r="B12" s="212"/>
      <c r="C12" s="213">
        <v>121001</v>
      </c>
      <c r="D12" s="214" t="s">
        <v>376</v>
      </c>
      <c r="E12" s="223"/>
      <c r="F12" s="222">
        <v>21.3</v>
      </c>
      <c r="G12" s="222">
        <v>30.3</v>
      </c>
      <c r="H12" s="589">
        <v>28</v>
      </c>
      <c r="I12" s="589">
        <v>28</v>
      </c>
      <c r="J12" s="589">
        <v>28</v>
      </c>
      <c r="K12" s="589">
        <v>28</v>
      </c>
      <c r="L12" s="589">
        <v>28</v>
      </c>
      <c r="M12" s="463"/>
    </row>
    <row r="13" spans="1:13" x14ac:dyDescent="0.2">
      <c r="A13" s="205"/>
      <c r="B13" s="212"/>
      <c r="C13" s="213">
        <v>121002</v>
      </c>
      <c r="D13" s="214" t="s">
        <v>377</v>
      </c>
      <c r="E13" s="223"/>
      <c r="F13" s="222">
        <v>45.6</v>
      </c>
      <c r="G13" s="222">
        <v>52.9</v>
      </c>
      <c r="H13" s="589">
        <v>51.5</v>
      </c>
      <c r="I13" s="589">
        <v>51.5</v>
      </c>
      <c r="J13" s="589">
        <v>51.5</v>
      </c>
      <c r="K13" s="589">
        <v>48</v>
      </c>
      <c r="L13" s="590">
        <v>48</v>
      </c>
      <c r="M13" s="585"/>
    </row>
    <row r="14" spans="1:13" x14ac:dyDescent="0.2">
      <c r="A14" s="208"/>
      <c r="B14" s="212"/>
      <c r="C14" s="213">
        <v>121002</v>
      </c>
      <c r="D14" s="214" t="s">
        <v>378</v>
      </c>
      <c r="E14" s="223"/>
      <c r="F14" s="222">
        <v>86.8</v>
      </c>
      <c r="G14" s="222">
        <v>98.7</v>
      </c>
      <c r="H14" s="589">
        <v>80</v>
      </c>
      <c r="I14" s="589">
        <v>80</v>
      </c>
      <c r="J14" s="589">
        <v>80</v>
      </c>
      <c r="K14" s="589">
        <v>75</v>
      </c>
      <c r="L14" s="589">
        <v>75</v>
      </c>
      <c r="M14" s="365"/>
    </row>
    <row r="15" spans="1:13" x14ac:dyDescent="0.2">
      <c r="A15" s="208"/>
      <c r="B15" s="212"/>
      <c r="C15" s="213">
        <v>121003</v>
      </c>
      <c r="D15" s="214" t="s">
        <v>379</v>
      </c>
      <c r="E15" s="223"/>
      <c r="F15" s="222">
        <v>10.6</v>
      </c>
      <c r="G15" s="222">
        <v>9.6999999999999993</v>
      </c>
      <c r="H15" s="589">
        <v>11</v>
      </c>
      <c r="I15" s="589">
        <v>11</v>
      </c>
      <c r="J15" s="589">
        <v>11</v>
      </c>
      <c r="K15" s="589">
        <v>11</v>
      </c>
      <c r="L15" s="589">
        <v>11</v>
      </c>
      <c r="M15" s="463"/>
    </row>
    <row r="16" spans="1:13" x14ac:dyDescent="0.2">
      <c r="A16" s="208"/>
      <c r="B16" s="212"/>
      <c r="C16" s="213">
        <v>121003</v>
      </c>
      <c r="D16" s="214" t="s">
        <v>380</v>
      </c>
      <c r="E16" s="223"/>
      <c r="F16" s="222">
        <v>2</v>
      </c>
      <c r="G16" s="222">
        <v>2.2000000000000002</v>
      </c>
      <c r="H16" s="589">
        <v>2</v>
      </c>
      <c r="I16" s="589">
        <v>2</v>
      </c>
      <c r="J16" s="589">
        <v>2</v>
      </c>
      <c r="K16" s="589">
        <v>2</v>
      </c>
      <c r="L16" s="589">
        <v>2</v>
      </c>
      <c r="M16" s="463"/>
    </row>
    <row r="17" spans="1:14" x14ac:dyDescent="0.2">
      <c r="A17" s="208"/>
      <c r="B17" s="212"/>
      <c r="C17" s="213">
        <v>121003</v>
      </c>
      <c r="D17" s="214" t="s">
        <v>388</v>
      </c>
      <c r="E17" s="223"/>
      <c r="F17" s="222">
        <v>0.1</v>
      </c>
      <c r="G17" s="222">
        <v>0.1</v>
      </c>
      <c r="H17" s="589">
        <v>190</v>
      </c>
      <c r="I17" s="589">
        <v>0</v>
      </c>
      <c r="J17" s="589">
        <v>0</v>
      </c>
      <c r="K17" s="589">
        <v>0</v>
      </c>
      <c r="L17" s="589">
        <v>0</v>
      </c>
      <c r="M17" s="474"/>
    </row>
    <row r="18" spans="1:14" x14ac:dyDescent="0.2">
      <c r="A18" s="205"/>
      <c r="B18" s="212">
        <v>130</v>
      </c>
      <c r="C18" s="220"/>
      <c r="D18" s="278" t="s">
        <v>4</v>
      </c>
      <c r="E18" s="279"/>
      <c r="F18" s="279">
        <f>SUM(F19)</f>
        <v>204.39999999999998</v>
      </c>
      <c r="G18" s="279">
        <f t="shared" ref="G18" si="12">SUM(G19)</f>
        <v>221.6</v>
      </c>
      <c r="H18" s="279">
        <f>SUM(H19)</f>
        <v>247</v>
      </c>
      <c r="I18" s="279">
        <f>SUM(I19)</f>
        <v>247</v>
      </c>
      <c r="J18" s="279">
        <f>SUM(J19)</f>
        <v>247</v>
      </c>
      <c r="K18" s="279">
        <f t="shared" ref="K18:L18" si="13">SUM(K19)</f>
        <v>247</v>
      </c>
      <c r="L18" s="279">
        <f t="shared" si="13"/>
        <v>247</v>
      </c>
      <c r="M18" s="463"/>
    </row>
    <row r="19" spans="1:14" x14ac:dyDescent="0.2">
      <c r="A19" s="208"/>
      <c r="B19" s="212">
        <v>133</v>
      </c>
      <c r="C19" s="213"/>
      <c r="D19" s="278" t="s">
        <v>321</v>
      </c>
      <c r="E19" s="279"/>
      <c r="F19" s="279">
        <f>SUM(F20:F27)</f>
        <v>204.39999999999998</v>
      </c>
      <c r="G19" s="279">
        <f t="shared" ref="G19:H19" si="14">SUM(G20:G27)</f>
        <v>221.6</v>
      </c>
      <c r="H19" s="279">
        <f t="shared" si="14"/>
        <v>247</v>
      </c>
      <c r="I19" s="279">
        <f t="shared" ref="I19:J19" si="15">SUM(I20:I27)</f>
        <v>247</v>
      </c>
      <c r="J19" s="279">
        <f t="shared" si="15"/>
        <v>247</v>
      </c>
      <c r="K19" s="279">
        <f t="shared" ref="K19:L19" si="16">SUM(K20:K27)</f>
        <v>247</v>
      </c>
      <c r="L19" s="279">
        <f t="shared" si="16"/>
        <v>247</v>
      </c>
      <c r="M19" s="463"/>
    </row>
    <row r="20" spans="1:14" x14ac:dyDescent="0.2">
      <c r="A20" s="208"/>
      <c r="B20" s="212"/>
      <c r="C20" s="213">
        <v>133001</v>
      </c>
      <c r="D20" s="214" t="s">
        <v>5</v>
      </c>
      <c r="E20" s="223"/>
      <c r="F20" s="223">
        <v>5.4</v>
      </c>
      <c r="G20" s="223">
        <v>5.4</v>
      </c>
      <c r="H20" s="590">
        <v>6</v>
      </c>
      <c r="I20" s="590">
        <v>6</v>
      </c>
      <c r="J20" s="590">
        <v>6</v>
      </c>
      <c r="K20" s="590">
        <v>6</v>
      </c>
      <c r="L20" s="590">
        <v>6</v>
      </c>
      <c r="M20" s="463"/>
    </row>
    <row r="21" spans="1:14" x14ac:dyDescent="0.2">
      <c r="A21" s="208"/>
      <c r="B21" s="212"/>
      <c r="C21" s="213">
        <v>133003</v>
      </c>
      <c r="D21" s="214" t="s">
        <v>410</v>
      </c>
      <c r="E21" s="223"/>
      <c r="F21" s="223">
        <v>0</v>
      </c>
      <c r="G21" s="223">
        <v>0</v>
      </c>
      <c r="H21" s="590">
        <v>0</v>
      </c>
      <c r="I21" s="590">
        <v>0</v>
      </c>
      <c r="J21" s="590">
        <v>0</v>
      </c>
      <c r="K21" s="590">
        <v>0</v>
      </c>
      <c r="L21" s="590">
        <v>0</v>
      </c>
      <c r="M21" s="463"/>
    </row>
    <row r="22" spans="1:14" x14ac:dyDescent="0.2">
      <c r="A22" s="208"/>
      <c r="B22" s="212"/>
      <c r="C22" s="213">
        <v>133004</v>
      </c>
      <c r="D22" s="214" t="s">
        <v>748</v>
      </c>
      <c r="E22" s="223"/>
      <c r="F22" s="223">
        <v>0.2</v>
      </c>
      <c r="G22" s="223">
        <v>0.4</v>
      </c>
      <c r="H22" s="590">
        <v>0.5</v>
      </c>
      <c r="I22" s="590">
        <v>0.5</v>
      </c>
      <c r="J22" s="590">
        <v>0.5</v>
      </c>
      <c r="K22" s="590">
        <v>0.5</v>
      </c>
      <c r="L22" s="590">
        <v>0.5</v>
      </c>
      <c r="M22" s="463"/>
    </row>
    <row r="23" spans="1:14" x14ac:dyDescent="0.2">
      <c r="A23" s="208"/>
      <c r="B23" s="212"/>
      <c r="C23" s="213">
        <v>133006</v>
      </c>
      <c r="D23" s="214" t="s">
        <v>415</v>
      </c>
      <c r="E23" s="223"/>
      <c r="F23" s="223">
        <v>1.3</v>
      </c>
      <c r="G23" s="223">
        <v>1.9</v>
      </c>
      <c r="H23" s="590">
        <v>1</v>
      </c>
      <c r="I23" s="590">
        <v>1</v>
      </c>
      <c r="J23" s="590">
        <v>1</v>
      </c>
      <c r="K23" s="590">
        <v>1</v>
      </c>
      <c r="L23" s="590">
        <v>1</v>
      </c>
      <c r="M23" s="463"/>
    </row>
    <row r="24" spans="1:14" x14ac:dyDescent="0.2">
      <c r="A24" s="208"/>
      <c r="B24" s="212"/>
      <c r="C24" s="213">
        <v>133012</v>
      </c>
      <c r="D24" s="214" t="s">
        <v>945</v>
      </c>
      <c r="E24" s="223"/>
      <c r="F24" s="223">
        <v>6.7</v>
      </c>
      <c r="G24" s="223">
        <v>3.8</v>
      </c>
      <c r="H24" s="590">
        <v>2.5</v>
      </c>
      <c r="I24" s="590">
        <v>2.5</v>
      </c>
      <c r="J24" s="590">
        <v>2.5</v>
      </c>
      <c r="K24" s="590">
        <v>2.5</v>
      </c>
      <c r="L24" s="590">
        <v>2.5</v>
      </c>
      <c r="M24" s="474"/>
    </row>
    <row r="25" spans="1:14" x14ac:dyDescent="0.2">
      <c r="A25" s="208"/>
      <c r="B25" s="212"/>
      <c r="C25" s="213">
        <v>133013</v>
      </c>
      <c r="D25" s="214" t="s">
        <v>381</v>
      </c>
      <c r="E25" s="223"/>
      <c r="F25" s="223">
        <v>114.1</v>
      </c>
      <c r="G25" s="223">
        <v>135.1</v>
      </c>
      <c r="H25" s="590">
        <v>145</v>
      </c>
      <c r="I25" s="590">
        <v>145</v>
      </c>
      <c r="J25" s="590">
        <v>145</v>
      </c>
      <c r="K25" s="590">
        <v>145</v>
      </c>
      <c r="L25" s="590">
        <v>145</v>
      </c>
      <c r="M25" s="463"/>
    </row>
    <row r="26" spans="1:14" x14ac:dyDescent="0.2">
      <c r="A26" s="208"/>
      <c r="B26" s="212"/>
      <c r="C26" s="213">
        <v>133013</v>
      </c>
      <c r="D26" s="214" t="s">
        <v>382</v>
      </c>
      <c r="E26" s="223"/>
      <c r="F26" s="223">
        <v>74.599999999999994</v>
      </c>
      <c r="G26" s="223">
        <v>73.400000000000006</v>
      </c>
      <c r="H26" s="590">
        <v>90</v>
      </c>
      <c r="I26" s="590">
        <v>90</v>
      </c>
      <c r="J26" s="590">
        <v>90</v>
      </c>
      <c r="K26" s="590">
        <v>90</v>
      </c>
      <c r="L26" s="590">
        <v>90</v>
      </c>
      <c r="M26" s="463"/>
    </row>
    <row r="27" spans="1:14" x14ac:dyDescent="0.2">
      <c r="A27" s="208"/>
      <c r="B27" s="212"/>
      <c r="C27" s="213">
        <v>133013</v>
      </c>
      <c r="D27" s="214" t="s">
        <v>388</v>
      </c>
      <c r="E27" s="223"/>
      <c r="F27" s="223">
        <v>2.1</v>
      </c>
      <c r="G27" s="223">
        <v>1.6</v>
      </c>
      <c r="H27" s="590">
        <v>2</v>
      </c>
      <c r="I27" s="590">
        <v>2</v>
      </c>
      <c r="J27" s="590">
        <v>2</v>
      </c>
      <c r="K27" s="590">
        <v>2</v>
      </c>
      <c r="L27" s="590">
        <v>2</v>
      </c>
      <c r="M27" s="474"/>
    </row>
    <row r="28" spans="1:14" x14ac:dyDescent="0.2">
      <c r="A28" s="208"/>
      <c r="B28" s="212">
        <v>160</v>
      </c>
      <c r="C28" s="213"/>
      <c r="D28" s="312" t="s">
        <v>1024</v>
      </c>
      <c r="E28" s="498"/>
      <c r="F28" s="279">
        <f>SUM(F29)</f>
        <v>2</v>
      </c>
      <c r="G28" s="279">
        <f t="shared" ref="G28" si="17">SUM(G29)</f>
        <v>1.1000000000000001</v>
      </c>
      <c r="H28" s="279">
        <f>SUM(H29)</f>
        <v>1</v>
      </c>
      <c r="I28" s="279">
        <f>SUM(I29)</f>
        <v>1</v>
      </c>
      <c r="J28" s="279">
        <f>SUM(J29)</f>
        <v>1</v>
      </c>
      <c r="K28" s="279">
        <f t="shared" ref="K28:L28" si="18">SUM(K29)</f>
        <v>1</v>
      </c>
      <c r="L28" s="279">
        <f t="shared" si="18"/>
        <v>1</v>
      </c>
      <c r="M28" s="463"/>
    </row>
    <row r="29" spans="1:14" x14ac:dyDescent="0.2">
      <c r="A29" s="208"/>
      <c r="B29" s="212"/>
      <c r="C29" s="213">
        <v>160</v>
      </c>
      <c r="D29" s="214" t="s">
        <v>1025</v>
      </c>
      <c r="E29" s="222"/>
      <c r="F29" s="222">
        <v>2</v>
      </c>
      <c r="G29" s="222">
        <v>1.1000000000000001</v>
      </c>
      <c r="H29" s="589">
        <v>1</v>
      </c>
      <c r="I29" s="589">
        <v>1</v>
      </c>
      <c r="J29" s="589">
        <v>1</v>
      </c>
      <c r="K29" s="589">
        <v>1</v>
      </c>
      <c r="L29" s="589">
        <v>1</v>
      </c>
      <c r="M29" s="463"/>
    </row>
    <row r="30" spans="1:14" s="316" customFormat="1" x14ac:dyDescent="0.2">
      <c r="A30" s="314"/>
      <c r="B30" s="212"/>
      <c r="C30" s="220"/>
      <c r="D30" s="278" t="s">
        <v>7</v>
      </c>
      <c r="E30" s="279"/>
      <c r="F30" s="279">
        <f t="shared" ref="F30" si="19">SUM(F31+F42+F47+F49+F74+F76)</f>
        <v>494</v>
      </c>
      <c r="G30" s="279">
        <f>SUM(G31+G42+G47+G49+G74+G76)</f>
        <v>435.70000000000005</v>
      </c>
      <c r="H30" s="279">
        <f t="shared" ref="H30" si="20">SUM(H31+H42+H47+H49+H74+H76)</f>
        <v>308.60000000000002</v>
      </c>
      <c r="I30" s="279">
        <f t="shared" ref="I30:J30" si="21">SUM(I31+I42+I47+I49+I74+I76)</f>
        <v>319.60000000000002</v>
      </c>
      <c r="J30" s="279">
        <f t="shared" si="21"/>
        <v>297.90000000000003</v>
      </c>
      <c r="K30" s="279">
        <f t="shared" ref="K30:L30" si="22">SUM(K31+K42+K47+K49+K74+K76)</f>
        <v>309.60000000000002</v>
      </c>
      <c r="L30" s="279">
        <f t="shared" si="22"/>
        <v>311.60000000000002</v>
      </c>
      <c r="M30" s="463"/>
      <c r="N30" s="315"/>
    </row>
    <row r="31" spans="1:14" s="316" customFormat="1" x14ac:dyDescent="0.2">
      <c r="A31" s="314"/>
      <c r="B31" s="212">
        <v>210</v>
      </c>
      <c r="C31" s="220"/>
      <c r="D31" s="278" t="s">
        <v>8</v>
      </c>
      <c r="E31" s="279"/>
      <c r="F31" s="279">
        <f>SUM(F32:F41)</f>
        <v>259.70000000000005</v>
      </c>
      <c r="G31" s="279">
        <f t="shared" ref="G31" si="23">SUM(G32:G41)</f>
        <v>251.8</v>
      </c>
      <c r="H31" s="279">
        <f>SUM(H32:H41)</f>
        <v>220</v>
      </c>
      <c r="I31" s="279">
        <f>SUM(I32:I41)</f>
        <v>220</v>
      </c>
      <c r="J31" s="279">
        <f>SUM(J32:J41)</f>
        <v>207</v>
      </c>
      <c r="K31" s="279">
        <f t="shared" ref="K31:L31" si="24">SUM(K32:K41)</f>
        <v>220</v>
      </c>
      <c r="L31" s="279">
        <f t="shared" si="24"/>
        <v>220</v>
      </c>
      <c r="N31" s="315"/>
    </row>
    <row r="32" spans="1:14" s="316" customFormat="1" x14ac:dyDescent="0.2">
      <c r="A32" s="317"/>
      <c r="B32" s="212"/>
      <c r="C32" s="213">
        <v>211003</v>
      </c>
      <c r="D32" s="214" t="s">
        <v>736</v>
      </c>
      <c r="E32" s="223"/>
      <c r="F32" s="223">
        <v>0</v>
      </c>
      <c r="G32" s="223">
        <v>0</v>
      </c>
      <c r="H32" s="590">
        <v>0</v>
      </c>
      <c r="I32" s="590">
        <v>0</v>
      </c>
      <c r="J32" s="590">
        <v>0</v>
      </c>
      <c r="K32" s="590">
        <v>0</v>
      </c>
      <c r="L32" s="590">
        <v>0</v>
      </c>
      <c r="M32" s="463"/>
      <c r="N32" s="315"/>
    </row>
    <row r="33" spans="1:14" s="436" customFormat="1" x14ac:dyDescent="0.2">
      <c r="A33" s="427"/>
      <c r="B33" s="212"/>
      <c r="C33" s="213">
        <v>211003</v>
      </c>
      <c r="D33" s="214" t="s">
        <v>1016</v>
      </c>
      <c r="E33" s="223"/>
      <c r="F33" s="223">
        <v>7.5</v>
      </c>
      <c r="G33" s="223">
        <v>2.8</v>
      </c>
      <c r="H33" s="590">
        <v>3</v>
      </c>
      <c r="I33" s="590">
        <v>3</v>
      </c>
      <c r="J33" s="598">
        <v>0</v>
      </c>
      <c r="K33" s="590">
        <v>3</v>
      </c>
      <c r="L33" s="590">
        <v>3</v>
      </c>
      <c r="M33" s="474" t="s">
        <v>1325</v>
      </c>
      <c r="N33" s="435"/>
    </row>
    <row r="34" spans="1:14" s="316" customFormat="1" x14ac:dyDescent="0.2">
      <c r="A34" s="317"/>
      <c r="B34" s="212"/>
      <c r="C34" s="213">
        <v>212002</v>
      </c>
      <c r="D34" s="214" t="s">
        <v>318</v>
      </c>
      <c r="E34" s="204"/>
      <c r="F34" s="223">
        <v>46.6</v>
      </c>
      <c r="G34" s="223">
        <v>26.3</v>
      </c>
      <c r="H34" s="590">
        <v>30</v>
      </c>
      <c r="I34" s="590">
        <v>30</v>
      </c>
      <c r="J34" s="598">
        <v>20</v>
      </c>
      <c r="K34" s="590">
        <v>30</v>
      </c>
      <c r="L34" s="590">
        <v>30</v>
      </c>
      <c r="M34" s="474" t="s">
        <v>1325</v>
      </c>
      <c r="N34" s="315"/>
    </row>
    <row r="35" spans="1:14" s="316" customFormat="1" x14ac:dyDescent="0.2">
      <c r="A35" s="317"/>
      <c r="B35" s="212"/>
      <c r="C35" s="213">
        <v>212003</v>
      </c>
      <c r="D35" s="214" t="s">
        <v>900</v>
      </c>
      <c r="E35" s="223"/>
      <c r="F35" s="222">
        <v>8.9</v>
      </c>
      <c r="G35" s="222">
        <v>10.7</v>
      </c>
      <c r="H35" s="589">
        <v>10</v>
      </c>
      <c r="I35" s="589">
        <v>10</v>
      </c>
      <c r="J35" s="589">
        <v>10</v>
      </c>
      <c r="K35" s="589">
        <v>10</v>
      </c>
      <c r="L35" s="589">
        <v>10</v>
      </c>
      <c r="M35" s="474"/>
      <c r="N35" s="315"/>
    </row>
    <row r="36" spans="1:14" s="436" customFormat="1" x14ac:dyDescent="0.2">
      <c r="A36" s="427"/>
      <c r="B36" s="212"/>
      <c r="C36" s="213">
        <v>212003</v>
      </c>
      <c r="D36" s="214" t="s">
        <v>901</v>
      </c>
      <c r="E36" s="223"/>
      <c r="F36" s="222">
        <v>0.1</v>
      </c>
      <c r="G36" s="222">
        <v>0</v>
      </c>
      <c r="H36" s="589">
        <v>2</v>
      </c>
      <c r="I36" s="589">
        <v>2</v>
      </c>
      <c r="J36" s="589">
        <v>2</v>
      </c>
      <c r="K36" s="589">
        <v>2</v>
      </c>
      <c r="L36" s="589">
        <v>2</v>
      </c>
      <c r="M36" s="463"/>
      <c r="N36" s="435"/>
    </row>
    <row r="37" spans="1:14" s="484" customFormat="1" x14ac:dyDescent="0.2">
      <c r="A37" s="482"/>
      <c r="B37" s="486"/>
      <c r="C37" s="487">
        <v>212003</v>
      </c>
      <c r="D37" s="485" t="s">
        <v>993</v>
      </c>
      <c r="E37" s="480"/>
      <c r="F37" s="222">
        <v>0</v>
      </c>
      <c r="G37" s="222">
        <v>0</v>
      </c>
      <c r="H37" s="589">
        <v>0</v>
      </c>
      <c r="I37" s="589">
        <v>0</v>
      </c>
      <c r="J37" s="589">
        <v>0</v>
      </c>
      <c r="K37" s="589">
        <v>0</v>
      </c>
      <c r="L37" s="589">
        <v>0</v>
      </c>
      <c r="M37" s="475"/>
      <c r="N37" s="488"/>
    </row>
    <row r="38" spans="1:14" s="484" customFormat="1" x14ac:dyDescent="0.2">
      <c r="A38" s="482"/>
      <c r="B38" s="486"/>
      <c r="C38" s="487">
        <v>212003</v>
      </c>
      <c r="D38" s="485" t="s">
        <v>987</v>
      </c>
      <c r="E38" s="480"/>
      <c r="F38" s="222">
        <v>0</v>
      </c>
      <c r="G38" s="222">
        <v>0</v>
      </c>
      <c r="H38" s="589">
        <v>0</v>
      </c>
      <c r="I38" s="589">
        <v>0</v>
      </c>
      <c r="J38" s="589">
        <v>0</v>
      </c>
      <c r="K38" s="589">
        <v>0</v>
      </c>
      <c r="L38" s="589">
        <v>0</v>
      </c>
      <c r="M38" s="475"/>
      <c r="N38" s="488"/>
    </row>
    <row r="39" spans="1:14" s="316" customFormat="1" x14ac:dyDescent="0.2">
      <c r="A39" s="317"/>
      <c r="B39" s="212"/>
      <c r="C39" s="213">
        <v>2120035</v>
      </c>
      <c r="D39" s="214" t="s">
        <v>749</v>
      </c>
      <c r="E39" s="223"/>
      <c r="F39" s="223">
        <v>122.2</v>
      </c>
      <c r="G39" s="223">
        <v>135.69999999999999</v>
      </c>
      <c r="H39" s="590">
        <v>144</v>
      </c>
      <c r="I39" s="590">
        <v>144</v>
      </c>
      <c r="J39" s="590">
        <v>144</v>
      </c>
      <c r="K39" s="590">
        <v>144</v>
      </c>
      <c r="L39" s="590">
        <v>144</v>
      </c>
      <c r="M39" s="463"/>
      <c r="N39" s="315"/>
    </row>
    <row r="40" spans="1:14" s="316" customFormat="1" x14ac:dyDescent="0.2">
      <c r="A40" s="317"/>
      <c r="B40" s="212"/>
      <c r="C40" s="213">
        <v>2120034</v>
      </c>
      <c r="D40" s="214" t="s">
        <v>610</v>
      </c>
      <c r="E40" s="223"/>
      <c r="F40" s="223">
        <v>23.8</v>
      </c>
      <c r="G40" s="223">
        <v>24.1</v>
      </c>
      <c r="H40" s="590">
        <v>25</v>
      </c>
      <c r="I40" s="590">
        <v>25</v>
      </c>
      <c r="J40" s="590">
        <v>25</v>
      </c>
      <c r="K40" s="590">
        <v>25</v>
      </c>
      <c r="L40" s="590">
        <v>25</v>
      </c>
      <c r="M40" s="463"/>
      <c r="N40" s="315"/>
    </row>
    <row r="41" spans="1:14" s="316" customFormat="1" x14ac:dyDescent="0.2">
      <c r="A41" s="317"/>
      <c r="B41" s="212"/>
      <c r="C41" s="213">
        <v>212004</v>
      </c>
      <c r="D41" s="214" t="s">
        <v>995</v>
      </c>
      <c r="E41" s="223"/>
      <c r="F41" s="223">
        <v>50.6</v>
      </c>
      <c r="G41" s="223">
        <v>52.2</v>
      </c>
      <c r="H41" s="590">
        <v>6</v>
      </c>
      <c r="I41" s="590">
        <v>6</v>
      </c>
      <c r="J41" s="590">
        <v>6</v>
      </c>
      <c r="K41" s="590">
        <v>6</v>
      </c>
      <c r="L41" s="590">
        <v>6</v>
      </c>
      <c r="M41" s="477"/>
      <c r="N41" s="315"/>
    </row>
    <row r="42" spans="1:14" s="316" customFormat="1" x14ac:dyDescent="0.2">
      <c r="A42" s="314"/>
      <c r="B42" s="212">
        <v>221</v>
      </c>
      <c r="C42" s="220"/>
      <c r="D42" s="278" t="s">
        <v>9</v>
      </c>
      <c r="E42" s="279"/>
      <c r="F42" s="279">
        <f>SUM(F43:F46)</f>
        <v>53</v>
      </c>
      <c r="G42" s="279">
        <f t="shared" ref="G42:H42" si="25">SUM(G43:G46)</f>
        <v>29.8</v>
      </c>
      <c r="H42" s="279">
        <f t="shared" si="25"/>
        <v>29.5</v>
      </c>
      <c r="I42" s="279">
        <f t="shared" ref="I42:J42" si="26">SUM(I43:I46)</f>
        <v>29.5</v>
      </c>
      <c r="J42" s="279">
        <f t="shared" si="26"/>
        <v>29.5</v>
      </c>
      <c r="K42" s="279">
        <f t="shared" ref="K42:L42" si="27">SUM(K43:K46)</f>
        <v>29.5</v>
      </c>
      <c r="L42" s="279">
        <f t="shared" si="27"/>
        <v>29.5</v>
      </c>
      <c r="M42" s="463"/>
      <c r="N42" s="315"/>
    </row>
    <row r="43" spans="1:14" s="316" customFormat="1" x14ac:dyDescent="0.2">
      <c r="A43" s="317"/>
      <c r="B43" s="212"/>
      <c r="C43" s="213">
        <v>2210041</v>
      </c>
      <c r="D43" s="214" t="s">
        <v>703</v>
      </c>
      <c r="E43" s="223"/>
      <c r="F43" s="222">
        <v>14.8</v>
      </c>
      <c r="G43" s="222">
        <v>13.4</v>
      </c>
      <c r="H43" s="589">
        <v>12</v>
      </c>
      <c r="I43" s="589">
        <v>12</v>
      </c>
      <c r="J43" s="589">
        <v>12</v>
      </c>
      <c r="K43" s="589">
        <v>12</v>
      </c>
      <c r="L43" s="589">
        <v>12</v>
      </c>
      <c r="M43" s="463"/>
      <c r="N43" s="315"/>
    </row>
    <row r="44" spans="1:14" s="316" customFormat="1" x14ac:dyDescent="0.2">
      <c r="A44" s="317"/>
      <c r="B44" s="212"/>
      <c r="C44" s="213">
        <v>2210044</v>
      </c>
      <c r="D44" s="214" t="s">
        <v>13</v>
      </c>
      <c r="E44" s="223"/>
      <c r="F44" s="223">
        <v>28.8</v>
      </c>
      <c r="G44" s="223">
        <v>8.5</v>
      </c>
      <c r="H44" s="590">
        <v>8</v>
      </c>
      <c r="I44" s="590">
        <v>8</v>
      </c>
      <c r="J44" s="590">
        <v>8</v>
      </c>
      <c r="K44" s="590">
        <v>8</v>
      </c>
      <c r="L44" s="590">
        <v>8</v>
      </c>
      <c r="M44" s="463"/>
      <c r="N44" s="315"/>
    </row>
    <row r="45" spans="1:14" s="316" customFormat="1" x14ac:dyDescent="0.2">
      <c r="A45" s="317"/>
      <c r="B45" s="212"/>
      <c r="C45" s="213">
        <v>2210045</v>
      </c>
      <c r="D45" s="214" t="s">
        <v>14</v>
      </c>
      <c r="E45" s="223"/>
      <c r="F45" s="222">
        <v>3.9</v>
      </c>
      <c r="G45" s="222">
        <v>2.6</v>
      </c>
      <c r="H45" s="589">
        <v>2.5</v>
      </c>
      <c r="I45" s="589">
        <v>2.5</v>
      </c>
      <c r="J45" s="589">
        <v>2.5</v>
      </c>
      <c r="K45" s="589">
        <v>2.5</v>
      </c>
      <c r="L45" s="589">
        <v>2.5</v>
      </c>
      <c r="M45" s="463"/>
      <c r="N45" s="315"/>
    </row>
    <row r="46" spans="1:14" s="316" customFormat="1" x14ac:dyDescent="0.2">
      <c r="A46" s="317"/>
      <c r="B46" s="212"/>
      <c r="C46" s="213">
        <v>2210043</v>
      </c>
      <c r="D46" s="214" t="s">
        <v>702</v>
      </c>
      <c r="E46" s="223"/>
      <c r="F46" s="222">
        <v>5.5</v>
      </c>
      <c r="G46" s="222">
        <v>5.3</v>
      </c>
      <c r="H46" s="589">
        <v>7</v>
      </c>
      <c r="I46" s="589">
        <v>7</v>
      </c>
      <c r="J46" s="589">
        <v>7</v>
      </c>
      <c r="K46" s="589">
        <v>7</v>
      </c>
      <c r="L46" s="589">
        <v>7</v>
      </c>
      <c r="M46" s="463"/>
      <c r="N46" s="315"/>
    </row>
    <row r="47" spans="1:14" s="316" customFormat="1" x14ac:dyDescent="0.2">
      <c r="A47" s="314"/>
      <c r="B47" s="212">
        <v>222</v>
      </c>
      <c r="C47" s="220"/>
      <c r="D47" s="278" t="s">
        <v>15</v>
      </c>
      <c r="E47" s="279"/>
      <c r="F47" s="279">
        <f>SUM(F48)</f>
        <v>7.4</v>
      </c>
      <c r="G47" s="279">
        <f t="shared" ref="G47" si="28">SUM(G48)</f>
        <v>3.1</v>
      </c>
      <c r="H47" s="279">
        <f>SUM(H48)</f>
        <v>3</v>
      </c>
      <c r="I47" s="279">
        <f>SUM(I48)</f>
        <v>3</v>
      </c>
      <c r="J47" s="279">
        <f>SUM(J48)</f>
        <v>3</v>
      </c>
      <c r="K47" s="279">
        <f t="shared" ref="K47:L47" si="29">SUM(K48)</f>
        <v>3</v>
      </c>
      <c r="L47" s="279">
        <f t="shared" si="29"/>
        <v>3</v>
      </c>
      <c r="M47" s="463"/>
      <c r="N47" s="315"/>
    </row>
    <row r="48" spans="1:14" s="316" customFormat="1" x14ac:dyDescent="0.2">
      <c r="A48" s="317"/>
      <c r="B48" s="212"/>
      <c r="C48" s="213">
        <v>222003</v>
      </c>
      <c r="D48" s="214" t="s">
        <v>288</v>
      </c>
      <c r="E48" s="223"/>
      <c r="F48" s="222">
        <v>7.4</v>
      </c>
      <c r="G48" s="222">
        <v>3.1</v>
      </c>
      <c r="H48" s="589">
        <v>3</v>
      </c>
      <c r="I48" s="589">
        <v>3</v>
      </c>
      <c r="J48" s="589">
        <v>3</v>
      </c>
      <c r="K48" s="589">
        <v>3</v>
      </c>
      <c r="L48" s="589">
        <v>3</v>
      </c>
      <c r="M48" s="474"/>
      <c r="N48" s="315"/>
    </row>
    <row r="49" spans="1:14" s="316" customFormat="1" x14ac:dyDescent="0.2">
      <c r="A49" s="314"/>
      <c r="B49" s="212">
        <v>223</v>
      </c>
      <c r="C49" s="220"/>
      <c r="D49" s="278" t="s">
        <v>16</v>
      </c>
      <c r="E49" s="279"/>
      <c r="F49" s="279">
        <f t="shared" ref="F49" si="30">SUM(F50:F73)</f>
        <v>86.699999999999989</v>
      </c>
      <c r="G49" s="279">
        <f>SUM(G50:G73)</f>
        <v>38.6</v>
      </c>
      <c r="H49" s="279">
        <f t="shared" ref="H49" si="31">SUM(H50:H73)</f>
        <v>40.1</v>
      </c>
      <c r="I49" s="279">
        <f t="shared" ref="I49:J49" si="32">SUM(I50:I73)</f>
        <v>51.1</v>
      </c>
      <c r="J49" s="279">
        <f t="shared" si="32"/>
        <v>51.1</v>
      </c>
      <c r="K49" s="279">
        <f t="shared" ref="K49:L49" si="33">SUM(K50:K73)</f>
        <v>41.1</v>
      </c>
      <c r="L49" s="279">
        <f t="shared" si="33"/>
        <v>43.1</v>
      </c>
      <c r="N49" s="315"/>
    </row>
    <row r="50" spans="1:14" s="316" customFormat="1" x14ac:dyDescent="0.2">
      <c r="A50" s="317"/>
      <c r="B50" s="212"/>
      <c r="C50" s="213">
        <v>223001</v>
      </c>
      <c r="D50" s="214" t="s">
        <v>708</v>
      </c>
      <c r="E50" s="223"/>
      <c r="F50" s="222">
        <v>0</v>
      </c>
      <c r="G50" s="222">
        <v>0</v>
      </c>
      <c r="H50" s="589">
        <v>0</v>
      </c>
      <c r="I50" s="589">
        <v>0</v>
      </c>
      <c r="J50" s="589">
        <v>0</v>
      </c>
      <c r="K50" s="589">
        <v>0</v>
      </c>
      <c r="L50" s="589">
        <v>0</v>
      </c>
      <c r="M50" s="474"/>
      <c r="N50" s="315"/>
    </row>
    <row r="51" spans="1:14" s="316" customFormat="1" x14ac:dyDescent="0.2">
      <c r="A51" s="317"/>
      <c r="B51" s="212"/>
      <c r="C51" s="213">
        <v>2230010</v>
      </c>
      <c r="D51" s="214" t="s">
        <v>946</v>
      </c>
      <c r="E51" s="223"/>
      <c r="F51" s="222">
        <v>1.3</v>
      </c>
      <c r="G51" s="222">
        <v>0</v>
      </c>
      <c r="H51" s="589">
        <v>0</v>
      </c>
      <c r="I51" s="589">
        <v>0</v>
      </c>
      <c r="J51" s="589">
        <v>0</v>
      </c>
      <c r="K51" s="589">
        <v>0</v>
      </c>
      <c r="L51" s="589">
        <v>0</v>
      </c>
      <c r="M51" s="474"/>
      <c r="N51" s="315"/>
    </row>
    <row r="52" spans="1:14" s="316" customFormat="1" x14ac:dyDescent="0.2">
      <c r="A52" s="317"/>
      <c r="B52" s="212"/>
      <c r="C52" s="213">
        <v>22300106</v>
      </c>
      <c r="D52" s="214" t="s">
        <v>623</v>
      </c>
      <c r="E52" s="223"/>
      <c r="F52" s="222">
        <v>7.8</v>
      </c>
      <c r="G52" s="222">
        <v>6.2</v>
      </c>
      <c r="H52" s="589">
        <v>6</v>
      </c>
      <c r="I52" s="589">
        <v>6</v>
      </c>
      <c r="J52" s="589">
        <v>6</v>
      </c>
      <c r="K52" s="589">
        <v>6</v>
      </c>
      <c r="L52" s="589">
        <v>6</v>
      </c>
      <c r="M52" s="463"/>
      <c r="N52" s="315"/>
    </row>
    <row r="53" spans="1:14" s="316" customFormat="1" x14ac:dyDescent="0.2">
      <c r="A53" s="317"/>
      <c r="B53" s="212"/>
      <c r="C53" s="213">
        <v>2230011</v>
      </c>
      <c r="D53" s="214" t="s">
        <v>256</v>
      </c>
      <c r="E53" s="223"/>
      <c r="F53" s="222">
        <v>10.5</v>
      </c>
      <c r="G53" s="222">
        <v>3.1</v>
      </c>
      <c r="H53" s="589">
        <v>0</v>
      </c>
      <c r="I53" s="589">
        <v>11</v>
      </c>
      <c r="J53" s="589">
        <v>11</v>
      </c>
      <c r="K53" s="589">
        <v>0</v>
      </c>
      <c r="L53" s="589">
        <v>0</v>
      </c>
      <c r="M53" s="474"/>
      <c r="N53" s="315"/>
    </row>
    <row r="54" spans="1:14" s="316" customFormat="1" x14ac:dyDescent="0.2">
      <c r="A54" s="317"/>
      <c r="B54" s="212"/>
      <c r="C54" s="213">
        <v>22300110</v>
      </c>
      <c r="D54" s="214" t="s">
        <v>21</v>
      </c>
      <c r="E54" s="223"/>
      <c r="F54" s="222">
        <v>10.1</v>
      </c>
      <c r="G54" s="222">
        <v>9.6</v>
      </c>
      <c r="H54" s="589">
        <v>14</v>
      </c>
      <c r="I54" s="589">
        <v>14</v>
      </c>
      <c r="J54" s="589">
        <v>14</v>
      </c>
      <c r="K54" s="589">
        <v>14</v>
      </c>
      <c r="L54" s="589">
        <v>14</v>
      </c>
      <c r="M54" s="463"/>
      <c r="N54" s="315"/>
    </row>
    <row r="55" spans="1:14" s="316" customFormat="1" x14ac:dyDescent="0.2">
      <c r="A55" s="317"/>
      <c r="B55" s="212"/>
      <c r="C55" s="213">
        <v>22300112</v>
      </c>
      <c r="D55" s="214" t="s">
        <v>645</v>
      </c>
      <c r="E55" s="223"/>
      <c r="F55" s="222">
        <v>1.4</v>
      </c>
      <c r="G55" s="222">
        <v>1.7</v>
      </c>
      <c r="H55" s="589">
        <v>2</v>
      </c>
      <c r="I55" s="589">
        <v>2</v>
      </c>
      <c r="J55" s="589">
        <v>2</v>
      </c>
      <c r="K55" s="589">
        <v>2</v>
      </c>
      <c r="L55" s="589">
        <v>2</v>
      </c>
      <c r="M55" s="463"/>
      <c r="N55" s="315"/>
    </row>
    <row r="56" spans="1:14" s="316" customFormat="1" x14ac:dyDescent="0.2">
      <c r="A56" s="317"/>
      <c r="B56" s="212"/>
      <c r="C56" s="213">
        <v>2230012</v>
      </c>
      <c r="D56" s="214" t="s">
        <v>17</v>
      </c>
      <c r="E56" s="223"/>
      <c r="F56" s="222">
        <v>0.5</v>
      </c>
      <c r="G56" s="222">
        <v>0.5</v>
      </c>
      <c r="H56" s="589">
        <v>0.5</v>
      </c>
      <c r="I56" s="589">
        <v>0.5</v>
      </c>
      <c r="J56" s="589">
        <v>0.5</v>
      </c>
      <c r="K56" s="589">
        <v>0.5</v>
      </c>
      <c r="L56" s="589">
        <v>0.5</v>
      </c>
      <c r="M56" s="463"/>
      <c r="N56" s="315"/>
    </row>
    <row r="57" spans="1:14" s="316" customFormat="1" x14ac:dyDescent="0.2">
      <c r="A57" s="317"/>
      <c r="B57" s="212"/>
      <c r="C57" s="213">
        <v>2230014</v>
      </c>
      <c r="D57" s="214" t="s">
        <v>18</v>
      </c>
      <c r="E57" s="223"/>
      <c r="F57" s="222">
        <v>0</v>
      </c>
      <c r="G57" s="222">
        <v>0</v>
      </c>
      <c r="H57" s="589">
        <v>0</v>
      </c>
      <c r="I57" s="589">
        <v>0</v>
      </c>
      <c r="J57" s="589">
        <v>0</v>
      </c>
      <c r="K57" s="589">
        <v>0</v>
      </c>
      <c r="L57" s="589">
        <v>0</v>
      </c>
      <c r="M57" s="474"/>
      <c r="N57" s="315"/>
    </row>
    <row r="58" spans="1:14" s="316" customFormat="1" x14ac:dyDescent="0.2">
      <c r="A58" s="317"/>
      <c r="B58" s="212"/>
      <c r="C58" s="213">
        <v>22300121</v>
      </c>
      <c r="D58" s="214" t="s">
        <v>23</v>
      </c>
      <c r="E58" s="204"/>
      <c r="F58" s="222">
        <v>0.2</v>
      </c>
      <c r="G58" s="222">
        <v>0.2</v>
      </c>
      <c r="H58" s="589">
        <v>0.1</v>
      </c>
      <c r="I58" s="589">
        <v>0.1</v>
      </c>
      <c r="J58" s="589">
        <v>0.1</v>
      </c>
      <c r="K58" s="589">
        <v>0.1</v>
      </c>
      <c r="L58" s="589">
        <v>0.1</v>
      </c>
      <c r="M58" s="463"/>
      <c r="N58" s="315"/>
    </row>
    <row r="59" spans="1:14" s="316" customFormat="1" x14ac:dyDescent="0.2">
      <c r="A59" s="317"/>
      <c r="B59" s="212"/>
      <c r="C59" s="213">
        <v>2230013</v>
      </c>
      <c r="D59" s="214" t="s">
        <v>353</v>
      </c>
      <c r="E59" s="223"/>
      <c r="F59" s="222">
        <v>0</v>
      </c>
      <c r="G59" s="222">
        <v>1.2</v>
      </c>
      <c r="H59" s="589">
        <v>0</v>
      </c>
      <c r="I59" s="589">
        <v>0</v>
      </c>
      <c r="J59" s="589">
        <v>0</v>
      </c>
      <c r="K59" s="589">
        <v>0</v>
      </c>
      <c r="L59" s="589">
        <v>0</v>
      </c>
      <c r="M59" s="463"/>
      <c r="N59" s="315"/>
    </row>
    <row r="60" spans="1:14" s="316" customFormat="1" x14ac:dyDescent="0.2">
      <c r="A60" s="317"/>
      <c r="B60" s="212"/>
      <c r="C60" s="213">
        <v>2230016</v>
      </c>
      <c r="D60" s="214" t="s">
        <v>257</v>
      </c>
      <c r="E60" s="223"/>
      <c r="F60" s="222">
        <v>0</v>
      </c>
      <c r="G60" s="222">
        <v>1.8</v>
      </c>
      <c r="H60" s="589">
        <v>5</v>
      </c>
      <c r="I60" s="589">
        <v>5</v>
      </c>
      <c r="J60" s="589">
        <v>5</v>
      </c>
      <c r="K60" s="589">
        <v>6</v>
      </c>
      <c r="L60" s="589">
        <v>8</v>
      </c>
      <c r="M60" s="474"/>
      <c r="N60" s="315"/>
    </row>
    <row r="61" spans="1:14" s="316" customFormat="1" x14ac:dyDescent="0.2">
      <c r="A61" s="317"/>
      <c r="B61" s="212"/>
      <c r="C61" s="213">
        <v>2230017</v>
      </c>
      <c r="D61" s="214" t="s">
        <v>19</v>
      </c>
      <c r="E61" s="223"/>
      <c r="F61" s="222">
        <v>7.3</v>
      </c>
      <c r="G61" s="222">
        <v>8.5</v>
      </c>
      <c r="H61" s="589">
        <v>8</v>
      </c>
      <c r="I61" s="589">
        <v>8</v>
      </c>
      <c r="J61" s="589">
        <v>8</v>
      </c>
      <c r="K61" s="589">
        <v>8</v>
      </c>
      <c r="L61" s="589">
        <v>8</v>
      </c>
      <c r="M61" s="463"/>
      <c r="N61" s="315"/>
    </row>
    <row r="62" spans="1:14" s="316" customFormat="1" x14ac:dyDescent="0.2">
      <c r="A62" s="317"/>
      <c r="B62" s="212"/>
      <c r="C62" s="213">
        <v>22300171</v>
      </c>
      <c r="D62" s="214" t="s">
        <v>646</v>
      </c>
      <c r="E62" s="223"/>
      <c r="F62" s="222">
        <v>0</v>
      </c>
      <c r="G62" s="222">
        <v>0</v>
      </c>
      <c r="H62" s="589">
        <v>0</v>
      </c>
      <c r="I62" s="589">
        <v>0</v>
      </c>
      <c r="J62" s="589">
        <v>0</v>
      </c>
      <c r="K62" s="589">
        <v>0</v>
      </c>
      <c r="L62" s="589">
        <v>0</v>
      </c>
      <c r="M62" s="463"/>
      <c r="N62" s="315"/>
    </row>
    <row r="63" spans="1:14" s="316" customFormat="1" x14ac:dyDescent="0.2">
      <c r="A63" s="317"/>
      <c r="B63" s="212"/>
      <c r="C63" s="213">
        <v>2230018</v>
      </c>
      <c r="D63" s="214" t="s">
        <v>20</v>
      </c>
      <c r="E63" s="223"/>
      <c r="F63" s="222">
        <v>0.4</v>
      </c>
      <c r="G63" s="222">
        <v>0.6</v>
      </c>
      <c r="H63" s="589">
        <v>0</v>
      </c>
      <c r="I63" s="589">
        <v>0</v>
      </c>
      <c r="J63" s="589">
        <v>0</v>
      </c>
      <c r="K63" s="589">
        <v>0</v>
      </c>
      <c r="L63" s="589">
        <v>0</v>
      </c>
      <c r="M63" s="463"/>
      <c r="N63" s="315"/>
    </row>
    <row r="64" spans="1:14" s="436" customFormat="1" x14ac:dyDescent="0.2">
      <c r="A64" s="427"/>
      <c r="B64" s="212"/>
      <c r="C64" s="213">
        <v>223003</v>
      </c>
      <c r="D64" s="214" t="s">
        <v>1236</v>
      </c>
      <c r="E64" s="223"/>
      <c r="F64" s="222">
        <v>0</v>
      </c>
      <c r="G64" s="222">
        <v>0</v>
      </c>
      <c r="H64" s="589">
        <v>0</v>
      </c>
      <c r="I64" s="589">
        <v>0</v>
      </c>
      <c r="J64" s="589">
        <v>0</v>
      </c>
      <c r="K64" s="589">
        <v>0</v>
      </c>
      <c r="L64" s="589">
        <v>0</v>
      </c>
      <c r="M64" s="463"/>
      <c r="N64" s="435"/>
    </row>
    <row r="65" spans="1:14" s="436" customFormat="1" x14ac:dyDescent="0.2">
      <c r="A65" s="427"/>
      <c r="B65" s="212"/>
      <c r="C65" s="213">
        <v>223003</v>
      </c>
      <c r="D65" s="214" t="s">
        <v>1237</v>
      </c>
      <c r="E65" s="223"/>
      <c r="F65" s="222">
        <v>0</v>
      </c>
      <c r="G65" s="222">
        <v>0</v>
      </c>
      <c r="H65" s="589">
        <v>0</v>
      </c>
      <c r="I65" s="589">
        <v>0</v>
      </c>
      <c r="J65" s="589">
        <v>0</v>
      </c>
      <c r="K65" s="589">
        <v>0</v>
      </c>
      <c r="L65" s="589">
        <v>0</v>
      </c>
      <c r="M65" s="463"/>
      <c r="N65" s="435"/>
    </row>
    <row r="66" spans="1:14" s="316" customFormat="1" x14ac:dyDescent="0.2">
      <c r="A66" s="317"/>
      <c r="B66" s="212"/>
      <c r="C66" s="213" t="s">
        <v>570</v>
      </c>
      <c r="D66" s="214" t="s">
        <v>406</v>
      </c>
      <c r="E66" s="223"/>
      <c r="F66" s="222">
        <v>1.8</v>
      </c>
      <c r="G66" s="222">
        <v>0</v>
      </c>
      <c r="H66" s="589">
        <v>0</v>
      </c>
      <c r="I66" s="589">
        <v>0</v>
      </c>
      <c r="J66" s="589">
        <v>0</v>
      </c>
      <c r="K66" s="589">
        <v>0</v>
      </c>
      <c r="L66" s="589">
        <v>0</v>
      </c>
      <c r="M66" s="474"/>
      <c r="N66" s="315"/>
    </row>
    <row r="67" spans="1:14" s="316" customFormat="1" x14ac:dyDescent="0.2">
      <c r="A67" s="317"/>
      <c r="B67" s="212"/>
      <c r="C67" s="213" t="s">
        <v>569</v>
      </c>
      <c r="D67" s="214" t="s">
        <v>405</v>
      </c>
      <c r="E67" s="223"/>
      <c r="F67" s="222">
        <v>2</v>
      </c>
      <c r="G67" s="222">
        <v>0.2</v>
      </c>
      <c r="H67" s="589">
        <v>0</v>
      </c>
      <c r="I67" s="589">
        <v>0</v>
      </c>
      <c r="J67" s="589">
        <v>0</v>
      </c>
      <c r="K67" s="589">
        <v>0</v>
      </c>
      <c r="L67" s="589">
        <v>0</v>
      </c>
      <c r="M67" s="474"/>
      <c r="N67" s="315"/>
    </row>
    <row r="68" spans="1:14" s="316" customFormat="1" x14ac:dyDescent="0.2">
      <c r="A68" s="317"/>
      <c r="B68" s="212"/>
      <c r="C68" s="213" t="s">
        <v>571</v>
      </c>
      <c r="D68" s="214" t="s">
        <v>386</v>
      </c>
      <c r="E68" s="223"/>
      <c r="F68" s="222">
        <v>28.9</v>
      </c>
      <c r="G68" s="222">
        <v>0</v>
      </c>
      <c r="H68" s="589">
        <v>0</v>
      </c>
      <c r="I68" s="589">
        <v>0</v>
      </c>
      <c r="J68" s="589">
        <v>0</v>
      </c>
      <c r="K68" s="589">
        <v>0</v>
      </c>
      <c r="L68" s="589">
        <v>0</v>
      </c>
      <c r="M68" s="463"/>
      <c r="N68" s="315"/>
    </row>
    <row r="69" spans="1:14" s="316" customFormat="1" x14ac:dyDescent="0.2">
      <c r="A69" s="317"/>
      <c r="B69" s="212" t="s">
        <v>442</v>
      </c>
      <c r="C69" s="213" t="s">
        <v>599</v>
      </c>
      <c r="D69" s="214" t="s">
        <v>600</v>
      </c>
      <c r="E69" s="223"/>
      <c r="F69" s="222">
        <v>10</v>
      </c>
      <c r="G69" s="222">
        <v>0</v>
      </c>
      <c r="H69" s="589">
        <v>0</v>
      </c>
      <c r="I69" s="589">
        <v>0</v>
      </c>
      <c r="J69" s="589">
        <v>0</v>
      </c>
      <c r="K69" s="589">
        <v>0</v>
      </c>
      <c r="L69" s="589">
        <v>0</v>
      </c>
      <c r="M69" s="463"/>
      <c r="N69" s="315"/>
    </row>
    <row r="70" spans="1:14" s="316" customFormat="1" x14ac:dyDescent="0.2">
      <c r="A70" s="317"/>
      <c r="B70" s="212"/>
      <c r="C70" s="213">
        <v>2230025</v>
      </c>
      <c r="D70" s="214" t="s">
        <v>387</v>
      </c>
      <c r="E70" s="223"/>
      <c r="F70" s="222">
        <v>0.1</v>
      </c>
      <c r="G70" s="222">
        <v>0</v>
      </c>
      <c r="H70" s="589">
        <v>0</v>
      </c>
      <c r="I70" s="589">
        <v>0</v>
      </c>
      <c r="J70" s="589">
        <v>0</v>
      </c>
      <c r="K70" s="589">
        <v>0</v>
      </c>
      <c r="L70" s="589">
        <v>0</v>
      </c>
      <c r="M70" s="463"/>
      <c r="N70" s="315"/>
    </row>
    <row r="71" spans="1:14" s="436" customFormat="1" x14ac:dyDescent="0.2">
      <c r="A71" s="427"/>
      <c r="B71" s="212"/>
      <c r="C71" s="213">
        <v>223003</v>
      </c>
      <c r="D71" s="214" t="s">
        <v>1238</v>
      </c>
      <c r="E71" s="223"/>
      <c r="F71" s="222">
        <v>0</v>
      </c>
      <c r="G71" s="222">
        <v>0</v>
      </c>
      <c r="H71" s="589">
        <v>0</v>
      </c>
      <c r="I71" s="589">
        <v>0</v>
      </c>
      <c r="J71" s="589">
        <v>0</v>
      </c>
      <c r="K71" s="589">
        <v>0</v>
      </c>
      <c r="L71" s="589">
        <v>0</v>
      </c>
      <c r="M71" s="463"/>
      <c r="N71" s="435"/>
    </row>
    <row r="72" spans="1:14" s="316" customFormat="1" x14ac:dyDescent="0.2">
      <c r="A72" s="317"/>
      <c r="B72" s="212"/>
      <c r="C72" s="213">
        <v>223004</v>
      </c>
      <c r="D72" s="214" t="s">
        <v>423</v>
      </c>
      <c r="E72" s="223"/>
      <c r="F72" s="222">
        <v>0.4</v>
      </c>
      <c r="G72" s="222">
        <v>0.3</v>
      </c>
      <c r="H72" s="589">
        <v>0</v>
      </c>
      <c r="I72" s="589">
        <v>0</v>
      </c>
      <c r="J72" s="589">
        <v>0</v>
      </c>
      <c r="K72" s="589">
        <v>0</v>
      </c>
      <c r="L72" s="589">
        <v>0</v>
      </c>
      <c r="M72" s="463"/>
      <c r="N72" s="315"/>
    </row>
    <row r="73" spans="1:14" s="316" customFormat="1" x14ac:dyDescent="0.2">
      <c r="A73" s="317"/>
      <c r="B73" s="212"/>
      <c r="C73" s="213">
        <v>229005</v>
      </c>
      <c r="D73" s="214" t="s">
        <v>354</v>
      </c>
      <c r="E73" s="223"/>
      <c r="F73" s="222">
        <v>4</v>
      </c>
      <c r="G73" s="222">
        <v>4.7</v>
      </c>
      <c r="H73" s="589">
        <v>4.5</v>
      </c>
      <c r="I73" s="589">
        <v>4.5</v>
      </c>
      <c r="J73" s="589">
        <v>4.5</v>
      </c>
      <c r="K73" s="589">
        <v>4.5</v>
      </c>
      <c r="L73" s="589">
        <v>4.5</v>
      </c>
      <c r="M73" s="463"/>
      <c r="N73" s="315"/>
    </row>
    <row r="74" spans="1:14" s="316" customFormat="1" x14ac:dyDescent="0.2">
      <c r="A74" s="314"/>
      <c r="B74" s="212">
        <v>240</v>
      </c>
      <c r="C74" s="220"/>
      <c r="D74" s="278" t="s">
        <v>24</v>
      </c>
      <c r="E74" s="351"/>
      <c r="F74" s="280">
        <f>SUM(F75)</f>
        <v>0</v>
      </c>
      <c r="G74" s="280">
        <f t="shared" ref="G74" si="34">SUM(G75)</f>
        <v>0</v>
      </c>
      <c r="H74" s="280">
        <f>SUM(H75)</f>
        <v>0</v>
      </c>
      <c r="I74" s="280">
        <f>SUM(I75)</f>
        <v>0</v>
      </c>
      <c r="J74" s="280">
        <f>SUM(J75)</f>
        <v>0</v>
      </c>
      <c r="K74" s="280">
        <f t="shared" ref="K74:L74" si="35">SUM(K75)</f>
        <v>0</v>
      </c>
      <c r="L74" s="280">
        <f t="shared" si="35"/>
        <v>0</v>
      </c>
      <c r="M74" s="463"/>
      <c r="N74" s="315"/>
    </row>
    <row r="75" spans="1:14" s="316" customFormat="1" x14ac:dyDescent="0.2">
      <c r="A75" s="317"/>
      <c r="B75" s="212">
        <v>242</v>
      </c>
      <c r="C75" s="213"/>
      <c r="D75" s="214" t="s">
        <v>25</v>
      </c>
      <c r="E75" s="223"/>
      <c r="F75" s="222">
        <v>0</v>
      </c>
      <c r="G75" s="222">
        <v>0</v>
      </c>
      <c r="H75" s="589">
        <v>0</v>
      </c>
      <c r="I75" s="589">
        <v>0</v>
      </c>
      <c r="J75" s="589">
        <v>0</v>
      </c>
      <c r="K75" s="589">
        <v>0</v>
      </c>
      <c r="L75" s="589">
        <v>0</v>
      </c>
      <c r="M75" s="463"/>
      <c r="N75" s="315"/>
    </row>
    <row r="76" spans="1:14" s="316" customFormat="1" x14ac:dyDescent="0.2">
      <c r="A76" s="314"/>
      <c r="B76" s="212">
        <v>290</v>
      </c>
      <c r="C76" s="220"/>
      <c r="D76" s="278" t="s">
        <v>26</v>
      </c>
      <c r="E76" s="280"/>
      <c r="F76" s="280">
        <f>SUM(F77)</f>
        <v>87.2</v>
      </c>
      <c r="G76" s="280">
        <f t="shared" ref="G76" si="36">SUM(G77)</f>
        <v>112.4</v>
      </c>
      <c r="H76" s="280">
        <f>SUM(H77)</f>
        <v>16</v>
      </c>
      <c r="I76" s="280">
        <f>SUM(I77)</f>
        <v>16</v>
      </c>
      <c r="J76" s="280">
        <f>SUM(J77)</f>
        <v>7.3</v>
      </c>
      <c r="K76" s="280">
        <f t="shared" ref="K76:L76" si="37">SUM(K77)</f>
        <v>16</v>
      </c>
      <c r="L76" s="280">
        <f t="shared" si="37"/>
        <v>16</v>
      </c>
      <c r="M76" s="463"/>
      <c r="N76" s="315"/>
    </row>
    <row r="77" spans="1:14" s="316" customFormat="1" x14ac:dyDescent="0.2">
      <c r="A77" s="314"/>
      <c r="B77" s="212">
        <v>292</v>
      </c>
      <c r="C77" s="220"/>
      <c r="D77" s="278" t="s">
        <v>27</v>
      </c>
      <c r="E77" s="280"/>
      <c r="F77" s="280">
        <f>SUM(F78:F84)</f>
        <v>87.2</v>
      </c>
      <c r="G77" s="280">
        <f t="shared" ref="G77:H77" si="38">SUM(G78:G84)</f>
        <v>112.4</v>
      </c>
      <c r="H77" s="280">
        <f t="shared" si="38"/>
        <v>16</v>
      </c>
      <c r="I77" s="280">
        <f t="shared" ref="I77:J77" si="39">SUM(I78:I84)</f>
        <v>16</v>
      </c>
      <c r="J77" s="280">
        <f t="shared" si="39"/>
        <v>7.3</v>
      </c>
      <c r="K77" s="280">
        <f t="shared" ref="K77:L77" si="40">SUM(K78:K84)</f>
        <v>16</v>
      </c>
      <c r="L77" s="280">
        <f t="shared" si="40"/>
        <v>16</v>
      </c>
      <c r="M77" s="463"/>
      <c r="N77" s="315"/>
    </row>
    <row r="78" spans="1:14" s="316" customFormat="1" x14ac:dyDescent="0.2">
      <c r="A78" s="317"/>
      <c r="B78" s="215"/>
      <c r="C78" s="213">
        <v>292006</v>
      </c>
      <c r="D78" s="214" t="s">
        <v>424</v>
      </c>
      <c r="E78" s="223"/>
      <c r="F78" s="222">
        <v>2.9</v>
      </c>
      <c r="G78" s="222">
        <v>0</v>
      </c>
      <c r="H78" s="589">
        <v>0</v>
      </c>
      <c r="I78" s="589">
        <v>0</v>
      </c>
      <c r="J78" s="589">
        <v>0</v>
      </c>
      <c r="K78" s="589">
        <v>0</v>
      </c>
      <c r="L78" s="589">
        <v>0</v>
      </c>
      <c r="M78" s="463"/>
      <c r="N78" s="315"/>
    </row>
    <row r="79" spans="1:14" s="316" customFormat="1" x14ac:dyDescent="0.2">
      <c r="A79" s="317"/>
      <c r="B79" s="212"/>
      <c r="C79" s="213">
        <v>292008</v>
      </c>
      <c r="D79" s="214" t="s">
        <v>28</v>
      </c>
      <c r="E79" s="204"/>
      <c r="F79" s="222">
        <v>32</v>
      </c>
      <c r="G79" s="222">
        <v>24</v>
      </c>
      <c r="H79" s="589">
        <v>2</v>
      </c>
      <c r="I79" s="589">
        <v>2</v>
      </c>
      <c r="J79" s="589">
        <v>2</v>
      </c>
      <c r="K79" s="589">
        <v>2</v>
      </c>
      <c r="L79" s="589">
        <v>2</v>
      </c>
      <c r="M79" s="463"/>
      <c r="N79" s="315"/>
    </row>
    <row r="80" spans="1:14" s="316" customFormat="1" x14ac:dyDescent="0.2">
      <c r="A80" s="317"/>
      <c r="B80" s="212"/>
      <c r="C80" s="213">
        <v>292009</v>
      </c>
      <c r="D80" s="214" t="s">
        <v>750</v>
      </c>
      <c r="E80" s="223"/>
      <c r="F80" s="222">
        <v>22.2</v>
      </c>
      <c r="G80" s="222">
        <v>12.5</v>
      </c>
      <c r="H80" s="589">
        <v>5</v>
      </c>
      <c r="I80" s="589">
        <v>5</v>
      </c>
      <c r="J80" s="596">
        <v>0.5</v>
      </c>
      <c r="K80" s="589">
        <v>5</v>
      </c>
      <c r="L80" s="589">
        <v>5</v>
      </c>
      <c r="M80" s="522" t="s">
        <v>1325</v>
      </c>
      <c r="N80" s="523"/>
    </row>
    <row r="81" spans="1:14" s="316" customFormat="1" x14ac:dyDescent="0.2">
      <c r="A81" s="317"/>
      <c r="B81" s="212"/>
      <c r="C81" s="213">
        <v>292017</v>
      </c>
      <c r="D81" s="214" t="s">
        <v>355</v>
      </c>
      <c r="E81" s="204"/>
      <c r="F81" s="222">
        <v>5.5</v>
      </c>
      <c r="G81" s="222">
        <v>66.900000000000006</v>
      </c>
      <c r="H81" s="589">
        <v>0</v>
      </c>
      <c r="I81" s="589">
        <v>0</v>
      </c>
      <c r="J81" s="589">
        <v>0</v>
      </c>
      <c r="K81" s="589">
        <v>0</v>
      </c>
      <c r="L81" s="589">
        <v>0</v>
      </c>
      <c r="M81" s="474"/>
      <c r="N81" s="315"/>
    </row>
    <row r="82" spans="1:14" s="316" customFormat="1" x14ac:dyDescent="0.2">
      <c r="A82" s="317"/>
      <c r="B82" s="212"/>
      <c r="C82" s="213">
        <v>292019</v>
      </c>
      <c r="D82" s="214" t="s">
        <v>624</v>
      </c>
      <c r="E82" s="223"/>
      <c r="F82" s="222">
        <v>4.3</v>
      </c>
      <c r="G82" s="222">
        <v>3</v>
      </c>
      <c r="H82" s="589">
        <v>3</v>
      </c>
      <c r="I82" s="589">
        <v>3</v>
      </c>
      <c r="J82" s="596">
        <v>3</v>
      </c>
      <c r="K82" s="589">
        <v>3</v>
      </c>
      <c r="L82" s="589">
        <v>3</v>
      </c>
      <c r="M82" s="522" t="s">
        <v>1325</v>
      </c>
      <c r="N82" s="315"/>
    </row>
    <row r="83" spans="1:14" s="316" customFormat="1" x14ac:dyDescent="0.2">
      <c r="A83" s="317"/>
      <c r="B83" s="212"/>
      <c r="C83" s="213">
        <v>2920271</v>
      </c>
      <c r="D83" s="214" t="s">
        <v>302</v>
      </c>
      <c r="E83" s="223"/>
      <c r="F83" s="222">
        <v>17.100000000000001</v>
      </c>
      <c r="G83" s="222">
        <v>0</v>
      </c>
      <c r="H83" s="589">
        <v>0</v>
      </c>
      <c r="I83" s="589">
        <v>0</v>
      </c>
      <c r="J83" s="589">
        <v>0</v>
      </c>
      <c r="K83" s="589">
        <v>0</v>
      </c>
      <c r="L83" s="589">
        <v>0</v>
      </c>
      <c r="M83" s="463"/>
      <c r="N83" s="315"/>
    </row>
    <row r="84" spans="1:14" s="316" customFormat="1" x14ac:dyDescent="0.2">
      <c r="A84" s="317"/>
      <c r="B84" s="212"/>
      <c r="C84" s="213">
        <v>2920272</v>
      </c>
      <c r="D84" s="214" t="s">
        <v>258</v>
      </c>
      <c r="E84" s="224"/>
      <c r="F84" s="222">
        <v>3.2</v>
      </c>
      <c r="G84" s="222">
        <v>6</v>
      </c>
      <c r="H84" s="589">
        <v>6</v>
      </c>
      <c r="I84" s="589">
        <v>6</v>
      </c>
      <c r="J84" s="596">
        <v>1.8</v>
      </c>
      <c r="K84" s="589">
        <v>6</v>
      </c>
      <c r="L84" s="589">
        <v>6</v>
      </c>
      <c r="M84" s="522" t="s">
        <v>1325</v>
      </c>
      <c r="N84" s="315"/>
    </row>
    <row r="85" spans="1:14" s="316" customFormat="1" x14ac:dyDescent="0.2">
      <c r="A85" s="314"/>
      <c r="B85" s="290"/>
      <c r="C85" s="291"/>
      <c r="D85" s="278" t="s">
        <v>29</v>
      </c>
      <c r="E85" s="350"/>
      <c r="F85" s="350">
        <f t="shared" ref="F85:L85" si="41">SUM(F86:F131)</f>
        <v>2759.400000000001</v>
      </c>
      <c r="G85" s="350">
        <f t="shared" si="41"/>
        <v>3437.8</v>
      </c>
      <c r="H85" s="350">
        <f t="shared" si="41"/>
        <v>2706.3999999999996</v>
      </c>
      <c r="I85" s="350">
        <f t="shared" ref="I85" si="42">SUM(I86:I131)</f>
        <v>3108.7999999999997</v>
      </c>
      <c r="J85" s="350">
        <f t="shared" si="41"/>
        <v>3119.2999999999997</v>
      </c>
      <c r="K85" s="350">
        <f t="shared" si="41"/>
        <v>2686.3999999999996</v>
      </c>
      <c r="L85" s="350">
        <f t="shared" si="41"/>
        <v>2642.7</v>
      </c>
      <c r="M85" s="238"/>
      <c r="N85" s="315"/>
    </row>
    <row r="86" spans="1:14" s="316" customFormat="1" x14ac:dyDescent="0.2">
      <c r="A86" s="317"/>
      <c r="B86" s="212">
        <v>311</v>
      </c>
      <c r="C86" s="213">
        <v>311</v>
      </c>
      <c r="D86" s="214" t="s">
        <v>426</v>
      </c>
      <c r="E86" s="223"/>
      <c r="F86" s="222">
        <v>0</v>
      </c>
      <c r="G86" s="222">
        <v>0</v>
      </c>
      <c r="H86" s="589">
        <v>0.4</v>
      </c>
      <c r="I86" s="589">
        <v>0.4</v>
      </c>
      <c r="J86" s="589">
        <v>0.4</v>
      </c>
      <c r="K86" s="589">
        <v>0.4</v>
      </c>
      <c r="L86" s="589">
        <v>0.4</v>
      </c>
      <c r="M86" s="463"/>
      <c r="N86" s="315"/>
    </row>
    <row r="87" spans="1:14" s="316" customFormat="1" x14ac:dyDescent="0.2">
      <c r="A87" s="317"/>
      <c r="B87" s="215"/>
      <c r="C87" s="213">
        <v>311</v>
      </c>
      <c r="D87" s="214" t="s">
        <v>944</v>
      </c>
      <c r="E87" s="223"/>
      <c r="F87" s="222">
        <v>6.8</v>
      </c>
      <c r="G87" s="222">
        <v>2.5</v>
      </c>
      <c r="H87" s="589">
        <v>1</v>
      </c>
      <c r="I87" s="589">
        <v>3.7</v>
      </c>
      <c r="J87" s="589">
        <v>3.7</v>
      </c>
      <c r="K87" s="589">
        <v>1</v>
      </c>
      <c r="L87" s="589">
        <v>1</v>
      </c>
      <c r="M87" s="474"/>
      <c r="N87" s="315"/>
    </row>
    <row r="88" spans="1:14" s="436" customFormat="1" x14ac:dyDescent="0.2">
      <c r="A88" s="427"/>
      <c r="B88" s="215"/>
      <c r="C88" s="213">
        <v>311</v>
      </c>
      <c r="D88" s="214" t="s">
        <v>994</v>
      </c>
      <c r="E88" s="223"/>
      <c r="F88" s="222">
        <v>10</v>
      </c>
      <c r="G88" s="222">
        <v>0</v>
      </c>
      <c r="H88" s="589">
        <v>0</v>
      </c>
      <c r="I88" s="589">
        <v>0</v>
      </c>
      <c r="J88" s="589">
        <v>0</v>
      </c>
      <c r="K88" s="589">
        <v>0</v>
      </c>
      <c r="L88" s="589">
        <v>0</v>
      </c>
      <c r="M88" s="477"/>
      <c r="N88" s="435"/>
    </row>
    <row r="89" spans="1:14" s="316" customFormat="1" x14ac:dyDescent="0.2">
      <c r="A89" s="317"/>
      <c r="B89" s="212">
        <v>312</v>
      </c>
      <c r="C89" s="213" t="s">
        <v>575</v>
      </c>
      <c r="D89" s="214" t="s">
        <v>35</v>
      </c>
      <c r="E89" s="223"/>
      <c r="F89" s="222">
        <v>126</v>
      </c>
      <c r="G89" s="222">
        <v>91</v>
      </c>
      <c r="H89" s="589">
        <v>39.5</v>
      </c>
      <c r="I89" s="589">
        <v>39.5</v>
      </c>
      <c r="J89" s="589">
        <v>39.5</v>
      </c>
      <c r="K89" s="589">
        <v>39.5</v>
      </c>
      <c r="L89" s="589">
        <v>39.5</v>
      </c>
      <c r="M89" s="463"/>
      <c r="N89" s="315"/>
    </row>
    <row r="90" spans="1:14" s="436" customFormat="1" x14ac:dyDescent="0.2">
      <c r="A90" s="427"/>
      <c r="B90" s="212"/>
      <c r="C90" s="213">
        <v>312012</v>
      </c>
      <c r="D90" s="214" t="s">
        <v>908</v>
      </c>
      <c r="E90" s="204"/>
      <c r="F90" s="223">
        <v>38.9</v>
      </c>
      <c r="G90" s="223">
        <v>43.1</v>
      </c>
      <c r="H90" s="590">
        <v>39</v>
      </c>
      <c r="I90" s="590">
        <v>39</v>
      </c>
      <c r="J90" s="590">
        <v>39</v>
      </c>
      <c r="K90" s="590">
        <v>39</v>
      </c>
      <c r="L90" s="590">
        <v>39</v>
      </c>
      <c r="M90" s="463"/>
      <c r="N90" s="435"/>
    </row>
    <row r="91" spans="1:14" s="436" customFormat="1" x14ac:dyDescent="0.2">
      <c r="A91" s="427"/>
      <c r="B91" s="212"/>
      <c r="C91" s="213">
        <v>312012</v>
      </c>
      <c r="D91" s="214" t="s">
        <v>911</v>
      </c>
      <c r="E91" s="204"/>
      <c r="F91" s="222">
        <v>16</v>
      </c>
      <c r="G91" s="222">
        <v>17.5</v>
      </c>
      <c r="H91" s="589">
        <v>17.5</v>
      </c>
      <c r="I91" s="589">
        <v>17.5</v>
      </c>
      <c r="J91" s="589">
        <v>17.5</v>
      </c>
      <c r="K91" s="589">
        <v>17.5</v>
      </c>
      <c r="L91" s="589">
        <v>17.5</v>
      </c>
      <c r="M91" s="463"/>
      <c r="N91" s="435"/>
    </row>
    <row r="92" spans="1:14" s="316" customFormat="1" x14ac:dyDescent="0.2">
      <c r="A92" s="317"/>
      <c r="B92" s="212"/>
      <c r="C92" s="213" t="s">
        <v>574</v>
      </c>
      <c r="D92" s="214" t="s">
        <v>34</v>
      </c>
      <c r="E92" s="223"/>
      <c r="F92" s="222">
        <v>6.6</v>
      </c>
      <c r="G92" s="222">
        <v>5.3</v>
      </c>
      <c r="H92" s="589">
        <v>8.5</v>
      </c>
      <c r="I92" s="589">
        <v>8.5</v>
      </c>
      <c r="J92" s="589">
        <v>8.5</v>
      </c>
      <c r="K92" s="589">
        <v>8.5</v>
      </c>
      <c r="L92" s="589">
        <v>8.5</v>
      </c>
      <c r="M92" s="463"/>
      <c r="N92" s="315"/>
    </row>
    <row r="93" spans="1:14" s="316" customFormat="1" x14ac:dyDescent="0.2">
      <c r="A93" s="317"/>
      <c r="B93" s="212"/>
      <c r="C93" s="213" t="s">
        <v>572</v>
      </c>
      <c r="D93" s="214" t="s">
        <v>31</v>
      </c>
      <c r="E93" s="223"/>
      <c r="F93" s="222">
        <v>25.2</v>
      </c>
      <c r="G93" s="222">
        <v>9.5</v>
      </c>
      <c r="H93" s="589">
        <v>10</v>
      </c>
      <c r="I93" s="589">
        <v>10</v>
      </c>
      <c r="J93" s="589">
        <v>10</v>
      </c>
      <c r="K93" s="589">
        <v>10</v>
      </c>
      <c r="L93" s="589">
        <v>10</v>
      </c>
      <c r="M93" s="463"/>
      <c r="N93" s="315"/>
    </row>
    <row r="94" spans="1:14" s="316" customFormat="1" x14ac:dyDescent="0.2">
      <c r="A94" s="317"/>
      <c r="B94" s="212"/>
      <c r="C94" s="213" t="s">
        <v>734</v>
      </c>
      <c r="D94" s="214" t="s">
        <v>735</v>
      </c>
      <c r="E94" s="223"/>
      <c r="F94" s="222">
        <v>97.2</v>
      </c>
      <c r="G94" s="222">
        <v>76.2</v>
      </c>
      <c r="H94" s="589">
        <v>15</v>
      </c>
      <c r="I94" s="589">
        <v>15</v>
      </c>
      <c r="J94" s="589">
        <v>15</v>
      </c>
      <c r="K94" s="589">
        <v>15</v>
      </c>
      <c r="L94" s="589">
        <v>15</v>
      </c>
      <c r="M94" s="463"/>
      <c r="N94" s="315"/>
    </row>
    <row r="95" spans="1:14" s="316" customFormat="1" x14ac:dyDescent="0.2">
      <c r="A95" s="317"/>
      <c r="B95" s="212"/>
      <c r="C95" s="213" t="s">
        <v>573</v>
      </c>
      <c r="D95" s="214" t="s">
        <v>33</v>
      </c>
      <c r="E95" s="223"/>
      <c r="F95" s="222">
        <v>48.9</v>
      </c>
      <c r="G95" s="222">
        <v>100.7</v>
      </c>
      <c r="H95" s="589">
        <v>90</v>
      </c>
      <c r="I95" s="589">
        <v>90</v>
      </c>
      <c r="J95" s="589">
        <v>90</v>
      </c>
      <c r="K95" s="589">
        <v>90</v>
      </c>
      <c r="L95" s="589">
        <v>90</v>
      </c>
      <c r="M95" s="463"/>
      <c r="N95" s="315"/>
    </row>
    <row r="96" spans="1:14" s="436" customFormat="1" x14ac:dyDescent="0.2">
      <c r="A96" s="427"/>
      <c r="B96" s="212"/>
      <c r="C96" s="213">
        <v>312001</v>
      </c>
      <c r="D96" s="214" t="s">
        <v>1240</v>
      </c>
      <c r="E96" s="223"/>
      <c r="F96" s="222">
        <v>0</v>
      </c>
      <c r="G96" s="222">
        <v>15.6</v>
      </c>
      <c r="H96" s="589">
        <v>0</v>
      </c>
      <c r="I96" s="589">
        <v>0</v>
      </c>
      <c r="J96" s="589">
        <v>0</v>
      </c>
      <c r="K96" s="589">
        <v>0</v>
      </c>
      <c r="L96" s="589">
        <v>0</v>
      </c>
      <c r="M96" s="475"/>
    </row>
    <row r="97" spans="1:14" s="316" customFormat="1" x14ac:dyDescent="0.2">
      <c r="A97" s="317"/>
      <c r="B97" s="212"/>
      <c r="C97" s="213">
        <v>3120016</v>
      </c>
      <c r="D97" s="214" t="s">
        <v>345</v>
      </c>
      <c r="E97" s="223"/>
      <c r="F97" s="223">
        <v>20.2</v>
      </c>
      <c r="G97" s="223">
        <v>9.6</v>
      </c>
      <c r="H97" s="590">
        <v>11</v>
      </c>
      <c r="I97" s="590">
        <v>11</v>
      </c>
      <c r="J97" s="598">
        <v>17.8</v>
      </c>
      <c r="K97" s="590">
        <v>11</v>
      </c>
      <c r="L97" s="590">
        <v>0</v>
      </c>
      <c r="M97" s="474" t="s">
        <v>1325</v>
      </c>
      <c r="N97" s="315"/>
    </row>
    <row r="98" spans="1:14" s="436" customFormat="1" x14ac:dyDescent="0.2">
      <c r="A98" s="427"/>
      <c r="B98" s="212"/>
      <c r="C98" s="213">
        <v>312012132</v>
      </c>
      <c r="D98" s="214" t="s">
        <v>1197</v>
      </c>
      <c r="E98" s="223"/>
      <c r="F98" s="222">
        <v>0</v>
      </c>
      <c r="G98" s="222">
        <v>10.9</v>
      </c>
      <c r="H98" s="589">
        <v>0</v>
      </c>
      <c r="I98" s="589">
        <v>0</v>
      </c>
      <c r="J98" s="589">
        <v>0</v>
      </c>
      <c r="K98" s="589">
        <v>0</v>
      </c>
      <c r="L98" s="589">
        <v>0</v>
      </c>
      <c r="M98" s="474"/>
      <c r="N98" s="435"/>
    </row>
    <row r="99" spans="1:14" s="436" customFormat="1" x14ac:dyDescent="0.2">
      <c r="A99" s="427"/>
      <c r="B99" s="212"/>
      <c r="C99" s="213">
        <v>312001</v>
      </c>
      <c r="D99" s="214" t="s">
        <v>1223</v>
      </c>
      <c r="E99" s="223"/>
      <c r="F99" s="222">
        <v>0</v>
      </c>
      <c r="G99" s="222">
        <v>0</v>
      </c>
      <c r="H99" s="589">
        <v>10</v>
      </c>
      <c r="I99" s="589">
        <v>10</v>
      </c>
      <c r="J99" s="589">
        <v>10</v>
      </c>
      <c r="K99" s="589">
        <v>0</v>
      </c>
      <c r="L99" s="589">
        <v>0</v>
      </c>
      <c r="M99" s="474"/>
      <c r="N99" s="435"/>
    </row>
    <row r="100" spans="1:14" s="316" customFormat="1" ht="12" customHeight="1" x14ac:dyDescent="0.2">
      <c r="A100" s="317"/>
      <c r="B100" s="212"/>
      <c r="C100" s="213">
        <v>312001814</v>
      </c>
      <c r="D100" s="214" t="s">
        <v>662</v>
      </c>
      <c r="E100" s="204"/>
      <c r="F100" s="222">
        <v>7</v>
      </c>
      <c r="G100" s="222">
        <v>3.3</v>
      </c>
      <c r="H100" s="589">
        <v>5</v>
      </c>
      <c r="I100" s="589">
        <v>5</v>
      </c>
      <c r="J100" s="589">
        <v>5</v>
      </c>
      <c r="K100" s="589">
        <v>5</v>
      </c>
      <c r="L100" s="589">
        <v>5</v>
      </c>
      <c r="M100" s="477"/>
      <c r="N100" s="315"/>
    </row>
    <row r="101" spans="1:14" s="316" customFormat="1" ht="12" customHeight="1" x14ac:dyDescent="0.2">
      <c r="A101" s="317"/>
      <c r="B101" s="212"/>
      <c r="C101" s="213">
        <v>312001824</v>
      </c>
      <c r="D101" s="214" t="s">
        <v>661</v>
      </c>
      <c r="E101" s="204"/>
      <c r="F101" s="223">
        <v>4</v>
      </c>
      <c r="G101" s="223">
        <v>0</v>
      </c>
      <c r="H101" s="590">
        <v>4</v>
      </c>
      <c r="I101" s="590">
        <v>4</v>
      </c>
      <c r="J101" s="598">
        <v>10</v>
      </c>
      <c r="K101" s="590">
        <v>4</v>
      </c>
      <c r="L101" s="590">
        <v>4</v>
      </c>
      <c r="M101" s="477" t="s">
        <v>1325</v>
      </c>
      <c r="N101" s="315"/>
    </row>
    <row r="102" spans="1:14" s="436" customFormat="1" ht="12" customHeight="1" x14ac:dyDescent="0.2">
      <c r="A102" s="427"/>
      <c r="B102" s="212"/>
      <c r="C102" s="213">
        <v>312001</v>
      </c>
      <c r="D102" s="214" t="s">
        <v>1053</v>
      </c>
      <c r="E102" s="204"/>
      <c r="F102" s="223">
        <v>2</v>
      </c>
      <c r="G102" s="223">
        <v>0</v>
      </c>
      <c r="H102" s="590">
        <v>1</v>
      </c>
      <c r="I102" s="590">
        <v>1</v>
      </c>
      <c r="J102" s="590">
        <v>1</v>
      </c>
      <c r="K102" s="590">
        <v>1</v>
      </c>
      <c r="L102" s="590">
        <v>1</v>
      </c>
      <c r="M102" s="463"/>
      <c r="N102" s="435"/>
    </row>
    <row r="103" spans="1:14" s="436" customFormat="1" ht="12" customHeight="1" x14ac:dyDescent="0.2">
      <c r="A103" s="427"/>
      <c r="B103" s="212"/>
      <c r="C103" s="213">
        <v>312001</v>
      </c>
      <c r="D103" s="214" t="s">
        <v>1071</v>
      </c>
      <c r="E103" s="204"/>
      <c r="F103" s="223">
        <v>23.1</v>
      </c>
      <c r="G103" s="223">
        <v>41.5</v>
      </c>
      <c r="H103" s="590">
        <v>54</v>
      </c>
      <c r="I103" s="590">
        <v>54</v>
      </c>
      <c r="J103" s="590">
        <v>54</v>
      </c>
      <c r="K103" s="590">
        <v>54</v>
      </c>
      <c r="L103" s="590">
        <v>54</v>
      </c>
      <c r="M103" s="474"/>
      <c r="N103" s="435"/>
    </row>
    <row r="104" spans="1:14" s="436" customFormat="1" ht="12" customHeight="1" x14ac:dyDescent="0.2">
      <c r="A104" s="427"/>
      <c r="B104" s="212"/>
      <c r="C104" s="213">
        <v>312001</v>
      </c>
      <c r="D104" s="214" t="s">
        <v>1214</v>
      </c>
      <c r="E104" s="204"/>
      <c r="F104" s="223">
        <v>54.6</v>
      </c>
      <c r="G104" s="223">
        <v>0</v>
      </c>
      <c r="H104" s="590">
        <v>50.1</v>
      </c>
      <c r="I104" s="590">
        <v>63</v>
      </c>
      <c r="J104" s="590">
        <v>63</v>
      </c>
      <c r="K104" s="590">
        <v>50.1</v>
      </c>
      <c r="L104" s="590">
        <v>50.1</v>
      </c>
      <c r="M104" s="474"/>
      <c r="N104" s="435"/>
    </row>
    <row r="105" spans="1:14" s="436" customFormat="1" ht="12" customHeight="1" x14ac:dyDescent="0.2">
      <c r="A105" s="427"/>
      <c r="B105" s="212"/>
      <c r="C105" s="213">
        <v>312001</v>
      </c>
      <c r="D105" s="214" t="s">
        <v>1313</v>
      </c>
      <c r="E105" s="204"/>
      <c r="F105" s="223">
        <v>0</v>
      </c>
      <c r="G105" s="223">
        <v>0</v>
      </c>
      <c r="H105" s="590">
        <v>0</v>
      </c>
      <c r="I105" s="590">
        <v>20</v>
      </c>
      <c r="J105" s="590">
        <v>20</v>
      </c>
      <c r="K105" s="590">
        <v>0</v>
      </c>
      <c r="L105" s="590">
        <v>0</v>
      </c>
      <c r="M105" s="474"/>
      <c r="N105" s="435"/>
    </row>
    <row r="106" spans="1:14" s="436" customFormat="1" ht="12" customHeight="1" x14ac:dyDescent="0.2">
      <c r="A106" s="427"/>
      <c r="B106" s="212"/>
      <c r="C106" s="213">
        <v>312001</v>
      </c>
      <c r="D106" s="214" t="s">
        <v>1066</v>
      </c>
      <c r="E106" s="204"/>
      <c r="F106" s="223">
        <v>0</v>
      </c>
      <c r="G106" s="223">
        <v>70.400000000000006</v>
      </c>
      <c r="H106" s="590">
        <v>0</v>
      </c>
      <c r="I106" s="590">
        <v>0</v>
      </c>
      <c r="J106" s="590">
        <v>0</v>
      </c>
      <c r="K106" s="590">
        <v>0</v>
      </c>
      <c r="L106" s="590">
        <v>0</v>
      </c>
      <c r="M106" s="463"/>
      <c r="N106" s="435"/>
    </row>
    <row r="107" spans="1:14" s="316" customFormat="1" x14ac:dyDescent="0.2">
      <c r="A107" s="317"/>
      <c r="B107" s="212"/>
      <c r="C107" s="213">
        <v>312012</v>
      </c>
      <c r="D107" s="214" t="s">
        <v>751</v>
      </c>
      <c r="E107" s="223"/>
      <c r="F107" s="223">
        <v>1763.1</v>
      </c>
      <c r="G107" s="223">
        <v>1965.8</v>
      </c>
      <c r="H107" s="590">
        <v>1897.9</v>
      </c>
      <c r="I107" s="590">
        <v>2097.8000000000002</v>
      </c>
      <c r="J107" s="598">
        <v>2093.1</v>
      </c>
      <c r="K107" s="590">
        <v>1897.9</v>
      </c>
      <c r="L107" s="590">
        <v>1897.9</v>
      </c>
      <c r="M107" s="474" t="s">
        <v>1325</v>
      </c>
      <c r="N107" s="315"/>
    </row>
    <row r="108" spans="1:14" s="316" customFormat="1" x14ac:dyDescent="0.2">
      <c r="A108" s="317"/>
      <c r="B108" s="212"/>
      <c r="C108" s="213">
        <v>312012</v>
      </c>
      <c r="D108" s="214" t="s">
        <v>754</v>
      </c>
      <c r="E108" s="223"/>
      <c r="F108" s="223">
        <v>108.8</v>
      </c>
      <c r="G108" s="223">
        <v>146.6</v>
      </c>
      <c r="H108" s="590">
        <v>140.1</v>
      </c>
      <c r="I108" s="590">
        <v>210.7</v>
      </c>
      <c r="J108" s="598">
        <v>211.4</v>
      </c>
      <c r="K108" s="590">
        <v>140.1</v>
      </c>
      <c r="L108" s="590">
        <v>140.1</v>
      </c>
      <c r="M108" s="474" t="s">
        <v>1325</v>
      </c>
    </row>
    <row r="109" spans="1:14" s="316" customFormat="1" x14ac:dyDescent="0.2">
      <c r="A109" s="317"/>
      <c r="B109" s="212"/>
      <c r="C109" s="213">
        <v>312012</v>
      </c>
      <c r="D109" s="214" t="s">
        <v>752</v>
      </c>
      <c r="E109" s="223"/>
      <c r="F109" s="222">
        <v>15.8</v>
      </c>
      <c r="G109" s="222">
        <v>13.8</v>
      </c>
      <c r="H109" s="589">
        <v>14</v>
      </c>
      <c r="I109" s="589">
        <v>45.8</v>
      </c>
      <c r="J109" s="596">
        <v>36.5</v>
      </c>
      <c r="K109" s="589">
        <v>14</v>
      </c>
      <c r="L109" s="589">
        <v>14</v>
      </c>
      <c r="M109" s="474" t="s">
        <v>1325</v>
      </c>
      <c r="N109" s="315"/>
    </row>
    <row r="110" spans="1:14" s="436" customFormat="1" x14ac:dyDescent="0.2">
      <c r="A110" s="427"/>
      <c r="B110" s="212"/>
      <c r="C110" s="213">
        <v>312012</v>
      </c>
      <c r="D110" s="214" t="s">
        <v>1252</v>
      </c>
      <c r="E110" s="223"/>
      <c r="F110" s="222">
        <v>0</v>
      </c>
      <c r="G110" s="222">
        <v>0</v>
      </c>
      <c r="H110" s="589">
        <v>0</v>
      </c>
      <c r="I110" s="589">
        <v>0</v>
      </c>
      <c r="J110" s="589">
        <v>0</v>
      </c>
      <c r="K110" s="589">
        <v>0</v>
      </c>
      <c r="L110" s="589">
        <v>0</v>
      </c>
      <c r="M110" s="474"/>
      <c r="N110" s="435"/>
    </row>
    <row r="111" spans="1:14" s="436" customFormat="1" x14ac:dyDescent="0.2">
      <c r="A111" s="427"/>
      <c r="B111" s="212"/>
      <c r="C111" s="213">
        <v>312012</v>
      </c>
      <c r="D111" s="214" t="s">
        <v>942</v>
      </c>
      <c r="E111" s="223"/>
      <c r="F111" s="222">
        <v>40</v>
      </c>
      <c r="G111" s="222">
        <v>0</v>
      </c>
      <c r="H111" s="589">
        <v>0</v>
      </c>
      <c r="I111" s="589">
        <v>0</v>
      </c>
      <c r="J111" s="589">
        <v>0</v>
      </c>
      <c r="K111" s="589">
        <v>0</v>
      </c>
      <c r="L111" s="589">
        <v>0</v>
      </c>
      <c r="M111" s="463"/>
      <c r="N111" s="435"/>
    </row>
    <row r="112" spans="1:14" s="316" customFormat="1" x14ac:dyDescent="0.2">
      <c r="A112" s="317"/>
      <c r="B112" s="212"/>
      <c r="C112" s="213">
        <v>312012</v>
      </c>
      <c r="D112" s="214" t="s">
        <v>1169</v>
      </c>
      <c r="E112" s="223"/>
      <c r="F112" s="222">
        <v>0</v>
      </c>
      <c r="G112" s="222">
        <v>164</v>
      </c>
      <c r="H112" s="589">
        <v>0</v>
      </c>
      <c r="I112" s="589">
        <v>0</v>
      </c>
      <c r="J112" s="589">
        <v>0</v>
      </c>
      <c r="K112" s="589">
        <v>0</v>
      </c>
      <c r="L112" s="589">
        <v>0</v>
      </c>
      <c r="M112" s="474"/>
      <c r="N112" s="315"/>
    </row>
    <row r="113" spans="1:14" s="316" customFormat="1" x14ac:dyDescent="0.2">
      <c r="A113" s="317"/>
      <c r="B113" s="212"/>
      <c r="C113" s="213">
        <v>312012</v>
      </c>
      <c r="D113" s="214" t="s">
        <v>753</v>
      </c>
      <c r="E113" s="223"/>
      <c r="F113" s="223">
        <v>0</v>
      </c>
      <c r="G113" s="223">
        <v>0</v>
      </c>
      <c r="H113" s="590">
        <v>0</v>
      </c>
      <c r="I113" s="590">
        <v>0</v>
      </c>
      <c r="J113" s="590">
        <v>0</v>
      </c>
      <c r="K113" s="590">
        <v>0</v>
      </c>
      <c r="L113" s="590">
        <v>0</v>
      </c>
      <c r="M113" s="463"/>
      <c r="N113" s="315"/>
    </row>
    <row r="114" spans="1:14" s="316" customFormat="1" x14ac:dyDescent="0.2">
      <c r="A114" s="317"/>
      <c r="B114" s="212"/>
      <c r="C114" s="213">
        <v>312012</v>
      </c>
      <c r="D114" s="214" t="s">
        <v>295</v>
      </c>
      <c r="E114" s="223"/>
      <c r="F114" s="222">
        <v>0.5</v>
      </c>
      <c r="G114" s="222">
        <v>1.3</v>
      </c>
      <c r="H114" s="589">
        <v>1</v>
      </c>
      <c r="I114" s="589">
        <v>1</v>
      </c>
      <c r="J114" s="589">
        <v>1</v>
      </c>
      <c r="K114" s="589">
        <v>1</v>
      </c>
      <c r="L114" s="589">
        <v>1</v>
      </c>
      <c r="M114" s="463"/>
      <c r="N114" s="315"/>
    </row>
    <row r="115" spans="1:14" s="316" customFormat="1" x14ac:dyDescent="0.2">
      <c r="A115" s="317"/>
      <c r="B115" s="212"/>
      <c r="C115" s="213">
        <v>312012</v>
      </c>
      <c r="D115" s="214" t="s">
        <v>36</v>
      </c>
      <c r="E115" s="204"/>
      <c r="F115" s="223">
        <v>19.8</v>
      </c>
      <c r="G115" s="223">
        <v>22.1</v>
      </c>
      <c r="H115" s="590">
        <v>20.5</v>
      </c>
      <c r="I115" s="590">
        <v>20.5</v>
      </c>
      <c r="J115" s="590">
        <v>20.5</v>
      </c>
      <c r="K115" s="590">
        <v>20.5</v>
      </c>
      <c r="L115" s="590">
        <v>20.5</v>
      </c>
      <c r="M115" s="463"/>
      <c r="N115" s="315"/>
    </row>
    <row r="116" spans="1:14" s="436" customFormat="1" x14ac:dyDescent="0.2">
      <c r="A116" s="427"/>
      <c r="B116" s="212"/>
      <c r="C116" s="213">
        <v>312012</v>
      </c>
      <c r="D116" s="214" t="s">
        <v>259</v>
      </c>
      <c r="E116" s="223"/>
      <c r="F116" s="222">
        <v>2.5</v>
      </c>
      <c r="G116" s="222">
        <v>2.5</v>
      </c>
      <c r="H116" s="589">
        <v>2.7</v>
      </c>
      <c r="I116" s="589">
        <v>2.7</v>
      </c>
      <c r="J116" s="589">
        <v>2.7</v>
      </c>
      <c r="K116" s="589">
        <v>2.7</v>
      </c>
      <c r="L116" s="589">
        <v>2.7</v>
      </c>
      <c r="M116" s="463"/>
      <c r="N116" s="435"/>
    </row>
    <row r="117" spans="1:14" s="316" customFormat="1" ht="12" customHeight="1" x14ac:dyDescent="0.2">
      <c r="A117" s="317"/>
      <c r="B117" s="212"/>
      <c r="C117" s="213">
        <v>312012</v>
      </c>
      <c r="D117" s="214" t="s">
        <v>955</v>
      </c>
      <c r="E117" s="223"/>
      <c r="F117" s="222">
        <v>0.1</v>
      </c>
      <c r="G117" s="222">
        <v>0.6</v>
      </c>
      <c r="H117" s="589">
        <v>0.5</v>
      </c>
      <c r="I117" s="589">
        <v>0.5</v>
      </c>
      <c r="J117" s="589">
        <v>0.5</v>
      </c>
      <c r="K117" s="589">
        <v>0.5</v>
      </c>
      <c r="L117" s="589">
        <v>0.5</v>
      </c>
      <c r="M117" s="463"/>
      <c r="N117" s="315"/>
    </row>
    <row r="118" spans="1:14" s="316" customFormat="1" x14ac:dyDescent="0.2">
      <c r="A118" s="317"/>
      <c r="B118" s="212"/>
      <c r="C118" s="213">
        <v>312012</v>
      </c>
      <c r="D118" s="214" t="s">
        <v>611</v>
      </c>
      <c r="E118" s="223"/>
      <c r="F118" s="222">
        <v>0.1</v>
      </c>
      <c r="G118" s="222">
        <v>0.1</v>
      </c>
      <c r="H118" s="589">
        <v>0.1</v>
      </c>
      <c r="I118" s="589">
        <v>0.1</v>
      </c>
      <c r="J118" s="589">
        <v>0.1</v>
      </c>
      <c r="K118" s="589">
        <v>0.1</v>
      </c>
      <c r="L118" s="589">
        <v>0.1</v>
      </c>
      <c r="M118" s="463"/>
      <c r="N118" s="315"/>
    </row>
    <row r="119" spans="1:14" s="316" customFormat="1" x14ac:dyDescent="0.2">
      <c r="A119" s="317"/>
      <c r="B119" s="212"/>
      <c r="C119" s="213">
        <v>312012</v>
      </c>
      <c r="D119" s="214" t="s">
        <v>37</v>
      </c>
      <c r="E119" s="223"/>
      <c r="F119" s="222">
        <v>3</v>
      </c>
      <c r="G119" s="222">
        <v>0.7</v>
      </c>
      <c r="H119" s="589">
        <v>0.7</v>
      </c>
      <c r="I119" s="589">
        <v>0.7</v>
      </c>
      <c r="J119" s="589">
        <v>0.7</v>
      </c>
      <c r="K119" s="589">
        <v>0.7</v>
      </c>
      <c r="L119" s="589">
        <v>0.7</v>
      </c>
      <c r="M119" s="463"/>
      <c r="N119" s="315"/>
    </row>
    <row r="120" spans="1:14" s="316" customFormat="1" x14ac:dyDescent="0.2">
      <c r="A120" s="317"/>
      <c r="B120" s="212"/>
      <c r="C120" s="213">
        <v>312012</v>
      </c>
      <c r="D120" s="214" t="s">
        <v>665</v>
      </c>
      <c r="E120" s="223"/>
      <c r="F120" s="222">
        <v>0.3</v>
      </c>
      <c r="G120" s="222">
        <v>0.3</v>
      </c>
      <c r="H120" s="589">
        <v>0.4</v>
      </c>
      <c r="I120" s="589">
        <v>0.4</v>
      </c>
      <c r="J120" s="589">
        <v>0.4</v>
      </c>
      <c r="K120" s="589">
        <v>0.4</v>
      </c>
      <c r="L120" s="589">
        <v>0.4</v>
      </c>
      <c r="M120" s="463"/>
      <c r="N120" s="315"/>
    </row>
    <row r="121" spans="1:14" s="436" customFormat="1" x14ac:dyDescent="0.2">
      <c r="A121" s="427"/>
      <c r="B121" s="212"/>
      <c r="C121" s="213" t="s">
        <v>740</v>
      </c>
      <c r="D121" s="214" t="s">
        <v>741</v>
      </c>
      <c r="E121" s="223"/>
      <c r="F121" s="222">
        <v>18.100000000000001</v>
      </c>
      <c r="G121" s="222">
        <v>0.6</v>
      </c>
      <c r="H121" s="589">
        <v>0</v>
      </c>
      <c r="I121" s="589">
        <v>0</v>
      </c>
      <c r="J121" s="589">
        <v>0</v>
      </c>
      <c r="K121" s="589">
        <v>0</v>
      </c>
      <c r="L121" s="589">
        <v>0</v>
      </c>
      <c r="M121" s="477"/>
      <c r="N121" s="435"/>
    </row>
    <row r="122" spans="1:14" s="316" customFormat="1" x14ac:dyDescent="0.2">
      <c r="A122" s="317"/>
      <c r="B122" s="212"/>
      <c r="C122" s="213">
        <v>312012</v>
      </c>
      <c r="D122" s="214" t="s">
        <v>1010</v>
      </c>
      <c r="E122" s="223"/>
      <c r="F122" s="222">
        <v>85.9</v>
      </c>
      <c r="G122" s="222">
        <v>0</v>
      </c>
      <c r="H122" s="589">
        <v>0</v>
      </c>
      <c r="I122" s="589">
        <v>0</v>
      </c>
      <c r="J122" s="589">
        <v>0</v>
      </c>
      <c r="K122" s="589">
        <v>0</v>
      </c>
      <c r="L122" s="589">
        <v>0</v>
      </c>
      <c r="M122" s="463"/>
      <c r="N122" s="315"/>
    </row>
    <row r="123" spans="1:14" s="436" customFormat="1" x14ac:dyDescent="0.2">
      <c r="A123" s="427"/>
      <c r="B123" s="212"/>
      <c r="C123" s="213">
        <v>312012</v>
      </c>
      <c r="D123" s="214" t="s">
        <v>1256</v>
      </c>
      <c r="E123" s="223"/>
      <c r="F123" s="222">
        <v>0</v>
      </c>
      <c r="G123" s="222">
        <v>0</v>
      </c>
      <c r="H123" s="589">
        <v>0</v>
      </c>
      <c r="I123" s="589">
        <v>0</v>
      </c>
      <c r="J123" s="589">
        <v>0</v>
      </c>
      <c r="K123" s="589">
        <v>0</v>
      </c>
      <c r="L123" s="589">
        <v>0</v>
      </c>
      <c r="M123" s="474"/>
      <c r="N123" s="435"/>
    </row>
    <row r="124" spans="1:14" s="436" customFormat="1" x14ac:dyDescent="0.2">
      <c r="A124" s="427"/>
      <c r="B124" s="212"/>
      <c r="C124" s="213">
        <v>312012</v>
      </c>
      <c r="D124" s="214" t="s">
        <v>876</v>
      </c>
      <c r="E124" s="223"/>
      <c r="F124" s="222">
        <v>0</v>
      </c>
      <c r="G124" s="222">
        <v>0</v>
      </c>
      <c r="H124" s="589">
        <v>32.700000000000003</v>
      </c>
      <c r="I124" s="589">
        <v>32.700000000000003</v>
      </c>
      <c r="J124" s="589">
        <v>32.700000000000003</v>
      </c>
      <c r="K124" s="589">
        <v>32.700000000000003</v>
      </c>
      <c r="L124" s="589">
        <v>0</v>
      </c>
      <c r="M124" s="477"/>
      <c r="N124" s="435"/>
    </row>
    <row r="125" spans="1:14" s="436" customFormat="1" x14ac:dyDescent="0.2">
      <c r="A125" s="427"/>
      <c r="B125" s="212"/>
      <c r="C125" s="213">
        <v>312012</v>
      </c>
      <c r="D125" s="214" t="s">
        <v>941</v>
      </c>
      <c r="E125" s="223"/>
      <c r="F125" s="222">
        <v>9.8000000000000007</v>
      </c>
      <c r="G125" s="222">
        <v>10</v>
      </c>
      <c r="H125" s="589">
        <v>20</v>
      </c>
      <c r="I125" s="589">
        <v>20</v>
      </c>
      <c r="J125" s="589">
        <v>20</v>
      </c>
      <c r="K125" s="589">
        <v>10</v>
      </c>
      <c r="L125" s="589">
        <v>10</v>
      </c>
      <c r="M125" s="477"/>
      <c r="N125" s="435"/>
    </row>
    <row r="126" spans="1:14" s="316" customFormat="1" x14ac:dyDescent="0.2">
      <c r="A126" s="317"/>
      <c r="B126" s="212"/>
      <c r="C126" s="213">
        <v>312012</v>
      </c>
      <c r="D126" s="214" t="s">
        <v>939</v>
      </c>
      <c r="E126" s="223"/>
      <c r="F126" s="222">
        <v>46.4</v>
      </c>
      <c r="G126" s="222">
        <v>74.900000000000006</v>
      </c>
      <c r="H126" s="589">
        <v>91</v>
      </c>
      <c r="I126" s="589">
        <v>91</v>
      </c>
      <c r="J126" s="589">
        <v>91</v>
      </c>
      <c r="K126" s="589">
        <v>91</v>
      </c>
      <c r="L126" s="589">
        <v>91</v>
      </c>
      <c r="M126" s="463"/>
      <c r="N126" s="315"/>
    </row>
    <row r="127" spans="1:14" s="436" customFormat="1" x14ac:dyDescent="0.2">
      <c r="A127" s="427"/>
      <c r="B127" s="212"/>
      <c r="C127" s="213" t="s">
        <v>976</v>
      </c>
      <c r="D127" s="214" t="s">
        <v>733</v>
      </c>
      <c r="E127" s="223"/>
      <c r="F127" s="223">
        <v>35.9</v>
      </c>
      <c r="G127" s="223">
        <v>38.5</v>
      </c>
      <c r="H127" s="590">
        <v>57</v>
      </c>
      <c r="I127" s="590">
        <v>57</v>
      </c>
      <c r="J127" s="590">
        <v>57</v>
      </c>
      <c r="K127" s="590">
        <v>57</v>
      </c>
      <c r="L127" s="590">
        <v>57</v>
      </c>
      <c r="M127" s="474"/>
      <c r="N127" s="435"/>
    </row>
    <row r="128" spans="1:14" s="316" customFormat="1" x14ac:dyDescent="0.2">
      <c r="A128" s="317"/>
      <c r="B128" s="212"/>
      <c r="C128" s="213" t="s">
        <v>977</v>
      </c>
      <c r="D128" s="214" t="s">
        <v>978</v>
      </c>
      <c r="E128" s="223"/>
      <c r="F128" s="222">
        <v>68.599999999999994</v>
      </c>
      <c r="G128" s="222">
        <v>133.5</v>
      </c>
      <c r="H128" s="589">
        <v>71.5</v>
      </c>
      <c r="I128" s="589">
        <v>136</v>
      </c>
      <c r="J128" s="596">
        <v>147</v>
      </c>
      <c r="K128" s="589">
        <v>71.5</v>
      </c>
      <c r="L128" s="589">
        <v>71.5</v>
      </c>
      <c r="M128" s="474" t="s">
        <v>1325</v>
      </c>
      <c r="N128" s="315"/>
    </row>
    <row r="129" spans="1:14" s="436" customFormat="1" x14ac:dyDescent="0.2">
      <c r="A129" s="427"/>
      <c r="B129" s="212">
        <v>331</v>
      </c>
      <c r="C129" s="213" t="s">
        <v>576</v>
      </c>
      <c r="D129" s="214" t="s">
        <v>604</v>
      </c>
      <c r="E129" s="204"/>
      <c r="F129" s="222">
        <v>1.8</v>
      </c>
      <c r="G129" s="222">
        <v>0</v>
      </c>
      <c r="H129" s="589">
        <v>0</v>
      </c>
      <c r="I129" s="589">
        <v>0</v>
      </c>
      <c r="J129" s="589">
        <v>0</v>
      </c>
      <c r="K129" s="589">
        <v>0</v>
      </c>
      <c r="L129" s="589">
        <v>0</v>
      </c>
      <c r="M129" s="474"/>
      <c r="N129" s="435"/>
    </row>
    <row r="130" spans="1:14" s="316" customFormat="1" x14ac:dyDescent="0.2">
      <c r="A130" s="317"/>
      <c r="B130" s="212"/>
      <c r="C130" s="213">
        <v>331001</v>
      </c>
      <c r="D130" s="214" t="s">
        <v>1121</v>
      </c>
      <c r="E130" s="204"/>
      <c r="F130" s="222">
        <v>52.4</v>
      </c>
      <c r="G130" s="222">
        <v>362.4</v>
      </c>
      <c r="H130" s="589">
        <v>0</v>
      </c>
      <c r="I130" s="589">
        <v>0</v>
      </c>
      <c r="J130" s="589">
        <v>0</v>
      </c>
      <c r="K130" s="589">
        <v>0</v>
      </c>
      <c r="L130" s="589">
        <v>0</v>
      </c>
      <c r="M130" s="463"/>
      <c r="N130" s="315"/>
    </row>
    <row r="131" spans="1:14" s="316" customFormat="1" x14ac:dyDescent="0.2">
      <c r="A131" s="317"/>
      <c r="B131" s="212"/>
      <c r="C131" s="213" t="s">
        <v>638</v>
      </c>
      <c r="D131" s="214" t="s">
        <v>663</v>
      </c>
      <c r="E131" s="223"/>
      <c r="F131" s="222">
        <v>0</v>
      </c>
      <c r="G131" s="222">
        <v>3</v>
      </c>
      <c r="H131" s="589">
        <v>0.3</v>
      </c>
      <c r="I131" s="589">
        <v>0.3</v>
      </c>
      <c r="J131" s="589">
        <v>0.3</v>
      </c>
      <c r="K131" s="589">
        <v>0.3</v>
      </c>
      <c r="L131" s="589">
        <v>0.3</v>
      </c>
      <c r="M131" s="489"/>
      <c r="N131" s="315"/>
    </row>
    <row r="132" spans="1:14" s="316" customFormat="1" x14ac:dyDescent="0.2">
      <c r="A132" s="317"/>
      <c r="B132" s="290"/>
      <c r="C132" s="291"/>
      <c r="D132" s="278" t="s">
        <v>40</v>
      </c>
      <c r="E132" s="279"/>
      <c r="F132" s="279">
        <f>SUM(F133+F154)</f>
        <v>1484.3</v>
      </c>
      <c r="G132" s="279">
        <f t="shared" ref="G132:H132" si="43">SUM(G133+G154)</f>
        <v>2345</v>
      </c>
      <c r="H132" s="279">
        <f t="shared" si="43"/>
        <v>379.4</v>
      </c>
      <c r="I132" s="279">
        <f t="shared" ref="I132:J132" si="44">SUM(I133+I154)</f>
        <v>935.1</v>
      </c>
      <c r="J132" s="279">
        <f t="shared" si="44"/>
        <v>785.1</v>
      </c>
      <c r="K132" s="279">
        <f t="shared" ref="K132:L132" si="45">SUM(K133+K154)</f>
        <v>552.20000000000005</v>
      </c>
      <c r="L132" s="279">
        <f t="shared" si="45"/>
        <v>463.40000000000003</v>
      </c>
      <c r="M132" s="463"/>
      <c r="N132" s="315"/>
    </row>
    <row r="133" spans="1:14" s="316" customFormat="1" x14ac:dyDescent="0.2">
      <c r="A133" s="317"/>
      <c r="B133" s="212"/>
      <c r="C133" s="220"/>
      <c r="D133" s="221" t="s">
        <v>250</v>
      </c>
      <c r="E133" s="224"/>
      <c r="F133" s="204">
        <f>SUM(F134:F153)</f>
        <v>893.3</v>
      </c>
      <c r="G133" s="204">
        <f t="shared" ref="G133" si="46">SUM(G134:G153)</f>
        <v>928.80000000000007</v>
      </c>
      <c r="H133" s="204">
        <f>SUM(H134:H153)</f>
        <v>229.4</v>
      </c>
      <c r="I133" s="204">
        <f>SUM(I134:I153)</f>
        <v>408.1</v>
      </c>
      <c r="J133" s="204">
        <f>SUM(J134:J153)</f>
        <v>408.1</v>
      </c>
      <c r="K133" s="204">
        <f t="shared" ref="K133:L133" si="47">SUM(K134:K153)</f>
        <v>402.20000000000005</v>
      </c>
      <c r="L133" s="204">
        <f t="shared" si="47"/>
        <v>313.40000000000003</v>
      </c>
      <c r="M133" s="463"/>
      <c r="N133" s="315"/>
    </row>
    <row r="134" spans="1:14" s="316" customFormat="1" x14ac:dyDescent="0.2">
      <c r="A134" s="317"/>
      <c r="B134" s="212">
        <v>400</v>
      </c>
      <c r="C134" s="213">
        <v>411005</v>
      </c>
      <c r="D134" s="214" t="s">
        <v>704</v>
      </c>
      <c r="E134" s="224"/>
      <c r="F134" s="222">
        <v>30</v>
      </c>
      <c r="G134" s="222">
        <v>30</v>
      </c>
      <c r="H134" s="589">
        <v>30</v>
      </c>
      <c r="I134" s="589">
        <v>30</v>
      </c>
      <c r="J134" s="589">
        <v>30</v>
      </c>
      <c r="K134" s="589">
        <v>30</v>
      </c>
      <c r="L134" s="589">
        <v>30</v>
      </c>
      <c r="M134" s="463"/>
      <c r="N134" s="315"/>
    </row>
    <row r="135" spans="1:14" s="316" customFormat="1" x14ac:dyDescent="0.2">
      <c r="A135" s="314"/>
      <c r="B135" s="212"/>
      <c r="C135" s="213">
        <v>411005</v>
      </c>
      <c r="D135" s="214" t="s">
        <v>705</v>
      </c>
      <c r="E135" s="224"/>
      <c r="F135" s="222">
        <v>4.7</v>
      </c>
      <c r="G135" s="222">
        <v>4.7</v>
      </c>
      <c r="H135" s="589">
        <v>4.5999999999999996</v>
      </c>
      <c r="I135" s="589">
        <v>4.5999999999999996</v>
      </c>
      <c r="J135" s="589">
        <v>4.5999999999999996</v>
      </c>
      <c r="K135" s="589">
        <v>4.5999999999999996</v>
      </c>
      <c r="L135" s="589">
        <v>4.5999999999999996</v>
      </c>
      <c r="M135" s="474"/>
      <c r="N135" s="454"/>
    </row>
    <row r="136" spans="1:14" s="316" customFormat="1" x14ac:dyDescent="0.2">
      <c r="A136" s="314"/>
      <c r="B136" s="212"/>
      <c r="C136" s="213" t="s">
        <v>660</v>
      </c>
      <c r="D136" s="214" t="s">
        <v>885</v>
      </c>
      <c r="E136" s="204"/>
      <c r="F136" s="223">
        <v>180.2</v>
      </c>
      <c r="G136" s="223">
        <v>118.2</v>
      </c>
      <c r="H136" s="590">
        <v>161.80000000000001</v>
      </c>
      <c r="I136" s="590">
        <v>293</v>
      </c>
      <c r="J136" s="590">
        <v>293</v>
      </c>
      <c r="K136" s="590">
        <v>334.6</v>
      </c>
      <c r="L136" s="590">
        <v>245.8</v>
      </c>
      <c r="M136" s="474"/>
      <c r="N136" s="315"/>
    </row>
    <row r="137" spans="1:14" s="316" customFormat="1" x14ac:dyDescent="0.2">
      <c r="A137" s="314"/>
      <c r="B137" s="212"/>
      <c r="C137" s="213">
        <v>453</v>
      </c>
      <c r="D137" s="214" t="s">
        <v>882</v>
      </c>
      <c r="E137" s="204"/>
      <c r="F137" s="222">
        <v>4.2</v>
      </c>
      <c r="G137" s="222">
        <v>0</v>
      </c>
      <c r="H137" s="589">
        <v>0</v>
      </c>
      <c r="I137" s="589">
        <v>0</v>
      </c>
      <c r="J137" s="589">
        <v>0</v>
      </c>
      <c r="K137" s="589">
        <v>0</v>
      </c>
      <c r="L137" s="589">
        <v>0</v>
      </c>
      <c r="M137" s="463"/>
      <c r="N137" s="315"/>
    </row>
    <row r="138" spans="1:14" s="316" customFormat="1" x14ac:dyDescent="0.2">
      <c r="A138" s="314"/>
      <c r="B138" s="212"/>
      <c r="C138" s="213">
        <v>453</v>
      </c>
      <c r="D138" s="214" t="s">
        <v>883</v>
      </c>
      <c r="E138" s="204"/>
      <c r="F138" s="222">
        <v>0</v>
      </c>
      <c r="G138" s="222">
        <v>0</v>
      </c>
      <c r="H138" s="589">
        <v>0</v>
      </c>
      <c r="I138" s="589">
        <v>0</v>
      </c>
      <c r="J138" s="589">
        <v>0</v>
      </c>
      <c r="K138" s="589">
        <v>0</v>
      </c>
      <c r="L138" s="589">
        <v>0</v>
      </c>
      <c r="M138" s="477"/>
      <c r="N138" s="524"/>
    </row>
    <row r="139" spans="1:14" s="316" customFormat="1" x14ac:dyDescent="0.2">
      <c r="A139" s="314"/>
      <c r="B139" s="212"/>
      <c r="C139" s="213">
        <v>453</v>
      </c>
      <c r="D139" s="214" t="s">
        <v>884</v>
      </c>
      <c r="E139" s="204"/>
      <c r="F139" s="222">
        <v>10.5</v>
      </c>
      <c r="G139" s="222">
        <v>15.5</v>
      </c>
      <c r="H139" s="589">
        <v>0</v>
      </c>
      <c r="I139" s="589">
        <v>0</v>
      </c>
      <c r="J139" s="589">
        <v>0</v>
      </c>
      <c r="K139" s="589">
        <v>0</v>
      </c>
      <c r="L139" s="589">
        <v>0</v>
      </c>
      <c r="M139" s="474"/>
      <c r="N139" s="315"/>
    </row>
    <row r="140" spans="1:14" s="436" customFormat="1" x14ac:dyDescent="0.2">
      <c r="A140" s="434"/>
      <c r="B140" s="212"/>
      <c r="C140" s="213">
        <v>453</v>
      </c>
      <c r="D140" s="485" t="s">
        <v>996</v>
      </c>
      <c r="E140" s="204"/>
      <c r="F140" s="222">
        <v>17.8</v>
      </c>
      <c r="G140" s="222">
        <v>43.4</v>
      </c>
      <c r="H140" s="589">
        <v>0</v>
      </c>
      <c r="I140" s="589">
        <v>0</v>
      </c>
      <c r="J140" s="589">
        <v>0</v>
      </c>
      <c r="K140" s="589">
        <v>0</v>
      </c>
      <c r="L140" s="589">
        <v>0</v>
      </c>
      <c r="M140" s="474"/>
      <c r="N140" s="435"/>
    </row>
    <row r="141" spans="1:14" s="436" customFormat="1" x14ac:dyDescent="0.2">
      <c r="A141" s="434"/>
      <c r="B141" s="212"/>
      <c r="C141" s="213">
        <v>453</v>
      </c>
      <c r="D141" s="485" t="s">
        <v>997</v>
      </c>
      <c r="E141" s="204"/>
      <c r="F141" s="222">
        <v>0</v>
      </c>
      <c r="G141" s="222">
        <v>0</v>
      </c>
      <c r="H141" s="589">
        <v>0</v>
      </c>
      <c r="I141" s="589">
        <v>0</v>
      </c>
      <c r="J141" s="589">
        <v>0</v>
      </c>
      <c r="K141" s="589">
        <v>0</v>
      </c>
      <c r="L141" s="589">
        <v>0</v>
      </c>
      <c r="M141" s="477"/>
      <c r="N141" s="435"/>
    </row>
    <row r="142" spans="1:14" s="316" customFormat="1" x14ac:dyDescent="0.2">
      <c r="A142" s="314"/>
      <c r="B142" s="212"/>
      <c r="C142" s="213">
        <v>453</v>
      </c>
      <c r="D142" s="485" t="s">
        <v>998</v>
      </c>
      <c r="E142" s="204"/>
      <c r="F142" s="222">
        <v>0</v>
      </c>
      <c r="G142" s="222">
        <v>32.4</v>
      </c>
      <c r="H142" s="589">
        <v>0</v>
      </c>
      <c r="I142" s="589">
        <v>0</v>
      </c>
      <c r="J142" s="589">
        <v>0</v>
      </c>
      <c r="K142" s="589">
        <v>0</v>
      </c>
      <c r="L142" s="589">
        <v>0</v>
      </c>
      <c r="M142" s="463"/>
      <c r="N142" s="315"/>
    </row>
    <row r="143" spans="1:14" s="436" customFormat="1" x14ac:dyDescent="0.2">
      <c r="A143" s="434"/>
      <c r="B143" s="212"/>
      <c r="C143" s="213">
        <v>453</v>
      </c>
      <c r="D143" s="214" t="s">
        <v>1033</v>
      </c>
      <c r="E143" s="204"/>
      <c r="F143" s="222">
        <v>500</v>
      </c>
      <c r="G143" s="222">
        <v>391.5</v>
      </c>
      <c r="H143" s="589">
        <v>0</v>
      </c>
      <c r="I143" s="589">
        <v>0</v>
      </c>
      <c r="J143" s="589">
        <v>0</v>
      </c>
      <c r="K143" s="589">
        <v>0</v>
      </c>
      <c r="L143" s="589">
        <v>0</v>
      </c>
      <c r="M143" s="474"/>
      <c r="N143" s="435"/>
    </row>
    <row r="144" spans="1:14" s="316" customFormat="1" x14ac:dyDescent="0.2">
      <c r="A144" s="314"/>
      <c r="B144" s="212"/>
      <c r="C144" s="213">
        <v>453</v>
      </c>
      <c r="D144" s="214" t="s">
        <v>1159</v>
      </c>
      <c r="E144" s="204"/>
      <c r="F144" s="222">
        <v>0</v>
      </c>
      <c r="G144" s="222">
        <v>37.5</v>
      </c>
      <c r="H144" s="589">
        <v>0</v>
      </c>
      <c r="I144" s="589">
        <v>0</v>
      </c>
      <c r="J144" s="589">
        <v>0</v>
      </c>
      <c r="K144" s="589">
        <v>0</v>
      </c>
      <c r="L144" s="589">
        <v>0</v>
      </c>
      <c r="M144" s="463"/>
      <c r="N144" s="315"/>
    </row>
    <row r="145" spans="1:14" s="436" customFormat="1" x14ac:dyDescent="0.2">
      <c r="A145" s="434"/>
      <c r="B145" s="212"/>
      <c r="C145" s="213">
        <v>453</v>
      </c>
      <c r="D145" s="214" t="s">
        <v>951</v>
      </c>
      <c r="E145" s="204"/>
      <c r="F145" s="222">
        <v>28.4</v>
      </c>
      <c r="G145" s="222">
        <v>28.1</v>
      </c>
      <c r="H145" s="589">
        <v>23</v>
      </c>
      <c r="I145" s="589">
        <v>23</v>
      </c>
      <c r="J145" s="589">
        <v>23</v>
      </c>
      <c r="K145" s="589">
        <v>23</v>
      </c>
      <c r="L145" s="589">
        <v>23</v>
      </c>
      <c r="M145" s="477"/>
      <c r="N145" s="435"/>
    </row>
    <row r="146" spans="1:14" s="436" customFormat="1" x14ac:dyDescent="0.2">
      <c r="A146" s="434"/>
      <c r="B146" s="212"/>
      <c r="C146" s="213">
        <v>453</v>
      </c>
      <c r="D146" s="214" t="s">
        <v>952</v>
      </c>
      <c r="E146" s="204"/>
      <c r="F146" s="222">
        <v>5</v>
      </c>
      <c r="G146" s="222">
        <v>2.1</v>
      </c>
      <c r="H146" s="589">
        <v>0</v>
      </c>
      <c r="I146" s="589">
        <v>0</v>
      </c>
      <c r="J146" s="589">
        <v>0</v>
      </c>
      <c r="K146" s="589">
        <v>0</v>
      </c>
      <c r="L146" s="589">
        <v>0</v>
      </c>
      <c r="M146" s="477"/>
      <c r="N146" s="435"/>
    </row>
    <row r="147" spans="1:14" s="436" customFormat="1" x14ac:dyDescent="0.2">
      <c r="A147" s="434"/>
      <c r="B147" s="212"/>
      <c r="C147" s="213">
        <v>453</v>
      </c>
      <c r="D147" s="214" t="s">
        <v>1083</v>
      </c>
      <c r="E147" s="204"/>
      <c r="F147" s="222">
        <v>10</v>
      </c>
      <c r="G147" s="222">
        <v>5</v>
      </c>
      <c r="H147" s="589">
        <v>0</v>
      </c>
      <c r="I147" s="589">
        <v>0</v>
      </c>
      <c r="J147" s="589">
        <v>0</v>
      </c>
      <c r="K147" s="589">
        <v>0</v>
      </c>
      <c r="L147" s="589">
        <v>0</v>
      </c>
      <c r="M147" s="477"/>
      <c r="N147" s="435"/>
    </row>
    <row r="148" spans="1:14" s="316" customFormat="1" x14ac:dyDescent="0.2">
      <c r="A148" s="317"/>
      <c r="B148" s="212"/>
      <c r="C148" s="213">
        <v>453</v>
      </c>
      <c r="D148" s="214" t="s">
        <v>950</v>
      </c>
      <c r="E148" s="204"/>
      <c r="F148" s="222">
        <v>0</v>
      </c>
      <c r="G148" s="222">
        <v>0</v>
      </c>
      <c r="H148" s="589">
        <v>0</v>
      </c>
      <c r="I148" s="589">
        <v>0</v>
      </c>
      <c r="J148" s="589">
        <v>0</v>
      </c>
      <c r="K148" s="589">
        <v>0</v>
      </c>
      <c r="L148" s="589">
        <v>0</v>
      </c>
      <c r="M148" s="463"/>
      <c r="N148" s="315"/>
    </row>
    <row r="149" spans="1:14" s="436" customFormat="1" x14ac:dyDescent="0.2">
      <c r="A149" s="427"/>
      <c r="B149" s="212"/>
      <c r="C149" s="213">
        <v>454</v>
      </c>
      <c r="D149" s="214" t="s">
        <v>1259</v>
      </c>
      <c r="E149" s="204"/>
      <c r="F149" s="222">
        <v>0</v>
      </c>
      <c r="G149" s="222">
        <v>0</v>
      </c>
      <c r="H149" s="589">
        <v>0</v>
      </c>
      <c r="I149" s="589">
        <v>47.5</v>
      </c>
      <c r="J149" s="589">
        <v>47.5</v>
      </c>
      <c r="K149" s="589">
        <v>0</v>
      </c>
      <c r="L149" s="589">
        <v>0</v>
      </c>
      <c r="M149" s="474"/>
      <c r="N149" s="435"/>
    </row>
    <row r="150" spans="1:14" s="316" customFormat="1" x14ac:dyDescent="0.2">
      <c r="A150" s="317"/>
      <c r="B150" s="212"/>
      <c r="C150" s="213" t="s">
        <v>658</v>
      </c>
      <c r="D150" s="214" t="s">
        <v>654</v>
      </c>
      <c r="E150" s="204"/>
      <c r="F150" s="222">
        <v>0</v>
      </c>
      <c r="G150" s="222">
        <v>58.2</v>
      </c>
      <c r="H150" s="589">
        <v>0</v>
      </c>
      <c r="I150" s="589">
        <v>0</v>
      </c>
      <c r="J150" s="589">
        <v>0</v>
      </c>
      <c r="K150" s="589">
        <v>0</v>
      </c>
      <c r="L150" s="589">
        <v>0</v>
      </c>
      <c r="M150" s="477"/>
      <c r="N150" s="315"/>
    </row>
    <row r="151" spans="1:14" s="436" customFormat="1" x14ac:dyDescent="0.2">
      <c r="A151" s="427"/>
      <c r="B151" s="212"/>
      <c r="C151" s="213" t="s">
        <v>659</v>
      </c>
      <c r="D151" s="214" t="s">
        <v>1162</v>
      </c>
      <c r="E151" s="204"/>
      <c r="F151" s="222">
        <v>0</v>
      </c>
      <c r="G151" s="222">
        <v>40</v>
      </c>
      <c r="H151" s="589">
        <v>0</v>
      </c>
      <c r="I151" s="589">
        <v>0</v>
      </c>
      <c r="J151" s="589">
        <v>0</v>
      </c>
      <c r="K151" s="589">
        <v>0</v>
      </c>
      <c r="L151" s="589">
        <v>0</v>
      </c>
      <c r="M151" s="474"/>
      <c r="N151" s="435"/>
    </row>
    <row r="152" spans="1:14" s="316" customFormat="1" x14ac:dyDescent="0.2">
      <c r="A152" s="317"/>
      <c r="B152" s="212"/>
      <c r="C152" s="213">
        <v>456002</v>
      </c>
      <c r="D152" s="214" t="s">
        <v>983</v>
      </c>
      <c r="E152" s="204"/>
      <c r="F152" s="222">
        <v>48</v>
      </c>
      <c r="G152" s="222">
        <v>42.8</v>
      </c>
      <c r="H152" s="589">
        <v>0</v>
      </c>
      <c r="I152" s="589">
        <v>0</v>
      </c>
      <c r="J152" s="589">
        <v>0</v>
      </c>
      <c r="K152" s="589">
        <v>0</v>
      </c>
      <c r="L152" s="589">
        <v>0</v>
      </c>
      <c r="M152" s="477"/>
      <c r="N152" s="315"/>
    </row>
    <row r="153" spans="1:14" s="316" customFormat="1" x14ac:dyDescent="0.2">
      <c r="A153" s="317"/>
      <c r="B153" s="212"/>
      <c r="C153" s="213" t="s">
        <v>1020</v>
      </c>
      <c r="D153" s="214" t="s">
        <v>1022</v>
      </c>
      <c r="E153" s="204"/>
      <c r="F153" s="222">
        <v>54.5</v>
      </c>
      <c r="G153" s="222">
        <v>79.400000000000006</v>
      </c>
      <c r="H153" s="589">
        <v>10</v>
      </c>
      <c r="I153" s="589">
        <v>10</v>
      </c>
      <c r="J153" s="589">
        <v>10</v>
      </c>
      <c r="K153" s="589">
        <v>10</v>
      </c>
      <c r="L153" s="589">
        <v>10</v>
      </c>
      <c r="M153" s="207"/>
      <c r="N153" s="315"/>
    </row>
    <row r="154" spans="1:14" s="316" customFormat="1" x14ac:dyDescent="0.2">
      <c r="A154" s="317"/>
      <c r="B154" s="290"/>
      <c r="C154" s="291"/>
      <c r="D154" s="278" t="s">
        <v>278</v>
      </c>
      <c r="E154" s="279"/>
      <c r="F154" s="279">
        <f t="shared" ref="F154" si="48">SUM(F155:F162)</f>
        <v>591</v>
      </c>
      <c r="G154" s="279">
        <f t="shared" ref="G154" si="49">SUM(G155:G162)</f>
        <v>1416.1999999999998</v>
      </c>
      <c r="H154" s="279">
        <f>SUM(H155:H162)</f>
        <v>150</v>
      </c>
      <c r="I154" s="279">
        <f>SUM(I155:I162)</f>
        <v>527</v>
      </c>
      <c r="J154" s="279">
        <f>SUM(J155:J162)</f>
        <v>377</v>
      </c>
      <c r="K154" s="279">
        <f t="shared" ref="K154:L154" si="50">SUM(K155:K162)</f>
        <v>150</v>
      </c>
      <c r="L154" s="279">
        <f t="shared" si="50"/>
        <v>150</v>
      </c>
      <c r="M154" s="463"/>
      <c r="N154" s="315"/>
    </row>
    <row r="155" spans="1:14" s="316" customFormat="1" x14ac:dyDescent="0.2">
      <c r="A155" s="314"/>
      <c r="B155" s="212">
        <v>500</v>
      </c>
      <c r="C155" s="213">
        <v>513003</v>
      </c>
      <c r="D155" s="214" t="s">
        <v>427</v>
      </c>
      <c r="E155" s="204"/>
      <c r="F155" s="222">
        <v>171</v>
      </c>
      <c r="G155" s="222">
        <v>124</v>
      </c>
      <c r="H155" s="589">
        <v>150</v>
      </c>
      <c r="I155" s="589">
        <v>150</v>
      </c>
      <c r="J155" s="596">
        <v>0</v>
      </c>
      <c r="K155" s="589">
        <v>150</v>
      </c>
      <c r="L155" s="589">
        <v>150</v>
      </c>
      <c r="M155" s="474" t="s">
        <v>1325</v>
      </c>
      <c r="N155" s="315"/>
    </row>
    <row r="156" spans="1:14" s="436" customFormat="1" x14ac:dyDescent="0.2">
      <c r="A156" s="434"/>
      <c r="B156" s="233"/>
      <c r="C156" s="213">
        <v>513002</v>
      </c>
      <c r="D156" s="214" t="s">
        <v>1032</v>
      </c>
      <c r="E156" s="223"/>
      <c r="F156" s="222">
        <v>0</v>
      </c>
      <c r="G156" s="222">
        <v>916</v>
      </c>
      <c r="H156" s="589">
        <v>0</v>
      </c>
      <c r="I156" s="589">
        <v>0</v>
      </c>
      <c r="J156" s="589">
        <v>0</v>
      </c>
      <c r="K156" s="589">
        <v>0</v>
      </c>
      <c r="L156" s="589">
        <v>0</v>
      </c>
      <c r="M156" s="477"/>
      <c r="N156" s="435"/>
    </row>
    <row r="157" spans="1:14" s="316" customFormat="1" x14ac:dyDescent="0.2">
      <c r="A157" s="314"/>
      <c r="B157" s="233"/>
      <c r="C157" s="213">
        <v>513002</v>
      </c>
      <c r="D157" s="214" t="s">
        <v>1310</v>
      </c>
      <c r="E157" s="223"/>
      <c r="F157" s="222">
        <v>0</v>
      </c>
      <c r="G157" s="222">
        <v>0</v>
      </c>
      <c r="H157" s="589">
        <v>0</v>
      </c>
      <c r="I157" s="589">
        <v>377</v>
      </c>
      <c r="J157" s="589">
        <v>377</v>
      </c>
      <c r="K157" s="589">
        <v>0</v>
      </c>
      <c r="L157" s="589">
        <v>0</v>
      </c>
      <c r="M157" s="474"/>
      <c r="N157" s="315"/>
    </row>
    <row r="158" spans="1:14" s="316" customFormat="1" x14ac:dyDescent="0.2">
      <c r="A158" s="317"/>
      <c r="B158" s="233"/>
      <c r="C158" s="213"/>
      <c r="D158" s="214" t="s">
        <v>1026</v>
      </c>
      <c r="E158" s="223"/>
      <c r="F158" s="222">
        <v>0</v>
      </c>
      <c r="G158" s="222">
        <v>0</v>
      </c>
      <c r="H158" s="589">
        <v>0</v>
      </c>
      <c r="I158" s="589">
        <v>0</v>
      </c>
      <c r="J158" s="589">
        <v>0</v>
      </c>
      <c r="K158" s="589">
        <v>0</v>
      </c>
      <c r="L158" s="589">
        <v>0</v>
      </c>
      <c r="M158" s="463"/>
      <c r="N158" s="315"/>
    </row>
    <row r="159" spans="1:14" s="316" customFormat="1" x14ac:dyDescent="0.2">
      <c r="A159" s="317"/>
      <c r="B159" s="233"/>
      <c r="C159" s="213">
        <v>513002</v>
      </c>
      <c r="D159" s="214" t="s">
        <v>991</v>
      </c>
      <c r="E159" s="223"/>
      <c r="F159" s="222">
        <v>420</v>
      </c>
      <c r="G159" s="222">
        <v>208.6</v>
      </c>
      <c r="H159" s="589">
        <v>0</v>
      </c>
      <c r="I159" s="589">
        <v>0</v>
      </c>
      <c r="J159" s="589">
        <v>0</v>
      </c>
      <c r="K159" s="589">
        <v>0</v>
      </c>
      <c r="L159" s="589">
        <v>0</v>
      </c>
      <c r="M159" s="463"/>
      <c r="N159" s="315"/>
    </row>
    <row r="160" spans="1:14" s="316" customFormat="1" ht="11.25" customHeight="1" x14ac:dyDescent="0.2">
      <c r="A160" s="314"/>
      <c r="B160" s="212"/>
      <c r="C160" s="213">
        <v>513002</v>
      </c>
      <c r="D160" s="214" t="s">
        <v>984</v>
      </c>
      <c r="E160" s="204"/>
      <c r="F160" s="222">
        <v>0</v>
      </c>
      <c r="G160" s="222">
        <v>0</v>
      </c>
      <c r="H160" s="589">
        <v>0</v>
      </c>
      <c r="I160" s="589">
        <v>0</v>
      </c>
      <c r="J160" s="589">
        <v>0</v>
      </c>
      <c r="K160" s="589">
        <v>0</v>
      </c>
      <c r="L160" s="589">
        <v>0</v>
      </c>
      <c r="M160" s="463"/>
      <c r="N160" s="315"/>
    </row>
    <row r="161" spans="1:14" s="316" customFormat="1" x14ac:dyDescent="0.2">
      <c r="A161" s="314"/>
      <c r="B161" s="212"/>
      <c r="C161" s="213">
        <v>513002</v>
      </c>
      <c r="D161" s="214" t="s">
        <v>842</v>
      </c>
      <c r="E161" s="204"/>
      <c r="F161" s="222">
        <v>0</v>
      </c>
      <c r="G161" s="222">
        <v>0</v>
      </c>
      <c r="H161" s="589">
        <v>0</v>
      </c>
      <c r="I161" s="589">
        <v>0</v>
      </c>
      <c r="J161" s="589">
        <v>0</v>
      </c>
      <c r="K161" s="589">
        <v>0</v>
      </c>
      <c r="L161" s="589">
        <v>0</v>
      </c>
      <c r="M161" s="365"/>
      <c r="N161" s="315"/>
    </row>
    <row r="162" spans="1:14" s="436" customFormat="1" x14ac:dyDescent="0.2">
      <c r="A162" s="434"/>
      <c r="B162" s="212"/>
      <c r="C162" s="213">
        <v>514002</v>
      </c>
      <c r="D162" s="214" t="s">
        <v>1200</v>
      </c>
      <c r="E162" s="224"/>
      <c r="F162" s="222">
        <v>0</v>
      </c>
      <c r="G162" s="222">
        <v>167.6</v>
      </c>
      <c r="H162" s="589">
        <v>0</v>
      </c>
      <c r="I162" s="589">
        <v>0</v>
      </c>
      <c r="J162" s="589">
        <v>0</v>
      </c>
      <c r="K162" s="589">
        <v>0</v>
      </c>
      <c r="L162" s="589">
        <v>0</v>
      </c>
      <c r="M162" s="489"/>
      <c r="N162" s="435"/>
    </row>
    <row r="163" spans="1:14" s="436" customFormat="1" x14ac:dyDescent="0.2">
      <c r="A163" s="434"/>
      <c r="B163" s="290"/>
      <c r="C163" s="291"/>
      <c r="D163" s="278" t="s">
        <v>41</v>
      </c>
      <c r="E163" s="279"/>
      <c r="F163" s="279">
        <f t="shared" ref="F163:H163" si="51">SUM(F164+F168)</f>
        <v>538</v>
      </c>
      <c r="G163" s="279">
        <f t="shared" si="51"/>
        <v>539.40000000000009</v>
      </c>
      <c r="H163" s="279">
        <f t="shared" si="51"/>
        <v>960.5</v>
      </c>
      <c r="I163" s="279">
        <f t="shared" ref="I163:J163" si="52">SUM(I164+I168)</f>
        <v>1487.3</v>
      </c>
      <c r="J163" s="279">
        <f t="shared" si="52"/>
        <v>477.8</v>
      </c>
      <c r="K163" s="279">
        <f t="shared" ref="K163:L163" si="53">SUM(K164+K168)</f>
        <v>10</v>
      </c>
      <c r="L163" s="279">
        <f t="shared" si="53"/>
        <v>10</v>
      </c>
      <c r="M163" s="463"/>
      <c r="N163" s="435"/>
    </row>
    <row r="164" spans="1:14" s="316" customFormat="1" x14ac:dyDescent="0.2">
      <c r="A164" s="317"/>
      <c r="B164" s="290"/>
      <c r="C164" s="291"/>
      <c r="D164" s="278" t="s">
        <v>42</v>
      </c>
      <c r="E164" s="279"/>
      <c r="F164" s="280">
        <f t="shared" ref="F164" si="54">SUM(F165:F166)</f>
        <v>18</v>
      </c>
      <c r="G164" s="280">
        <f>SUM(G165:G167)</f>
        <v>48</v>
      </c>
      <c r="H164" s="280">
        <f t="shared" ref="H164" si="55">SUM(H165:H166)</f>
        <v>40</v>
      </c>
      <c r="I164" s="280">
        <f t="shared" ref="I164:J164" si="56">SUM(I165:I166)</f>
        <v>40</v>
      </c>
      <c r="J164" s="280">
        <f t="shared" si="56"/>
        <v>10</v>
      </c>
      <c r="K164" s="280">
        <f t="shared" ref="K164:L164" si="57">SUM(K165:K166)</f>
        <v>10</v>
      </c>
      <c r="L164" s="280">
        <f t="shared" si="57"/>
        <v>10</v>
      </c>
      <c r="M164" s="463"/>
      <c r="N164" s="315"/>
    </row>
    <row r="165" spans="1:14" s="316" customFormat="1" x14ac:dyDescent="0.2">
      <c r="A165" s="317"/>
      <c r="B165" s="212">
        <v>230</v>
      </c>
      <c r="C165" s="213">
        <v>231</v>
      </c>
      <c r="D165" s="214" t="s">
        <v>755</v>
      </c>
      <c r="E165" s="204"/>
      <c r="F165" s="222">
        <v>0</v>
      </c>
      <c r="G165" s="222">
        <v>32.299999999999997</v>
      </c>
      <c r="H165" s="589">
        <v>0</v>
      </c>
      <c r="I165" s="589">
        <v>0</v>
      </c>
      <c r="J165" s="589">
        <v>0</v>
      </c>
      <c r="K165" s="589">
        <v>0</v>
      </c>
      <c r="L165" s="589">
        <v>0</v>
      </c>
      <c r="M165" s="477"/>
      <c r="N165" s="315"/>
    </row>
    <row r="166" spans="1:14" s="436" customFormat="1" x14ac:dyDescent="0.2">
      <c r="A166" s="427"/>
      <c r="B166" s="233"/>
      <c r="C166" s="213">
        <v>233001</v>
      </c>
      <c r="D166" s="214" t="s">
        <v>43</v>
      </c>
      <c r="E166" s="204"/>
      <c r="F166" s="222">
        <v>18</v>
      </c>
      <c r="G166" s="222">
        <v>15.7</v>
      </c>
      <c r="H166" s="589">
        <v>40</v>
      </c>
      <c r="I166" s="589">
        <v>40</v>
      </c>
      <c r="J166" s="596">
        <v>10</v>
      </c>
      <c r="K166" s="589">
        <v>10</v>
      </c>
      <c r="L166" s="589">
        <v>10</v>
      </c>
      <c r="M166" s="474" t="s">
        <v>1325</v>
      </c>
      <c r="N166" s="435"/>
    </row>
    <row r="167" spans="1:14" s="436" customFormat="1" x14ac:dyDescent="0.2">
      <c r="A167" s="427"/>
      <c r="B167" s="233"/>
      <c r="C167" s="213"/>
      <c r="D167" s="214" t="s">
        <v>1242</v>
      </c>
      <c r="E167" s="224"/>
      <c r="F167" s="222">
        <v>0</v>
      </c>
      <c r="G167" s="222">
        <v>0</v>
      </c>
      <c r="H167" s="589">
        <v>0</v>
      </c>
      <c r="I167" s="589">
        <v>0</v>
      </c>
      <c r="J167" s="589">
        <v>0</v>
      </c>
      <c r="K167" s="589">
        <v>0</v>
      </c>
      <c r="L167" s="589">
        <v>0</v>
      </c>
      <c r="M167" s="477"/>
      <c r="N167" s="435"/>
    </row>
    <row r="168" spans="1:14" s="316" customFormat="1" x14ac:dyDescent="0.2">
      <c r="A168" s="317"/>
      <c r="B168" s="290"/>
      <c r="C168" s="291"/>
      <c r="D168" s="278" t="s">
        <v>44</v>
      </c>
      <c r="E168" s="279"/>
      <c r="F168" s="279">
        <f>SUM(F169:F190)</f>
        <v>520</v>
      </c>
      <c r="G168" s="279">
        <f t="shared" ref="G168:H168" si="58">SUM(G169:G190)</f>
        <v>491.40000000000003</v>
      </c>
      <c r="H168" s="279">
        <f t="shared" si="58"/>
        <v>920.5</v>
      </c>
      <c r="I168" s="279">
        <f t="shared" ref="I168:J168" si="59">SUM(I169:I190)</f>
        <v>1447.3</v>
      </c>
      <c r="J168" s="279">
        <f t="shared" si="59"/>
        <v>467.8</v>
      </c>
      <c r="K168" s="279">
        <f t="shared" ref="K168:L168" si="60">SUM(K169:K190)</f>
        <v>0</v>
      </c>
      <c r="L168" s="279">
        <f t="shared" si="60"/>
        <v>0</v>
      </c>
      <c r="M168" s="463"/>
      <c r="N168" s="315"/>
    </row>
    <row r="169" spans="1:14" s="316" customFormat="1" x14ac:dyDescent="0.2">
      <c r="A169" s="317"/>
      <c r="B169" s="209"/>
      <c r="C169" s="213">
        <v>322</v>
      </c>
      <c r="D169" s="214" t="s">
        <v>1031</v>
      </c>
      <c r="E169" s="224"/>
      <c r="F169" s="222">
        <v>0</v>
      </c>
      <c r="G169" s="222">
        <v>0</v>
      </c>
      <c r="H169" s="589">
        <v>0</v>
      </c>
      <c r="I169" s="589">
        <v>0</v>
      </c>
      <c r="J169" s="589">
        <v>0</v>
      </c>
      <c r="K169" s="589">
        <v>0</v>
      </c>
      <c r="L169" s="589">
        <v>0</v>
      </c>
      <c r="M169" s="463"/>
      <c r="N169" s="315"/>
    </row>
    <row r="170" spans="1:14" s="436" customFormat="1" x14ac:dyDescent="0.2">
      <c r="A170" s="427"/>
      <c r="B170" s="209"/>
      <c r="C170" s="213">
        <v>321</v>
      </c>
      <c r="D170" s="214" t="s">
        <v>1017</v>
      </c>
      <c r="E170" s="224"/>
      <c r="F170" s="222">
        <v>0</v>
      </c>
      <c r="G170" s="222">
        <v>0</v>
      </c>
      <c r="H170" s="589">
        <v>0</v>
      </c>
      <c r="I170" s="589">
        <v>0</v>
      </c>
      <c r="J170" s="589">
        <v>0</v>
      </c>
      <c r="K170" s="589">
        <v>0</v>
      </c>
      <c r="L170" s="589">
        <v>0</v>
      </c>
      <c r="M170" s="474"/>
      <c r="N170" s="435"/>
    </row>
    <row r="171" spans="1:14" s="436" customFormat="1" x14ac:dyDescent="0.2">
      <c r="A171" s="427"/>
      <c r="B171" s="209"/>
      <c r="C171" s="213">
        <v>321</v>
      </c>
      <c r="D171" s="214" t="s">
        <v>1284</v>
      </c>
      <c r="E171" s="224"/>
      <c r="F171" s="222">
        <v>0</v>
      </c>
      <c r="G171" s="222">
        <v>0</v>
      </c>
      <c r="H171" s="589">
        <v>0</v>
      </c>
      <c r="I171" s="589">
        <v>4.8</v>
      </c>
      <c r="J171" s="589">
        <v>4.8</v>
      </c>
      <c r="K171" s="589">
        <v>0</v>
      </c>
      <c r="L171" s="589">
        <v>0</v>
      </c>
      <c r="M171" s="474"/>
      <c r="N171" s="435"/>
    </row>
    <row r="172" spans="1:14" s="436" customFormat="1" x14ac:dyDescent="0.2">
      <c r="A172" s="427"/>
      <c r="B172" s="209"/>
      <c r="C172" s="213"/>
      <c r="D172" s="214" t="s">
        <v>1154</v>
      </c>
      <c r="E172" s="224"/>
      <c r="F172" s="222">
        <v>180</v>
      </c>
      <c r="G172" s="222">
        <v>0</v>
      </c>
      <c r="H172" s="589">
        <v>0</v>
      </c>
      <c r="I172" s="589">
        <v>0</v>
      </c>
      <c r="J172" s="589">
        <v>0</v>
      </c>
      <c r="K172" s="589">
        <v>0</v>
      </c>
      <c r="L172" s="589">
        <v>0</v>
      </c>
      <c r="M172" s="463"/>
      <c r="N172" s="435"/>
    </row>
    <row r="173" spans="1:14" s="436" customFormat="1" x14ac:dyDescent="0.2">
      <c r="A173" s="427"/>
      <c r="B173" s="209"/>
      <c r="C173" s="213">
        <v>321</v>
      </c>
      <c r="D173" s="214" t="s">
        <v>1043</v>
      </c>
      <c r="E173" s="224"/>
      <c r="F173" s="222">
        <v>0</v>
      </c>
      <c r="G173" s="222">
        <v>0</v>
      </c>
      <c r="H173" s="589">
        <v>0</v>
      </c>
      <c r="I173" s="589">
        <v>0</v>
      </c>
      <c r="J173" s="589">
        <v>0</v>
      </c>
      <c r="K173" s="589">
        <v>0</v>
      </c>
      <c r="L173" s="589">
        <v>0</v>
      </c>
      <c r="M173" s="474"/>
      <c r="N173" s="435"/>
    </row>
    <row r="174" spans="1:14" s="436" customFormat="1" x14ac:dyDescent="0.2">
      <c r="A174" s="427"/>
      <c r="B174" s="209"/>
      <c r="C174" s="213">
        <v>321</v>
      </c>
      <c r="D174" s="214" t="s">
        <v>1074</v>
      </c>
      <c r="E174" s="224"/>
      <c r="F174" s="222">
        <v>15</v>
      </c>
      <c r="G174" s="222">
        <v>0</v>
      </c>
      <c r="H174" s="589">
        <v>0</v>
      </c>
      <c r="I174" s="589">
        <v>0</v>
      </c>
      <c r="J174" s="589">
        <v>0</v>
      </c>
      <c r="K174" s="589">
        <v>0</v>
      </c>
      <c r="L174" s="589">
        <v>0</v>
      </c>
      <c r="M174" s="474"/>
      <c r="N174" s="435"/>
    </row>
    <row r="175" spans="1:14" s="436" customFormat="1" x14ac:dyDescent="0.2">
      <c r="A175" s="427"/>
      <c r="B175" s="209"/>
      <c r="C175" s="213">
        <v>321</v>
      </c>
      <c r="D175" s="214" t="s">
        <v>1287</v>
      </c>
      <c r="E175" s="224"/>
      <c r="F175" s="222">
        <v>0</v>
      </c>
      <c r="G175" s="222">
        <v>0</v>
      </c>
      <c r="H175" s="589">
        <v>0</v>
      </c>
      <c r="I175" s="589">
        <v>9</v>
      </c>
      <c r="J175" s="589">
        <v>9</v>
      </c>
      <c r="K175" s="589">
        <v>0</v>
      </c>
      <c r="L175" s="589">
        <v>0</v>
      </c>
      <c r="M175" s="474"/>
      <c r="N175" s="435"/>
    </row>
    <row r="176" spans="1:14" s="436" customFormat="1" x14ac:dyDescent="0.2">
      <c r="A176" s="427"/>
      <c r="B176" s="209"/>
      <c r="C176" s="213">
        <v>321</v>
      </c>
      <c r="D176" s="214" t="s">
        <v>1315</v>
      </c>
      <c r="E176" s="224"/>
      <c r="F176" s="222">
        <v>0</v>
      </c>
      <c r="G176" s="222">
        <v>0</v>
      </c>
      <c r="H176" s="589">
        <v>0</v>
      </c>
      <c r="I176" s="589">
        <v>500</v>
      </c>
      <c r="J176" s="596">
        <v>441</v>
      </c>
      <c r="K176" s="589">
        <v>0</v>
      </c>
      <c r="L176" s="589">
        <v>0</v>
      </c>
      <c r="M176" s="474" t="s">
        <v>1325</v>
      </c>
      <c r="N176" s="435"/>
    </row>
    <row r="177" spans="1:14" s="436" customFormat="1" x14ac:dyDescent="0.2">
      <c r="A177" s="427"/>
      <c r="B177" s="209"/>
      <c r="C177" s="213">
        <v>322</v>
      </c>
      <c r="D177" s="214" t="s">
        <v>1005</v>
      </c>
      <c r="E177" s="224"/>
      <c r="F177" s="222">
        <v>25</v>
      </c>
      <c r="G177" s="222">
        <v>0</v>
      </c>
      <c r="H177" s="589">
        <v>0</v>
      </c>
      <c r="I177" s="589">
        <v>0</v>
      </c>
      <c r="J177" s="589">
        <v>0</v>
      </c>
      <c r="K177" s="589">
        <v>0</v>
      </c>
      <c r="L177" s="589">
        <v>0</v>
      </c>
      <c r="M177" s="477"/>
      <c r="N177" s="435"/>
    </row>
    <row r="178" spans="1:14" s="436" customFormat="1" x14ac:dyDescent="0.2">
      <c r="A178" s="427"/>
      <c r="B178" s="209"/>
      <c r="C178" s="213">
        <v>321</v>
      </c>
      <c r="D178" s="214" t="s">
        <v>1009</v>
      </c>
      <c r="E178" s="224"/>
      <c r="F178" s="222">
        <v>0</v>
      </c>
      <c r="G178" s="222">
        <v>417.3</v>
      </c>
      <c r="H178" s="589">
        <v>0</v>
      </c>
      <c r="I178" s="589">
        <v>0</v>
      </c>
      <c r="J178" s="589">
        <v>0</v>
      </c>
      <c r="K178" s="589">
        <v>0</v>
      </c>
      <c r="L178" s="589">
        <v>0</v>
      </c>
      <c r="M178" s="477"/>
      <c r="N178" s="435"/>
    </row>
    <row r="179" spans="1:14" s="436" customFormat="1" x14ac:dyDescent="0.2">
      <c r="A179" s="427"/>
      <c r="B179" s="209"/>
      <c r="C179" s="213">
        <v>321</v>
      </c>
      <c r="D179" s="214" t="s">
        <v>1249</v>
      </c>
      <c r="E179" s="224"/>
      <c r="F179" s="222">
        <v>0</v>
      </c>
      <c r="G179" s="222">
        <v>0</v>
      </c>
      <c r="H179" s="589">
        <v>0</v>
      </c>
      <c r="I179" s="589">
        <v>0</v>
      </c>
      <c r="J179" s="589">
        <v>0</v>
      </c>
      <c r="K179" s="589">
        <v>0</v>
      </c>
      <c r="L179" s="589">
        <v>0</v>
      </c>
      <c r="M179" s="474"/>
      <c r="N179" s="435"/>
    </row>
    <row r="180" spans="1:14" s="436" customFormat="1" x14ac:dyDescent="0.2">
      <c r="A180" s="427"/>
      <c r="B180" s="209"/>
      <c r="C180" s="213">
        <v>321</v>
      </c>
      <c r="D180" s="214" t="s">
        <v>1275</v>
      </c>
      <c r="E180" s="224"/>
      <c r="F180" s="222">
        <v>100</v>
      </c>
      <c r="G180" s="222">
        <v>0</v>
      </c>
      <c r="H180" s="589">
        <v>557</v>
      </c>
      <c r="I180" s="589">
        <v>557</v>
      </c>
      <c r="J180" s="596">
        <v>0</v>
      </c>
      <c r="K180" s="589">
        <v>0</v>
      </c>
      <c r="L180" s="589">
        <v>0</v>
      </c>
      <c r="M180" s="474" t="s">
        <v>1325</v>
      </c>
      <c r="N180" s="435"/>
    </row>
    <row r="181" spans="1:14" s="316" customFormat="1" x14ac:dyDescent="0.2">
      <c r="A181" s="314"/>
      <c r="B181" s="209"/>
      <c r="C181" s="213">
        <v>321</v>
      </c>
      <c r="D181" s="214" t="s">
        <v>914</v>
      </c>
      <c r="E181" s="224"/>
      <c r="F181" s="222">
        <v>2.2999999999999998</v>
      </c>
      <c r="G181" s="222">
        <v>31.5</v>
      </c>
      <c r="H181" s="589">
        <v>0</v>
      </c>
      <c r="I181" s="589">
        <v>0</v>
      </c>
      <c r="J181" s="589">
        <v>0</v>
      </c>
      <c r="K181" s="589">
        <v>0</v>
      </c>
      <c r="L181" s="589">
        <v>0</v>
      </c>
      <c r="M181" s="474"/>
      <c r="N181" s="315"/>
    </row>
    <row r="182" spans="1:14" s="316" customFormat="1" x14ac:dyDescent="0.2">
      <c r="A182" s="314"/>
      <c r="B182" s="209"/>
      <c r="C182" s="213">
        <v>321</v>
      </c>
      <c r="D182" s="214" t="s">
        <v>913</v>
      </c>
      <c r="E182" s="224"/>
      <c r="F182" s="222">
        <v>0</v>
      </c>
      <c r="G182" s="222">
        <v>0</v>
      </c>
      <c r="H182" s="589">
        <v>0</v>
      </c>
      <c r="I182" s="589">
        <v>0</v>
      </c>
      <c r="J182" s="589">
        <v>0</v>
      </c>
      <c r="K182" s="589">
        <v>0</v>
      </c>
      <c r="L182" s="589">
        <v>0</v>
      </c>
      <c r="M182" s="474"/>
      <c r="N182" s="315"/>
    </row>
    <row r="183" spans="1:14" s="316" customFormat="1" x14ac:dyDescent="0.2">
      <c r="A183" s="317"/>
      <c r="B183" s="209"/>
      <c r="C183" s="213">
        <v>321</v>
      </c>
      <c r="D183" s="214" t="s">
        <v>1127</v>
      </c>
      <c r="E183" s="224"/>
      <c r="F183" s="222">
        <v>0</v>
      </c>
      <c r="G183" s="222">
        <v>0</v>
      </c>
      <c r="H183" s="589">
        <v>0</v>
      </c>
      <c r="I183" s="589">
        <v>0</v>
      </c>
      <c r="J183" s="589">
        <v>0</v>
      </c>
      <c r="K183" s="589">
        <v>0</v>
      </c>
      <c r="L183" s="589">
        <v>0</v>
      </c>
      <c r="M183" s="474"/>
      <c r="N183" s="315"/>
    </row>
    <row r="184" spans="1:14" s="316" customFormat="1" x14ac:dyDescent="0.2">
      <c r="A184" s="317"/>
      <c r="B184" s="209"/>
      <c r="C184" s="213">
        <v>321</v>
      </c>
      <c r="D184" s="214" t="s">
        <v>982</v>
      </c>
      <c r="E184" s="224"/>
      <c r="F184" s="222">
        <v>5</v>
      </c>
      <c r="G184" s="222">
        <v>0</v>
      </c>
      <c r="H184" s="589">
        <v>0</v>
      </c>
      <c r="I184" s="589">
        <v>0</v>
      </c>
      <c r="J184" s="589">
        <v>0</v>
      </c>
      <c r="K184" s="589">
        <v>0</v>
      </c>
      <c r="L184" s="589">
        <v>0</v>
      </c>
      <c r="M184" s="463"/>
      <c r="N184" s="315"/>
    </row>
    <row r="185" spans="1:14" s="436" customFormat="1" x14ac:dyDescent="0.2">
      <c r="A185" s="427"/>
      <c r="B185" s="233"/>
      <c r="C185" s="213">
        <v>321</v>
      </c>
      <c r="D185" s="214" t="s">
        <v>1044</v>
      </c>
      <c r="E185" s="223"/>
      <c r="F185" s="222">
        <v>2.7</v>
      </c>
      <c r="G185" s="222">
        <v>42.6</v>
      </c>
      <c r="H185" s="589">
        <v>0</v>
      </c>
      <c r="I185" s="589">
        <v>13</v>
      </c>
      <c r="J185" s="589">
        <v>13</v>
      </c>
      <c r="K185" s="589">
        <v>0</v>
      </c>
      <c r="L185" s="589">
        <v>0</v>
      </c>
      <c r="M185" s="474"/>
      <c r="N185" s="435"/>
    </row>
    <row r="186" spans="1:14" s="316" customFormat="1" x14ac:dyDescent="0.2">
      <c r="A186" s="317"/>
      <c r="B186" s="233"/>
      <c r="C186" s="213">
        <v>321</v>
      </c>
      <c r="D186" s="214" t="s">
        <v>1114</v>
      </c>
      <c r="E186" s="223"/>
      <c r="F186" s="222">
        <v>190</v>
      </c>
      <c r="G186" s="222">
        <v>0</v>
      </c>
      <c r="H186" s="589">
        <v>0</v>
      </c>
      <c r="I186" s="589">
        <v>0</v>
      </c>
      <c r="J186" s="589">
        <v>0</v>
      </c>
      <c r="K186" s="589">
        <v>0</v>
      </c>
      <c r="L186" s="589">
        <v>0</v>
      </c>
      <c r="M186" s="463"/>
      <c r="N186" s="315"/>
    </row>
    <row r="187" spans="1:14" s="436" customFormat="1" x14ac:dyDescent="0.2">
      <c r="A187" s="427"/>
      <c r="B187" s="233"/>
      <c r="C187" s="213">
        <v>321</v>
      </c>
      <c r="D187" s="214" t="s">
        <v>1128</v>
      </c>
      <c r="E187" s="223"/>
      <c r="F187" s="222">
        <v>0</v>
      </c>
      <c r="G187" s="222">
        <v>0</v>
      </c>
      <c r="H187" s="589">
        <v>0</v>
      </c>
      <c r="I187" s="589">
        <v>0</v>
      </c>
      <c r="J187" s="589">
        <v>0</v>
      </c>
      <c r="K187" s="589">
        <v>0</v>
      </c>
      <c r="L187" s="589">
        <v>0</v>
      </c>
      <c r="N187" s="435"/>
    </row>
    <row r="188" spans="1:14" s="316" customFormat="1" x14ac:dyDescent="0.2">
      <c r="A188" s="317"/>
      <c r="B188" s="233"/>
      <c r="C188" s="213">
        <v>322</v>
      </c>
      <c r="D188" s="214" t="s">
        <v>1046</v>
      </c>
      <c r="E188" s="223"/>
      <c r="F188" s="222">
        <v>0</v>
      </c>
      <c r="G188" s="222">
        <v>0</v>
      </c>
      <c r="H188" s="589">
        <v>0</v>
      </c>
      <c r="I188" s="589">
        <v>0</v>
      </c>
      <c r="J188" s="589">
        <v>0</v>
      </c>
      <c r="K188" s="589">
        <v>0</v>
      </c>
      <c r="L188" s="589">
        <v>0</v>
      </c>
      <c r="M188" s="463"/>
      <c r="N188" s="315"/>
    </row>
    <row r="189" spans="1:14" s="316" customFormat="1" x14ac:dyDescent="0.2">
      <c r="A189" s="317"/>
      <c r="B189" s="212"/>
      <c r="C189" s="213">
        <v>3320012</v>
      </c>
      <c r="D189" s="214" t="s">
        <v>641</v>
      </c>
      <c r="E189" s="223"/>
      <c r="F189" s="222">
        <v>0</v>
      </c>
      <c r="G189" s="222">
        <v>0</v>
      </c>
      <c r="H189" s="589">
        <v>0</v>
      </c>
      <c r="I189" s="589">
        <v>0</v>
      </c>
      <c r="J189" s="589">
        <v>0</v>
      </c>
      <c r="K189" s="589">
        <v>0</v>
      </c>
      <c r="L189" s="589">
        <v>0</v>
      </c>
      <c r="M189" s="463"/>
      <c r="N189" s="315"/>
    </row>
    <row r="190" spans="1:14" s="316" customFormat="1" x14ac:dyDescent="0.2">
      <c r="A190" s="317"/>
      <c r="B190" s="212"/>
      <c r="C190" s="213">
        <v>321</v>
      </c>
      <c r="D190" s="214" t="s">
        <v>1045</v>
      </c>
      <c r="E190" s="223"/>
      <c r="F190" s="222">
        <v>0</v>
      </c>
      <c r="G190" s="222">
        <v>0</v>
      </c>
      <c r="H190" s="589">
        <v>363.5</v>
      </c>
      <c r="I190" s="589">
        <v>363.5</v>
      </c>
      <c r="J190" s="596">
        <v>0</v>
      </c>
      <c r="K190" s="589">
        <v>0</v>
      </c>
      <c r="L190" s="589">
        <v>0</v>
      </c>
      <c r="M190" s="474" t="s">
        <v>1325</v>
      </c>
      <c r="N190" s="315"/>
    </row>
    <row r="191" spans="1:14" s="316" customFormat="1" ht="12.75" customHeight="1" x14ac:dyDescent="0.25">
      <c r="A191" s="335"/>
      <c r="B191" s="290"/>
      <c r="C191" s="291"/>
      <c r="D191" s="278" t="s">
        <v>269</v>
      </c>
      <c r="E191" s="279"/>
      <c r="F191" s="279">
        <f>SUM(F192:F192)</f>
        <v>62.4</v>
      </c>
      <c r="G191" s="279">
        <f t="shared" ref="G191" si="61">SUM(G192:G192)</f>
        <v>0</v>
      </c>
      <c r="H191" s="279">
        <f>SUM(H192:H192)</f>
        <v>0</v>
      </c>
      <c r="I191" s="279">
        <f>SUM(I192:I192)</f>
        <v>0</v>
      </c>
      <c r="J191" s="279">
        <f>SUM(J192:J192)</f>
        <v>0</v>
      </c>
      <c r="K191" s="279">
        <f t="shared" ref="K191:L191" si="62">SUM(K192:K192)</f>
        <v>0</v>
      </c>
      <c r="L191" s="279">
        <f t="shared" si="62"/>
        <v>0</v>
      </c>
      <c r="M191" s="207"/>
      <c r="N191" s="315"/>
    </row>
    <row r="192" spans="1:14" s="318" customFormat="1" ht="12.75" customHeight="1" x14ac:dyDescent="0.25">
      <c r="A192" s="506"/>
      <c r="B192" s="212"/>
      <c r="C192" s="213"/>
      <c r="D192" s="214" t="s">
        <v>808</v>
      </c>
      <c r="E192" s="223"/>
      <c r="F192" s="222">
        <v>62.4</v>
      </c>
      <c r="G192" s="222">
        <v>0</v>
      </c>
      <c r="H192" s="589">
        <v>0</v>
      </c>
      <c r="I192" s="589">
        <v>0</v>
      </c>
      <c r="J192" s="589">
        <v>0</v>
      </c>
      <c r="K192" s="589">
        <v>0</v>
      </c>
      <c r="L192" s="589">
        <v>0</v>
      </c>
      <c r="M192" s="225"/>
      <c r="N192" s="319"/>
    </row>
    <row r="193" spans="1:25" s="318" customFormat="1" ht="12.75" customHeight="1" x14ac:dyDescent="0.25">
      <c r="A193" s="506"/>
      <c r="B193" s="507"/>
      <c r="C193" s="508"/>
      <c r="D193" s="509" t="s">
        <v>1065</v>
      </c>
      <c r="E193" s="510"/>
      <c r="F193" s="511">
        <f t="shared" ref="F193:H193" si="63">SUM(F194+F203+F211+F216)</f>
        <v>334.3</v>
      </c>
      <c r="G193" s="511">
        <f t="shared" si="63"/>
        <v>325.59999999999997</v>
      </c>
      <c r="H193" s="511">
        <f t="shared" si="63"/>
        <v>181.4</v>
      </c>
      <c r="I193" s="511">
        <f t="shared" ref="I193:J193" si="64">SUM(I194+I203+I211+I216)</f>
        <v>186.9</v>
      </c>
      <c r="J193" s="511">
        <f t="shared" si="64"/>
        <v>221.8</v>
      </c>
      <c r="K193" s="511">
        <f t="shared" ref="K193:L193" si="65">SUM(K194+K203+K211+K216)</f>
        <v>181.4</v>
      </c>
      <c r="L193" s="511">
        <f t="shared" si="65"/>
        <v>181.4</v>
      </c>
      <c r="M193" s="225"/>
      <c r="N193" s="319"/>
    </row>
    <row r="194" spans="1:25" s="318" customFormat="1" ht="12.75" customHeight="1" x14ac:dyDescent="0.25">
      <c r="A194" s="506"/>
      <c r="B194" s="212"/>
      <c r="C194" s="220"/>
      <c r="D194" s="526" t="s">
        <v>1097</v>
      </c>
      <c r="E194" s="204"/>
      <c r="F194" s="224">
        <f>SUM(F195:F201)</f>
        <v>148.4</v>
      </c>
      <c r="G194" s="224">
        <f>SUM(G195:G201)</f>
        <v>109.6</v>
      </c>
      <c r="H194" s="224">
        <f>SUM(H195:H202)</f>
        <v>58.7</v>
      </c>
      <c r="I194" s="224">
        <f>SUM(I195:I202)</f>
        <v>59.2</v>
      </c>
      <c r="J194" s="224">
        <f>SUM(J195:J202)</f>
        <v>94.1</v>
      </c>
      <c r="K194" s="224">
        <f t="shared" ref="K194:L194" si="66">SUM(K195:K202)</f>
        <v>58.7</v>
      </c>
      <c r="L194" s="224">
        <f t="shared" si="66"/>
        <v>58.7</v>
      </c>
      <c r="M194" s="474"/>
      <c r="N194" s="319"/>
    </row>
    <row r="195" spans="1:25" s="318" customFormat="1" ht="12.75" customHeight="1" x14ac:dyDescent="0.25">
      <c r="A195" s="506"/>
      <c r="B195" s="212"/>
      <c r="C195" s="213">
        <v>212003</v>
      </c>
      <c r="D195" s="485" t="s">
        <v>1152</v>
      </c>
      <c r="E195" s="223"/>
      <c r="F195" s="222">
        <v>7.1</v>
      </c>
      <c r="G195" s="222">
        <v>109.6</v>
      </c>
      <c r="H195" s="589">
        <v>4.2</v>
      </c>
      <c r="I195" s="589">
        <v>4.2</v>
      </c>
      <c r="J195" s="589">
        <v>4.2</v>
      </c>
      <c r="K195" s="589">
        <v>4.2</v>
      </c>
      <c r="L195" s="589">
        <v>4.2</v>
      </c>
      <c r="M195" s="474"/>
      <c r="N195" s="319"/>
    </row>
    <row r="196" spans="1:25" s="318" customFormat="1" ht="12.75" customHeight="1" x14ac:dyDescent="0.25">
      <c r="A196" s="506"/>
      <c r="B196" s="212"/>
      <c r="C196" s="213">
        <v>223002</v>
      </c>
      <c r="D196" s="485" t="s">
        <v>1263</v>
      </c>
      <c r="E196" s="223"/>
      <c r="F196" s="222">
        <v>0</v>
      </c>
      <c r="G196" s="222">
        <v>0</v>
      </c>
      <c r="H196" s="589">
        <v>7</v>
      </c>
      <c r="I196" s="589">
        <v>7</v>
      </c>
      <c r="J196" s="589">
        <v>7</v>
      </c>
      <c r="K196" s="589">
        <v>7</v>
      </c>
      <c r="L196" s="589">
        <v>7</v>
      </c>
      <c r="M196" s="474"/>
      <c r="N196" s="319"/>
    </row>
    <row r="197" spans="1:25" s="318" customFormat="1" ht="12.75" customHeight="1" x14ac:dyDescent="0.25">
      <c r="A197" s="506"/>
      <c r="B197" s="212"/>
      <c r="C197" s="213">
        <v>223003</v>
      </c>
      <c r="D197" s="485" t="s">
        <v>1099</v>
      </c>
      <c r="E197" s="223"/>
      <c r="F197" s="222">
        <v>40.9</v>
      </c>
      <c r="G197" s="222">
        <v>0</v>
      </c>
      <c r="H197" s="589">
        <v>41.5</v>
      </c>
      <c r="I197" s="589">
        <v>41.5</v>
      </c>
      <c r="J197" s="589">
        <v>41.5</v>
      </c>
      <c r="K197" s="589">
        <v>41.5</v>
      </c>
      <c r="L197" s="589">
        <v>41.5</v>
      </c>
      <c r="M197" s="225"/>
      <c r="N197" s="319"/>
      <c r="P197" s="562"/>
      <c r="Q197" s="562"/>
      <c r="R197" s="562"/>
      <c r="S197" s="562"/>
      <c r="T197" s="562"/>
      <c r="U197" s="562"/>
      <c r="V197" s="562"/>
      <c r="W197" s="562"/>
      <c r="X197" s="562"/>
      <c r="Y197" s="562"/>
    </row>
    <row r="198" spans="1:25" s="318" customFormat="1" ht="12.75" customHeight="1" x14ac:dyDescent="0.25">
      <c r="A198" s="506"/>
      <c r="B198" s="212"/>
      <c r="C198" s="213">
        <v>223003</v>
      </c>
      <c r="D198" s="485" t="s">
        <v>1280</v>
      </c>
      <c r="E198" s="589"/>
      <c r="F198" s="589">
        <v>0</v>
      </c>
      <c r="G198" s="589">
        <v>0</v>
      </c>
      <c r="H198" s="589">
        <v>6</v>
      </c>
      <c r="I198" s="589">
        <v>6</v>
      </c>
      <c r="J198" s="589">
        <v>6</v>
      </c>
      <c r="K198" s="589">
        <v>6</v>
      </c>
      <c r="L198" s="589">
        <v>6</v>
      </c>
      <c r="M198" s="225"/>
      <c r="N198" s="319"/>
      <c r="P198" s="562"/>
      <c r="Q198" s="562"/>
      <c r="R198" s="562"/>
      <c r="S198" s="562"/>
      <c r="T198" s="562"/>
      <c r="U198" s="562"/>
      <c r="V198" s="562"/>
      <c r="W198" s="562"/>
      <c r="X198" s="562"/>
      <c r="Y198" s="562"/>
    </row>
    <row r="199" spans="1:25" s="318" customFormat="1" ht="12.75" customHeight="1" x14ac:dyDescent="0.25">
      <c r="A199" s="506"/>
      <c r="B199" s="212"/>
      <c r="C199" s="213">
        <v>292017</v>
      </c>
      <c r="D199" s="214" t="s">
        <v>1100</v>
      </c>
      <c r="E199" s="364"/>
      <c r="F199" s="222">
        <v>14.9</v>
      </c>
      <c r="G199" s="223">
        <v>0</v>
      </c>
      <c r="H199" s="589">
        <v>0</v>
      </c>
      <c r="I199" s="589">
        <v>0.2</v>
      </c>
      <c r="J199" s="589">
        <v>0.2</v>
      </c>
      <c r="K199" s="589">
        <v>0</v>
      </c>
      <c r="L199" s="589">
        <v>0</v>
      </c>
      <c r="M199" s="474"/>
      <c r="N199" s="319"/>
    </row>
    <row r="200" spans="1:25" s="318" customFormat="1" ht="12.75" customHeight="1" x14ac:dyDescent="0.25">
      <c r="A200" s="506"/>
      <c r="B200" s="212"/>
      <c r="C200" s="213">
        <v>311</v>
      </c>
      <c r="D200" s="214" t="s">
        <v>1309</v>
      </c>
      <c r="E200" s="353"/>
      <c r="F200" s="222">
        <v>0</v>
      </c>
      <c r="G200" s="222">
        <v>0</v>
      </c>
      <c r="H200" s="589">
        <v>0</v>
      </c>
      <c r="I200" s="589">
        <v>0.3</v>
      </c>
      <c r="J200" s="589">
        <v>0.3</v>
      </c>
      <c r="K200" s="589">
        <v>0</v>
      </c>
      <c r="L200" s="589">
        <v>0</v>
      </c>
      <c r="M200" s="474"/>
      <c r="N200" s="319"/>
    </row>
    <row r="201" spans="1:25" s="318" customFormat="1" ht="12.75" customHeight="1" x14ac:dyDescent="0.25">
      <c r="A201" s="506"/>
      <c r="B201" s="212"/>
      <c r="C201" s="213">
        <v>312001</v>
      </c>
      <c r="D201" s="214" t="s">
        <v>1153</v>
      </c>
      <c r="E201" s="353"/>
      <c r="F201" s="222">
        <v>85.5</v>
      </c>
      <c r="G201" s="222">
        <v>0</v>
      </c>
      <c r="H201" s="590">
        <v>0</v>
      </c>
      <c r="I201" s="590">
        <v>0</v>
      </c>
      <c r="J201" s="590">
        <v>0</v>
      </c>
      <c r="K201" s="590">
        <v>0</v>
      </c>
      <c r="L201" s="590">
        <v>0</v>
      </c>
      <c r="M201" s="474"/>
      <c r="N201" s="319"/>
    </row>
    <row r="202" spans="1:25" s="318" customFormat="1" ht="12.75" customHeight="1" x14ac:dyDescent="0.25">
      <c r="A202" s="506"/>
      <c r="B202" s="212"/>
      <c r="C202" s="213">
        <v>312001</v>
      </c>
      <c r="D202" s="214" t="s">
        <v>1115</v>
      </c>
      <c r="E202" s="353"/>
      <c r="F202" s="222">
        <v>0</v>
      </c>
      <c r="G202" s="222">
        <v>0</v>
      </c>
      <c r="H202" s="589">
        <v>0</v>
      </c>
      <c r="I202" s="589">
        <v>0</v>
      </c>
      <c r="J202" s="596">
        <v>34.9</v>
      </c>
      <c r="K202" s="589">
        <v>0</v>
      </c>
      <c r="L202" s="589">
        <v>0</v>
      </c>
      <c r="M202" s="474" t="s">
        <v>1325</v>
      </c>
      <c r="N202" s="319"/>
    </row>
    <row r="203" spans="1:25" s="318" customFormat="1" ht="12.75" customHeight="1" x14ac:dyDescent="0.25">
      <c r="A203" s="506"/>
      <c r="B203" s="212"/>
      <c r="C203" s="220"/>
      <c r="D203" s="526" t="s">
        <v>1096</v>
      </c>
      <c r="E203" s="204"/>
      <c r="F203" s="224">
        <f t="shared" ref="F203" si="67">SUM(F205:F209)</f>
        <v>127.39999999999999</v>
      </c>
      <c r="G203" s="224">
        <f t="shared" ref="G203" si="68">SUM(G205:G210)</f>
        <v>94.3</v>
      </c>
      <c r="H203" s="224">
        <f>SUM(H204:H210)</f>
        <v>52.7</v>
      </c>
      <c r="I203" s="224">
        <f>SUM(I204:I210)</f>
        <v>55.2</v>
      </c>
      <c r="J203" s="224">
        <f>SUM(J204:J210)</f>
        <v>55.2</v>
      </c>
      <c r="K203" s="224">
        <f t="shared" ref="K203:L203" si="69">SUM(K204:K210)</f>
        <v>52.7</v>
      </c>
      <c r="L203" s="224">
        <f t="shared" si="69"/>
        <v>52.7</v>
      </c>
      <c r="M203" s="225"/>
      <c r="N203" s="319"/>
    </row>
    <row r="204" spans="1:25" s="562" customFormat="1" ht="12.75" customHeight="1" x14ac:dyDescent="0.2">
      <c r="A204" s="558"/>
      <c r="B204" s="214"/>
      <c r="C204" s="213">
        <v>223002</v>
      </c>
      <c r="D204" s="214" t="s">
        <v>1213</v>
      </c>
      <c r="E204" s="559"/>
      <c r="F204" s="560">
        <v>0</v>
      </c>
      <c r="G204" s="222">
        <v>0</v>
      </c>
      <c r="H204" s="560">
        <v>4</v>
      </c>
      <c r="I204" s="560">
        <v>4</v>
      </c>
      <c r="J204" s="560">
        <v>4</v>
      </c>
      <c r="K204" s="560">
        <v>4</v>
      </c>
      <c r="L204" s="560">
        <v>4</v>
      </c>
      <c r="M204" s="225"/>
      <c r="N204" s="561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</row>
    <row r="205" spans="1:25" s="318" customFormat="1" ht="12.75" customHeight="1" x14ac:dyDescent="0.25">
      <c r="A205" s="506"/>
      <c r="B205" s="212"/>
      <c r="C205" s="213">
        <v>212003</v>
      </c>
      <c r="D205" s="485" t="s">
        <v>900</v>
      </c>
      <c r="E205" s="223"/>
      <c r="F205" s="222">
        <v>4.8</v>
      </c>
      <c r="G205" s="222">
        <v>94.3</v>
      </c>
      <c r="H205" s="589">
        <v>2</v>
      </c>
      <c r="I205" s="589">
        <v>2</v>
      </c>
      <c r="J205" s="589">
        <v>2</v>
      </c>
      <c r="K205" s="589">
        <v>2</v>
      </c>
      <c r="L205" s="589">
        <v>2</v>
      </c>
      <c r="M205" s="234"/>
      <c r="N205" s="319"/>
    </row>
    <row r="206" spans="1:25" s="318" customFormat="1" ht="12.75" customHeight="1" x14ac:dyDescent="0.25">
      <c r="A206" s="506"/>
      <c r="B206" s="212"/>
      <c r="C206" s="213">
        <v>223003</v>
      </c>
      <c r="D206" s="485" t="s">
        <v>1099</v>
      </c>
      <c r="E206" s="223"/>
      <c r="F206" s="222">
        <v>120.8</v>
      </c>
      <c r="G206" s="222">
        <v>0</v>
      </c>
      <c r="H206" s="589">
        <v>40</v>
      </c>
      <c r="I206" s="589">
        <v>40</v>
      </c>
      <c r="J206" s="589">
        <v>40</v>
      </c>
      <c r="K206" s="589">
        <v>40</v>
      </c>
      <c r="L206" s="589">
        <v>40</v>
      </c>
      <c r="M206" s="225"/>
      <c r="N206" s="319"/>
    </row>
    <row r="207" spans="1:25" s="318" customFormat="1" ht="12.75" customHeight="1" x14ac:dyDescent="0.25">
      <c r="A207" s="506"/>
      <c r="B207" s="212"/>
      <c r="C207" s="213">
        <v>223003</v>
      </c>
      <c r="D207" s="485" t="s">
        <v>1280</v>
      </c>
      <c r="E207" s="590"/>
      <c r="F207" s="589">
        <v>0</v>
      </c>
      <c r="G207" s="589">
        <v>0</v>
      </c>
      <c r="H207" s="589">
        <v>6.7</v>
      </c>
      <c r="I207" s="589">
        <v>6.7</v>
      </c>
      <c r="J207" s="589">
        <v>6.7</v>
      </c>
      <c r="K207" s="589">
        <v>6.7</v>
      </c>
      <c r="L207" s="589">
        <v>6.7</v>
      </c>
      <c r="M207" s="225"/>
      <c r="N207" s="319"/>
    </row>
    <row r="208" spans="1:25" s="318" customFormat="1" ht="12.75" customHeight="1" x14ac:dyDescent="0.25">
      <c r="A208" s="506"/>
      <c r="B208" s="212"/>
      <c r="C208" s="213">
        <v>292017</v>
      </c>
      <c r="D208" s="485" t="s">
        <v>1187</v>
      </c>
      <c r="E208" s="223"/>
      <c r="F208" s="222">
        <v>1.8</v>
      </c>
      <c r="G208" s="222">
        <v>0</v>
      </c>
      <c r="H208" s="589">
        <v>0</v>
      </c>
      <c r="I208" s="589">
        <v>2.5</v>
      </c>
      <c r="J208" s="589">
        <v>2.5</v>
      </c>
      <c r="K208" s="589">
        <v>0</v>
      </c>
      <c r="L208" s="589">
        <v>0</v>
      </c>
      <c r="M208" s="474"/>
      <c r="N208" s="319"/>
    </row>
    <row r="209" spans="1:25" s="318" customFormat="1" ht="12.75" customHeight="1" x14ac:dyDescent="0.25">
      <c r="A209" s="506"/>
      <c r="B209" s="212"/>
      <c r="C209" s="213">
        <v>312001</v>
      </c>
      <c r="D209" s="214" t="s">
        <v>1101</v>
      </c>
      <c r="E209" s="223"/>
      <c r="F209" s="222">
        <v>0</v>
      </c>
      <c r="G209" s="222">
        <v>0</v>
      </c>
      <c r="H209" s="589">
        <v>0</v>
      </c>
      <c r="I209" s="589">
        <v>0</v>
      </c>
      <c r="J209" s="589">
        <v>0</v>
      </c>
      <c r="K209" s="589">
        <v>0</v>
      </c>
      <c r="L209" s="589">
        <v>0</v>
      </c>
      <c r="M209" s="474"/>
      <c r="N209" s="319"/>
      <c r="P209" s="436"/>
      <c r="Q209" s="436"/>
      <c r="R209" s="436"/>
      <c r="S209" s="436"/>
      <c r="T209" s="436"/>
      <c r="U209" s="436"/>
      <c r="V209" s="436"/>
      <c r="W209" s="436"/>
      <c r="X209" s="436"/>
      <c r="Y209" s="436"/>
    </row>
    <row r="210" spans="1:25" s="318" customFormat="1" ht="12.75" customHeight="1" x14ac:dyDescent="0.25">
      <c r="A210" s="506"/>
      <c r="B210" s="212"/>
      <c r="C210" s="213">
        <v>223</v>
      </c>
      <c r="D210" s="214" t="s">
        <v>1264</v>
      </c>
      <c r="E210" s="223"/>
      <c r="F210" s="222">
        <v>0</v>
      </c>
      <c r="G210" s="222">
        <v>0</v>
      </c>
      <c r="H210" s="589">
        <v>0</v>
      </c>
      <c r="I210" s="589">
        <v>0</v>
      </c>
      <c r="J210" s="589">
        <v>0</v>
      </c>
      <c r="K210" s="589">
        <v>0</v>
      </c>
      <c r="L210" s="589">
        <v>0</v>
      </c>
      <c r="M210" s="474"/>
      <c r="N210" s="319"/>
      <c r="P210" s="436"/>
      <c r="Q210" s="436"/>
      <c r="R210" s="436"/>
      <c r="S210" s="436"/>
      <c r="T210" s="436"/>
      <c r="U210" s="436"/>
      <c r="V210" s="436"/>
      <c r="W210" s="436"/>
      <c r="X210" s="436"/>
      <c r="Y210" s="436"/>
    </row>
    <row r="211" spans="1:25" s="318" customFormat="1" ht="12.75" customHeight="1" x14ac:dyDescent="0.25">
      <c r="A211" s="506"/>
      <c r="B211" s="212"/>
      <c r="C211" s="220"/>
      <c r="D211" s="526" t="s">
        <v>241</v>
      </c>
      <c r="E211" s="204"/>
      <c r="F211" s="224">
        <f>SUM(F212:F213)</f>
        <v>36.200000000000003</v>
      </c>
      <c r="G211" s="224">
        <f>SUM(G212:G214)</f>
        <v>30.2</v>
      </c>
      <c r="H211" s="224">
        <f>SUM(H212:H215)</f>
        <v>30</v>
      </c>
      <c r="I211" s="224">
        <f>SUM(I212:I215)</f>
        <v>30</v>
      </c>
      <c r="J211" s="224">
        <f>SUM(J212:J215)</f>
        <v>30</v>
      </c>
      <c r="K211" s="224">
        <f t="shared" ref="K211:L211" si="70">SUM(K212:K215)</f>
        <v>30</v>
      </c>
      <c r="L211" s="224">
        <f t="shared" si="70"/>
        <v>30</v>
      </c>
      <c r="M211" s="225"/>
      <c r="N211" s="319"/>
      <c r="P211" s="436"/>
      <c r="Q211" s="436"/>
      <c r="R211" s="436"/>
      <c r="S211" s="436"/>
      <c r="T211" s="436"/>
      <c r="U211" s="436"/>
      <c r="V211" s="436"/>
      <c r="W211" s="436"/>
      <c r="X211" s="436"/>
      <c r="Y211" s="436"/>
    </row>
    <row r="212" spans="1:25" s="318" customFormat="1" ht="12.75" customHeight="1" x14ac:dyDescent="0.25">
      <c r="A212" s="506"/>
      <c r="B212" s="212"/>
      <c r="C212" s="213">
        <v>292017</v>
      </c>
      <c r="D212" s="214" t="s">
        <v>1102</v>
      </c>
      <c r="E212" s="364"/>
      <c r="F212" s="222">
        <v>29.5</v>
      </c>
      <c r="G212" s="222">
        <v>28.4</v>
      </c>
      <c r="H212" s="589">
        <v>0</v>
      </c>
      <c r="I212" s="589">
        <v>0</v>
      </c>
      <c r="J212" s="589">
        <v>0</v>
      </c>
      <c r="K212" s="589">
        <v>0</v>
      </c>
      <c r="L212" s="589">
        <v>0</v>
      </c>
      <c r="M212" s="468"/>
      <c r="N212" s="319"/>
      <c r="P212" s="436"/>
      <c r="Q212" s="436"/>
      <c r="R212" s="436"/>
      <c r="S212" s="436"/>
      <c r="T212" s="436"/>
      <c r="U212" s="436"/>
      <c r="V212" s="436"/>
      <c r="W212" s="436"/>
      <c r="X212" s="436"/>
      <c r="Y212" s="436"/>
    </row>
    <row r="213" spans="1:25" s="318" customFormat="1" ht="12.75" customHeight="1" x14ac:dyDescent="0.25">
      <c r="A213" s="506"/>
      <c r="B213" s="212"/>
      <c r="C213" s="213">
        <v>223002</v>
      </c>
      <c r="D213" s="214" t="s">
        <v>1212</v>
      </c>
      <c r="E213" s="364"/>
      <c r="F213" s="222">
        <v>6.7</v>
      </c>
      <c r="G213" s="222">
        <v>0.1</v>
      </c>
      <c r="H213" s="589">
        <v>30</v>
      </c>
      <c r="I213" s="589">
        <v>30</v>
      </c>
      <c r="J213" s="589">
        <v>30</v>
      </c>
      <c r="K213" s="589">
        <v>30</v>
      </c>
      <c r="L213" s="589">
        <v>30</v>
      </c>
      <c r="M213" s="474"/>
      <c r="N213" s="319"/>
      <c r="P213" s="436"/>
      <c r="Q213" s="436"/>
      <c r="R213" s="436"/>
      <c r="S213" s="436"/>
      <c r="T213" s="436"/>
      <c r="U213" s="436"/>
      <c r="V213" s="436"/>
      <c r="W213" s="436"/>
      <c r="X213" s="436"/>
      <c r="Y213" s="436"/>
    </row>
    <row r="214" spans="1:25" s="318" customFormat="1" ht="12.75" customHeight="1" x14ac:dyDescent="0.25">
      <c r="A214" s="506"/>
      <c r="B214" s="212"/>
      <c r="C214" s="213">
        <v>311</v>
      </c>
      <c r="D214" s="214" t="s">
        <v>1224</v>
      </c>
      <c r="E214" s="364"/>
      <c r="F214" s="222">
        <v>0</v>
      </c>
      <c r="G214" s="222">
        <v>1.7</v>
      </c>
      <c r="H214" s="589">
        <v>0</v>
      </c>
      <c r="I214" s="589">
        <v>0</v>
      </c>
      <c r="J214" s="589">
        <v>0</v>
      </c>
      <c r="K214" s="589">
        <v>0</v>
      </c>
      <c r="L214" s="589">
        <v>0</v>
      </c>
      <c r="M214" s="474"/>
      <c r="N214" s="319"/>
      <c r="P214" s="436"/>
      <c r="Q214" s="436"/>
      <c r="R214" s="436"/>
      <c r="S214" s="436"/>
      <c r="T214" s="436"/>
      <c r="U214" s="436"/>
      <c r="V214" s="436"/>
      <c r="W214" s="436"/>
      <c r="X214" s="436"/>
      <c r="Y214" s="436"/>
    </row>
    <row r="215" spans="1:25" s="436" customFormat="1" ht="12.75" customHeight="1" x14ac:dyDescent="0.25">
      <c r="A215" s="335"/>
      <c r="B215" s="212"/>
      <c r="C215" s="213">
        <v>312001</v>
      </c>
      <c r="D215" s="214" t="s">
        <v>1103</v>
      </c>
      <c r="E215" s="364"/>
      <c r="F215" s="222">
        <v>0</v>
      </c>
      <c r="G215" s="222">
        <v>0</v>
      </c>
      <c r="H215" s="589">
        <v>0</v>
      </c>
      <c r="I215" s="589">
        <v>0</v>
      </c>
      <c r="J215" s="589">
        <v>0</v>
      </c>
      <c r="K215" s="589">
        <v>0</v>
      </c>
      <c r="L215" s="589">
        <v>0</v>
      </c>
      <c r="M215" s="474"/>
      <c r="N215" s="435"/>
    </row>
    <row r="216" spans="1:25" s="436" customFormat="1" ht="12.75" customHeight="1" x14ac:dyDescent="0.25">
      <c r="A216" s="335"/>
      <c r="B216" s="212"/>
      <c r="C216" s="220"/>
      <c r="D216" s="526" t="s">
        <v>1098</v>
      </c>
      <c r="E216" s="204"/>
      <c r="F216" s="224">
        <f>SUM(F217:F221)</f>
        <v>22.299999999999997</v>
      </c>
      <c r="G216" s="224">
        <f t="shared" ref="G216" si="71">SUM(G218:G222)</f>
        <v>91.5</v>
      </c>
      <c r="H216" s="224">
        <f>SUM(H217:H222)</f>
        <v>40</v>
      </c>
      <c r="I216" s="224">
        <f>SUM(I217:I222)</f>
        <v>42.5</v>
      </c>
      <c r="J216" s="224">
        <f>SUM(J217:J222)</f>
        <v>42.5</v>
      </c>
      <c r="K216" s="224">
        <f t="shared" ref="K216:L216" si="72">SUM(K217:K222)</f>
        <v>40</v>
      </c>
      <c r="L216" s="224">
        <f t="shared" si="72"/>
        <v>40</v>
      </c>
      <c r="M216" s="474"/>
      <c r="N216" s="435"/>
    </row>
    <row r="217" spans="1:25" s="436" customFormat="1" ht="12.75" customHeight="1" x14ac:dyDescent="0.25">
      <c r="A217" s="335"/>
      <c r="B217" s="215"/>
      <c r="C217" s="213">
        <v>223002</v>
      </c>
      <c r="D217" s="214" t="s">
        <v>1212</v>
      </c>
      <c r="E217" s="222"/>
      <c r="F217" s="222">
        <v>0</v>
      </c>
      <c r="G217" s="222">
        <v>0</v>
      </c>
      <c r="H217" s="589">
        <v>10</v>
      </c>
      <c r="I217" s="589">
        <v>10</v>
      </c>
      <c r="J217" s="589">
        <v>10</v>
      </c>
      <c r="K217" s="589">
        <v>10</v>
      </c>
      <c r="L217" s="589">
        <v>10</v>
      </c>
      <c r="M217" s="489"/>
      <c r="N217" s="435"/>
    </row>
    <row r="218" spans="1:25" s="436" customFormat="1" ht="12.75" customHeight="1" x14ac:dyDescent="0.25">
      <c r="A218" s="335"/>
      <c r="B218" s="212"/>
      <c r="C218" s="213">
        <v>223003</v>
      </c>
      <c r="D218" s="485" t="s">
        <v>1099</v>
      </c>
      <c r="E218" s="364"/>
      <c r="F218" s="222">
        <v>5.8</v>
      </c>
      <c r="G218" s="222">
        <v>19.399999999999999</v>
      </c>
      <c r="H218" s="589">
        <v>30</v>
      </c>
      <c r="I218" s="589">
        <v>30</v>
      </c>
      <c r="J218" s="589">
        <v>30</v>
      </c>
      <c r="K218" s="589">
        <v>30</v>
      </c>
      <c r="L218" s="589">
        <v>30</v>
      </c>
      <c r="M218" s="489"/>
      <c r="N218" s="435"/>
    </row>
    <row r="219" spans="1:25" s="436" customFormat="1" ht="12.75" customHeight="1" x14ac:dyDescent="0.25">
      <c r="A219" s="335"/>
      <c r="B219" s="212"/>
      <c r="C219" s="213">
        <v>292017</v>
      </c>
      <c r="D219" s="214" t="s">
        <v>1106</v>
      </c>
      <c r="E219" s="364"/>
      <c r="F219" s="222">
        <v>12.6</v>
      </c>
      <c r="G219" s="222">
        <v>0</v>
      </c>
      <c r="H219" s="589">
        <v>0</v>
      </c>
      <c r="I219" s="589">
        <v>0</v>
      </c>
      <c r="J219" s="589">
        <v>0</v>
      </c>
      <c r="K219" s="589">
        <v>0</v>
      </c>
      <c r="L219" s="589">
        <v>0</v>
      </c>
      <c r="M219" s="489"/>
      <c r="N219" s="435"/>
    </row>
    <row r="220" spans="1:25" s="436" customFormat="1" ht="12.75" customHeight="1" x14ac:dyDescent="0.25">
      <c r="A220" s="335"/>
      <c r="B220" s="212"/>
      <c r="C220" s="213">
        <v>311</v>
      </c>
      <c r="D220" s="214" t="s">
        <v>1203</v>
      </c>
      <c r="E220" s="364"/>
      <c r="F220" s="222">
        <v>0</v>
      </c>
      <c r="G220" s="222">
        <v>72.099999999999994</v>
      </c>
      <c r="H220" s="589">
        <v>0</v>
      </c>
      <c r="I220" s="589">
        <v>0</v>
      </c>
      <c r="J220" s="589">
        <v>0</v>
      </c>
      <c r="K220" s="589">
        <v>0</v>
      </c>
      <c r="L220" s="589">
        <v>0</v>
      </c>
      <c r="M220" s="489"/>
      <c r="N220" s="435"/>
      <c r="P220" s="316"/>
      <c r="Q220" s="316"/>
      <c r="R220" s="316"/>
      <c r="S220" s="316"/>
      <c r="T220" s="316"/>
      <c r="U220" s="316"/>
      <c r="V220" s="316"/>
      <c r="W220" s="316"/>
      <c r="X220" s="316"/>
      <c r="Y220" s="316"/>
    </row>
    <row r="221" spans="1:25" s="436" customFormat="1" ht="12.75" customHeight="1" x14ac:dyDescent="0.25">
      <c r="A221" s="335"/>
      <c r="B221" s="212"/>
      <c r="C221" s="213">
        <v>311</v>
      </c>
      <c r="D221" s="214" t="s">
        <v>1104</v>
      </c>
      <c r="E221" s="364"/>
      <c r="F221" s="222">
        <v>3.9</v>
      </c>
      <c r="G221" s="222">
        <v>0</v>
      </c>
      <c r="H221" s="589">
        <v>0</v>
      </c>
      <c r="I221" s="589">
        <v>2.5</v>
      </c>
      <c r="J221" s="589">
        <v>2.5</v>
      </c>
      <c r="K221" s="589">
        <v>0</v>
      </c>
      <c r="L221" s="589">
        <v>0</v>
      </c>
      <c r="M221" s="474"/>
      <c r="N221" s="435"/>
      <c r="P221" s="316"/>
      <c r="Q221" s="316"/>
      <c r="R221" s="316"/>
      <c r="S221" s="316"/>
      <c r="T221" s="316"/>
      <c r="U221" s="316"/>
      <c r="V221" s="316"/>
      <c r="W221" s="316"/>
      <c r="X221" s="316"/>
      <c r="Y221" s="316"/>
    </row>
    <row r="222" spans="1:25" s="436" customFormat="1" ht="12.75" customHeight="1" x14ac:dyDescent="0.25">
      <c r="A222" s="335"/>
      <c r="B222" s="212"/>
      <c r="C222" s="213">
        <v>331001</v>
      </c>
      <c r="D222" s="214" t="s">
        <v>1105</v>
      </c>
      <c r="E222" s="364"/>
      <c r="F222" s="222">
        <v>13.9</v>
      </c>
      <c r="G222" s="222">
        <v>0</v>
      </c>
      <c r="H222" s="589">
        <v>0</v>
      </c>
      <c r="I222" s="589">
        <v>0</v>
      </c>
      <c r="J222" s="589">
        <v>0</v>
      </c>
      <c r="K222" s="589">
        <v>0</v>
      </c>
      <c r="L222" s="589">
        <v>0</v>
      </c>
      <c r="M222" s="474"/>
      <c r="N222" s="435"/>
      <c r="P222" s="316"/>
      <c r="Q222" s="316"/>
      <c r="R222" s="316"/>
      <c r="S222" s="316"/>
      <c r="T222" s="316"/>
      <c r="U222" s="316"/>
      <c r="V222" s="316"/>
      <c r="W222" s="316"/>
      <c r="X222" s="316"/>
      <c r="Y222" s="316"/>
    </row>
    <row r="223" spans="1:25" s="436" customFormat="1" ht="12.75" customHeight="1" x14ac:dyDescent="0.25">
      <c r="A223" s="335"/>
      <c r="B223" s="507"/>
      <c r="C223" s="508"/>
      <c r="D223" s="509" t="s">
        <v>1065</v>
      </c>
      <c r="E223" s="510"/>
      <c r="F223" s="511">
        <f t="shared" ref="F223" si="73">SUM(F224)</f>
        <v>0</v>
      </c>
      <c r="G223" s="511">
        <f t="shared" ref="G223" si="74">SUM(G224)</f>
        <v>0</v>
      </c>
      <c r="H223" s="511">
        <f>SUM(H224)</f>
        <v>0</v>
      </c>
      <c r="I223" s="511">
        <f>SUM(I224)</f>
        <v>0</v>
      </c>
      <c r="J223" s="511">
        <f>SUM(J224)</f>
        <v>0</v>
      </c>
      <c r="K223" s="511">
        <f t="shared" ref="K223:L223" si="75">SUM(K224)</f>
        <v>0</v>
      </c>
      <c r="L223" s="511">
        <f t="shared" si="75"/>
        <v>0</v>
      </c>
      <c r="M223" s="207"/>
      <c r="N223" s="435"/>
      <c r="P223" s="316"/>
      <c r="Q223" s="316"/>
      <c r="R223" s="316"/>
      <c r="S223" s="316"/>
      <c r="T223" s="316"/>
      <c r="U223" s="316"/>
      <c r="V223" s="316"/>
      <c r="W223" s="316"/>
      <c r="X223" s="316"/>
      <c r="Y223" s="316"/>
    </row>
    <row r="224" spans="1:25" s="436" customFormat="1" ht="12.75" customHeight="1" x14ac:dyDescent="0.25">
      <c r="A224" s="335"/>
      <c r="B224" s="212"/>
      <c r="C224" s="213">
        <v>320</v>
      </c>
      <c r="D224" s="214" t="s">
        <v>1117</v>
      </c>
      <c r="E224" s="364"/>
      <c r="F224" s="222">
        <v>0</v>
      </c>
      <c r="G224" s="222">
        <v>0</v>
      </c>
      <c r="H224" s="589">
        <v>0</v>
      </c>
      <c r="I224" s="589">
        <v>0</v>
      </c>
      <c r="J224" s="589">
        <v>0</v>
      </c>
      <c r="K224" s="589">
        <v>0</v>
      </c>
      <c r="L224" s="589">
        <v>0</v>
      </c>
      <c r="M224" s="474"/>
      <c r="N224" s="435"/>
      <c r="P224" s="318"/>
      <c r="Q224" s="318"/>
      <c r="R224" s="318"/>
      <c r="S224" s="318"/>
      <c r="T224" s="318"/>
      <c r="U224" s="318"/>
      <c r="V224" s="318"/>
      <c r="W224" s="318"/>
      <c r="X224" s="318"/>
      <c r="Y224" s="318"/>
    </row>
    <row r="225" spans="1:25" s="436" customFormat="1" ht="12.75" customHeight="1" x14ac:dyDescent="0.2">
      <c r="A225" s="434"/>
      <c r="B225" s="212"/>
      <c r="C225" s="213"/>
      <c r="D225" s="214"/>
      <c r="E225" s="364"/>
      <c r="F225" s="222"/>
      <c r="G225" s="222"/>
      <c r="H225" s="589"/>
      <c r="I225" s="589"/>
      <c r="J225" s="589"/>
      <c r="K225" s="589"/>
      <c r="L225" s="589"/>
      <c r="M225" s="207"/>
      <c r="N225" s="435"/>
      <c r="P225" s="316"/>
      <c r="Q225" s="316"/>
      <c r="R225" s="316"/>
      <c r="S225" s="316"/>
      <c r="T225" s="316"/>
      <c r="U225" s="316"/>
      <c r="V225" s="316"/>
      <c r="W225" s="316"/>
      <c r="X225" s="316"/>
      <c r="Y225" s="316"/>
    </row>
    <row r="226" spans="1:25" s="316" customFormat="1" ht="15" customHeight="1" x14ac:dyDescent="0.25">
      <c r="A226" s="314"/>
      <c r="B226" s="212"/>
      <c r="C226" s="352"/>
      <c r="D226" s="214"/>
      <c r="E226" s="364"/>
      <c r="F226" s="353"/>
      <c r="G226" s="353"/>
      <c r="H226" s="353"/>
      <c r="I226" s="353"/>
      <c r="J226" s="353"/>
      <c r="K226" s="353"/>
      <c r="L226" s="353"/>
      <c r="M226" s="463"/>
      <c r="N226" s="315"/>
    </row>
    <row r="227" spans="1:25" s="316" customFormat="1" x14ac:dyDescent="0.2">
      <c r="A227" s="314"/>
      <c r="B227" s="290"/>
      <c r="C227" s="291"/>
      <c r="D227" s="278" t="s">
        <v>330</v>
      </c>
      <c r="E227" s="279"/>
      <c r="F227" s="280">
        <f t="shared" ref="F227:L227" si="76">SUM(F228+F322+F324+F329+F331+F334+F339+F370+F380+F384+F399+F425+F436+F444+F491+F497+F536+F538+F540+F542+F629+F642+F678+F684+F695)</f>
        <v>3001.1</v>
      </c>
      <c r="G227" s="280">
        <f t="shared" si="76"/>
        <v>3004.6000000000004</v>
      </c>
      <c r="H227" s="280">
        <f t="shared" si="76"/>
        <v>3026.7999999999997</v>
      </c>
      <c r="I227" s="280">
        <f t="shared" ref="I227" si="77">SUM(I228+I322+I324+I329+I331+I334+I339+I370+I380+I384+I399+I425+I436+I444+I491+I497+I536+I538+I540+I542+I629+I642+I678+I684+I695)</f>
        <v>3390.8999999999996</v>
      </c>
      <c r="J227" s="280">
        <f t="shared" si="76"/>
        <v>3438</v>
      </c>
      <c r="K227" s="280">
        <f t="shared" si="76"/>
        <v>3141.4</v>
      </c>
      <c r="L227" s="280">
        <f t="shared" si="76"/>
        <v>3128.4</v>
      </c>
      <c r="M227" s="463"/>
      <c r="N227" s="315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</row>
    <row r="228" spans="1:25" s="316" customFormat="1" ht="15.75" x14ac:dyDescent="0.25">
      <c r="A228" s="317"/>
      <c r="B228" s="354" t="s">
        <v>46</v>
      </c>
      <c r="C228" s="291"/>
      <c r="D228" s="278" t="s">
        <v>48</v>
      </c>
      <c r="E228" s="294" t="s">
        <v>667</v>
      </c>
      <c r="F228" s="280">
        <f>SUM(F229+F232+F235+F243+F259+F266+F273+F275+F311+F320)</f>
        <v>751.09999999999991</v>
      </c>
      <c r="G228" s="280">
        <f t="shared" ref="G228" si="78">SUM(G229+G232+G235+G243+G259+G266+G273+G275+G311+G320)</f>
        <v>757.9</v>
      </c>
      <c r="H228" s="280">
        <f>SUM(H229+H232+H235+H243+H259+H266+H273+H275+H311+H320)</f>
        <v>776.4</v>
      </c>
      <c r="I228" s="280">
        <f>SUM(I229+I232+I235+I243+I259+I266+I273+I275+I311+I320)</f>
        <v>839.69999999999993</v>
      </c>
      <c r="J228" s="280">
        <f>SUM(J229+J232+J235+J243+J259+J266+J273+J275+J311+J320)</f>
        <v>848.8</v>
      </c>
      <c r="K228" s="280">
        <f t="shared" ref="K228:L228" si="79">SUM(K229+K232+K235+K243+K259+K266+K273+K275+K311+K320)</f>
        <v>787.4</v>
      </c>
      <c r="L228" s="280">
        <f t="shared" si="79"/>
        <v>787.4</v>
      </c>
      <c r="M228" s="463"/>
      <c r="N228" s="315"/>
    </row>
    <row r="229" spans="1:25" s="316" customFormat="1" x14ac:dyDescent="0.2">
      <c r="A229" s="317"/>
      <c r="B229" s="212"/>
      <c r="C229" s="220"/>
      <c r="D229" s="221" t="s">
        <v>49</v>
      </c>
      <c r="E229" s="404"/>
      <c r="F229" s="224">
        <f>SUM(F230:F231)</f>
        <v>523.5</v>
      </c>
      <c r="G229" s="224">
        <f t="shared" ref="G229:H229" si="80">SUM(G230:G231)</f>
        <v>535.1</v>
      </c>
      <c r="H229" s="224">
        <f t="shared" si="80"/>
        <v>541</v>
      </c>
      <c r="I229" s="224">
        <f t="shared" ref="I229:J229" si="81">SUM(I230:I231)</f>
        <v>582.29999999999995</v>
      </c>
      <c r="J229" s="224">
        <f t="shared" si="81"/>
        <v>578.5</v>
      </c>
      <c r="K229" s="224">
        <f t="shared" ref="K229:L229" si="82">SUM(K230:K231)</f>
        <v>552</v>
      </c>
      <c r="L229" s="224">
        <f t="shared" si="82"/>
        <v>552</v>
      </c>
      <c r="M229" s="463"/>
      <c r="N229" s="315"/>
    </row>
    <row r="230" spans="1:25" s="318" customFormat="1" x14ac:dyDescent="0.2">
      <c r="A230" s="314"/>
      <c r="B230" s="212">
        <v>610</v>
      </c>
      <c r="C230" s="220"/>
      <c r="D230" s="214" t="s">
        <v>50</v>
      </c>
      <c r="E230" s="207"/>
      <c r="F230" s="223">
        <v>375.6</v>
      </c>
      <c r="G230" s="223">
        <v>383.5</v>
      </c>
      <c r="H230" s="590">
        <v>400</v>
      </c>
      <c r="I230" s="590">
        <v>423.1</v>
      </c>
      <c r="J230" s="598">
        <v>418.9</v>
      </c>
      <c r="K230" s="590">
        <v>411</v>
      </c>
      <c r="L230" s="590">
        <v>411</v>
      </c>
      <c r="M230" s="474" t="s">
        <v>1325</v>
      </c>
      <c r="N230" s="319"/>
      <c r="P230" s="316"/>
      <c r="Q230" s="316"/>
      <c r="R230" s="316"/>
      <c r="S230" s="316"/>
      <c r="T230" s="316"/>
      <c r="U230" s="316"/>
      <c r="V230" s="316"/>
      <c r="W230" s="316"/>
      <c r="X230" s="316"/>
      <c r="Y230" s="316"/>
    </row>
    <row r="231" spans="1:25" s="316" customFormat="1" x14ac:dyDescent="0.2">
      <c r="A231" s="317"/>
      <c r="B231" s="212">
        <v>620</v>
      </c>
      <c r="C231" s="210"/>
      <c r="D231" s="214" t="s">
        <v>51</v>
      </c>
      <c r="E231" s="223"/>
      <c r="F231" s="223">
        <v>147.9</v>
      </c>
      <c r="G231" s="223">
        <v>151.6</v>
      </c>
      <c r="H231" s="590">
        <v>141</v>
      </c>
      <c r="I231" s="590">
        <v>159.19999999999999</v>
      </c>
      <c r="J231" s="598">
        <v>159.6</v>
      </c>
      <c r="K231" s="590">
        <v>141</v>
      </c>
      <c r="L231" s="590">
        <v>141</v>
      </c>
      <c r="M231" s="474" t="s">
        <v>1325</v>
      </c>
      <c r="N231" s="315"/>
    </row>
    <row r="232" spans="1:25" s="316" customFormat="1" x14ac:dyDescent="0.2">
      <c r="A232" s="317"/>
      <c r="B232" s="212">
        <v>631</v>
      </c>
      <c r="C232" s="213"/>
      <c r="D232" s="221" t="s">
        <v>52</v>
      </c>
      <c r="E232" s="204"/>
      <c r="F232" s="204">
        <f>SUM(F233:F234)</f>
        <v>7.4</v>
      </c>
      <c r="G232" s="204">
        <f>SUM(G233:G234)</f>
        <v>1.5</v>
      </c>
      <c r="H232" s="204">
        <f t="shared" ref="H232" si="83">SUM(H233:H234)</f>
        <v>2</v>
      </c>
      <c r="I232" s="204">
        <f t="shared" ref="I232:J232" si="84">SUM(I233:I234)</f>
        <v>5</v>
      </c>
      <c r="J232" s="204">
        <f t="shared" si="84"/>
        <v>5.9</v>
      </c>
      <c r="K232" s="204">
        <f t="shared" ref="K232:L232" si="85">SUM(K233:K234)</f>
        <v>2</v>
      </c>
      <c r="L232" s="204">
        <f t="shared" si="85"/>
        <v>2</v>
      </c>
      <c r="M232" s="474"/>
      <c r="N232" s="315"/>
    </row>
    <row r="233" spans="1:25" s="318" customFormat="1" x14ac:dyDescent="0.2">
      <c r="A233" s="314"/>
      <c r="B233" s="212"/>
      <c r="C233" s="213">
        <v>631001</v>
      </c>
      <c r="D233" s="214" t="s">
        <v>53</v>
      </c>
      <c r="E233" s="223"/>
      <c r="F233" s="222">
        <v>5.5</v>
      </c>
      <c r="G233" s="222">
        <v>1.2</v>
      </c>
      <c r="H233" s="589">
        <v>1.5</v>
      </c>
      <c r="I233" s="589">
        <v>4.5</v>
      </c>
      <c r="J233" s="589">
        <v>4.5</v>
      </c>
      <c r="K233" s="589">
        <v>1.5</v>
      </c>
      <c r="L233" s="589">
        <v>1.5</v>
      </c>
      <c r="M233" s="474"/>
      <c r="N233" s="319"/>
      <c r="P233" s="316"/>
      <c r="Q233" s="316"/>
      <c r="R233" s="316"/>
      <c r="S233" s="316"/>
      <c r="T233" s="316"/>
      <c r="U233" s="316"/>
      <c r="V233" s="316"/>
      <c r="W233" s="316"/>
      <c r="X233" s="316"/>
      <c r="Y233" s="316"/>
    </row>
    <row r="234" spans="1:25" s="316" customFormat="1" x14ac:dyDescent="0.2">
      <c r="A234" s="317"/>
      <c r="B234" s="212"/>
      <c r="C234" s="213">
        <v>631002</v>
      </c>
      <c r="D234" s="214" t="s">
        <v>54</v>
      </c>
      <c r="E234" s="223"/>
      <c r="F234" s="222">
        <v>1.9</v>
      </c>
      <c r="G234" s="222">
        <v>0.3</v>
      </c>
      <c r="H234" s="589">
        <v>0.5</v>
      </c>
      <c r="I234" s="589">
        <v>0.5</v>
      </c>
      <c r="J234" s="596">
        <v>1.4</v>
      </c>
      <c r="K234" s="589">
        <v>0.5</v>
      </c>
      <c r="L234" s="589">
        <v>0.5</v>
      </c>
      <c r="M234" s="522" t="s">
        <v>1325</v>
      </c>
      <c r="N234" s="315"/>
    </row>
    <row r="235" spans="1:25" s="316" customFormat="1" x14ac:dyDescent="0.2">
      <c r="A235" s="317"/>
      <c r="B235" s="212">
        <v>632</v>
      </c>
      <c r="C235" s="213"/>
      <c r="D235" s="221" t="s">
        <v>55</v>
      </c>
      <c r="E235" s="204"/>
      <c r="F235" s="204">
        <f>SUM(F236:F242)</f>
        <v>46.499999999999993</v>
      </c>
      <c r="G235" s="204">
        <f t="shared" ref="G235:H235" si="86">SUM(G236:G242)</f>
        <v>56.8</v>
      </c>
      <c r="H235" s="204">
        <f t="shared" si="86"/>
        <v>49</v>
      </c>
      <c r="I235" s="204">
        <f t="shared" ref="I235:J235" si="87">SUM(I236:I242)</f>
        <v>66</v>
      </c>
      <c r="J235" s="204">
        <f t="shared" si="87"/>
        <v>66</v>
      </c>
      <c r="K235" s="204">
        <f t="shared" ref="K235:L235" si="88">SUM(K236:K242)</f>
        <v>49</v>
      </c>
      <c r="L235" s="204">
        <f t="shared" si="88"/>
        <v>49</v>
      </c>
      <c r="M235" s="463"/>
      <c r="N235" s="315"/>
      <c r="P235" s="318"/>
      <c r="Q235" s="318"/>
      <c r="R235" s="318"/>
      <c r="S235" s="318"/>
      <c r="T235" s="318"/>
      <c r="U235" s="318"/>
      <c r="V235" s="318"/>
      <c r="W235" s="318"/>
      <c r="X235" s="318"/>
      <c r="Y235" s="318"/>
    </row>
    <row r="236" spans="1:25" s="316" customFormat="1" x14ac:dyDescent="0.2">
      <c r="A236" s="317"/>
      <c r="B236" s="225"/>
      <c r="C236" s="213">
        <v>6320011</v>
      </c>
      <c r="D236" s="214" t="s">
        <v>56</v>
      </c>
      <c r="E236" s="223"/>
      <c r="F236" s="222">
        <v>10.4</v>
      </c>
      <c r="G236" s="222">
        <v>10.199999999999999</v>
      </c>
      <c r="H236" s="589">
        <v>9</v>
      </c>
      <c r="I236" s="589">
        <v>24</v>
      </c>
      <c r="J236" s="589">
        <v>24</v>
      </c>
      <c r="K236" s="589">
        <v>9</v>
      </c>
      <c r="L236" s="589">
        <v>9</v>
      </c>
      <c r="M236" s="474"/>
      <c r="N236" s="315"/>
      <c r="P236" s="318"/>
      <c r="Q236" s="318"/>
      <c r="R236" s="318"/>
      <c r="S236" s="318"/>
      <c r="T236" s="318"/>
      <c r="U236" s="318"/>
      <c r="V236" s="318"/>
      <c r="W236" s="318"/>
      <c r="X236" s="318"/>
      <c r="Y236" s="318"/>
    </row>
    <row r="237" spans="1:25" s="316" customFormat="1" x14ac:dyDescent="0.2">
      <c r="A237" s="317"/>
      <c r="B237" s="212"/>
      <c r="C237" s="213">
        <v>6320012</v>
      </c>
      <c r="D237" s="214" t="s">
        <v>57</v>
      </c>
      <c r="E237" s="223"/>
      <c r="F237" s="222">
        <v>17.399999999999999</v>
      </c>
      <c r="G237" s="222">
        <v>23.3</v>
      </c>
      <c r="H237" s="589">
        <v>19</v>
      </c>
      <c r="I237" s="589">
        <v>21</v>
      </c>
      <c r="J237" s="589">
        <v>21</v>
      </c>
      <c r="K237" s="589">
        <v>19</v>
      </c>
      <c r="L237" s="589">
        <v>19</v>
      </c>
      <c r="M237" s="474"/>
      <c r="N237" s="315"/>
    </row>
    <row r="238" spans="1:25" s="316" customFormat="1" x14ac:dyDescent="0.2">
      <c r="A238" s="317"/>
      <c r="B238" s="212"/>
      <c r="C238" s="213">
        <v>632002</v>
      </c>
      <c r="D238" s="214" t="s">
        <v>58</v>
      </c>
      <c r="E238" s="223"/>
      <c r="F238" s="222">
        <v>2.2999999999999998</v>
      </c>
      <c r="G238" s="222">
        <v>5</v>
      </c>
      <c r="H238" s="589">
        <v>2</v>
      </c>
      <c r="I238" s="589">
        <v>2</v>
      </c>
      <c r="J238" s="589">
        <v>2</v>
      </c>
      <c r="K238" s="589">
        <v>2</v>
      </c>
      <c r="L238" s="589">
        <v>2</v>
      </c>
      <c r="M238" s="474"/>
      <c r="N238" s="315"/>
    </row>
    <row r="239" spans="1:25" s="316" customFormat="1" x14ac:dyDescent="0.2">
      <c r="A239" s="317"/>
      <c r="B239" s="212"/>
      <c r="C239" s="213">
        <v>632005</v>
      </c>
      <c r="D239" s="214" t="s">
        <v>59</v>
      </c>
      <c r="E239" s="223"/>
      <c r="F239" s="222">
        <v>4.5</v>
      </c>
      <c r="G239" s="222">
        <v>4</v>
      </c>
      <c r="H239" s="589">
        <v>5</v>
      </c>
      <c r="I239" s="589">
        <v>5</v>
      </c>
      <c r="J239" s="589">
        <v>5</v>
      </c>
      <c r="K239" s="589">
        <v>5</v>
      </c>
      <c r="L239" s="589">
        <v>5</v>
      </c>
      <c r="M239" s="474"/>
      <c r="N239" s="315"/>
    </row>
    <row r="240" spans="1:25" s="316" customFormat="1" x14ac:dyDescent="0.2">
      <c r="A240" s="317"/>
      <c r="B240" s="212"/>
      <c r="C240" s="213">
        <v>6320032</v>
      </c>
      <c r="D240" s="214" t="s">
        <v>60</v>
      </c>
      <c r="E240" s="223"/>
      <c r="F240" s="222">
        <v>1</v>
      </c>
      <c r="G240" s="222">
        <v>1</v>
      </c>
      <c r="H240" s="589">
        <v>1</v>
      </c>
      <c r="I240" s="589">
        <v>1</v>
      </c>
      <c r="J240" s="589">
        <v>1</v>
      </c>
      <c r="K240" s="589">
        <v>1</v>
      </c>
      <c r="L240" s="589">
        <v>1</v>
      </c>
      <c r="M240" s="474"/>
      <c r="N240" s="315"/>
    </row>
    <row r="241" spans="1:25" s="318" customFormat="1" x14ac:dyDescent="0.2">
      <c r="A241" s="314"/>
      <c r="B241" s="212"/>
      <c r="C241" s="213">
        <v>6320033</v>
      </c>
      <c r="D241" s="214" t="s">
        <v>61</v>
      </c>
      <c r="E241" s="223"/>
      <c r="F241" s="222">
        <v>10.9</v>
      </c>
      <c r="G241" s="222">
        <v>13.3</v>
      </c>
      <c r="H241" s="589">
        <v>13</v>
      </c>
      <c r="I241" s="589">
        <v>13</v>
      </c>
      <c r="J241" s="589">
        <v>13</v>
      </c>
      <c r="K241" s="589">
        <v>13</v>
      </c>
      <c r="L241" s="589">
        <v>13</v>
      </c>
      <c r="M241" s="489"/>
      <c r="N241" s="319"/>
      <c r="P241" s="316"/>
      <c r="Q241" s="316"/>
      <c r="R241" s="316"/>
      <c r="S241" s="316"/>
      <c r="T241" s="316"/>
      <c r="U241" s="316"/>
      <c r="V241" s="316"/>
      <c r="W241" s="316"/>
      <c r="X241" s="316"/>
      <c r="Y241" s="316"/>
    </row>
    <row r="242" spans="1:25" s="318" customFormat="1" x14ac:dyDescent="0.2">
      <c r="A242" s="434"/>
      <c r="B242" s="212"/>
      <c r="C242" s="213">
        <v>632004</v>
      </c>
      <c r="D242" s="214" t="s">
        <v>62</v>
      </c>
      <c r="E242" s="223"/>
      <c r="F242" s="222">
        <v>0</v>
      </c>
      <c r="G242" s="222">
        <v>0</v>
      </c>
      <c r="H242" s="589">
        <v>0</v>
      </c>
      <c r="I242" s="589">
        <v>0</v>
      </c>
      <c r="J242" s="589">
        <v>0</v>
      </c>
      <c r="K242" s="589">
        <v>0</v>
      </c>
      <c r="L242" s="589">
        <v>0</v>
      </c>
      <c r="M242" s="474"/>
      <c r="N242" s="319"/>
      <c r="P242" s="316"/>
      <c r="Q242" s="316"/>
      <c r="R242" s="316"/>
      <c r="S242" s="316"/>
      <c r="T242" s="316"/>
      <c r="U242" s="316"/>
      <c r="V242" s="316"/>
      <c r="W242" s="316"/>
      <c r="X242" s="316"/>
      <c r="Y242" s="316"/>
    </row>
    <row r="243" spans="1:25" s="316" customFormat="1" x14ac:dyDescent="0.2">
      <c r="A243" s="317"/>
      <c r="B243" s="212">
        <v>633</v>
      </c>
      <c r="C243" s="213"/>
      <c r="D243" s="221" t="s">
        <v>63</v>
      </c>
      <c r="E243" s="204"/>
      <c r="F243" s="204">
        <f>SUM(F244:F258)</f>
        <v>34.400000000000006</v>
      </c>
      <c r="G243" s="204">
        <f t="shared" ref="G243:H243" si="89">SUM(G244:G258)</f>
        <v>27.8</v>
      </c>
      <c r="H243" s="204">
        <f t="shared" si="89"/>
        <v>27.1</v>
      </c>
      <c r="I243" s="204">
        <f t="shared" ref="I243:J243" si="90">SUM(I244:I258)</f>
        <v>27.1</v>
      </c>
      <c r="J243" s="204">
        <f t="shared" si="90"/>
        <v>27.1</v>
      </c>
      <c r="K243" s="204">
        <f t="shared" ref="K243:L243" si="91">SUM(K244:K258)</f>
        <v>27.1</v>
      </c>
      <c r="L243" s="204">
        <f t="shared" si="91"/>
        <v>27.1</v>
      </c>
      <c r="M243" s="365"/>
      <c r="N243" s="315"/>
    </row>
    <row r="244" spans="1:25" s="316" customFormat="1" x14ac:dyDescent="0.2">
      <c r="A244" s="317"/>
      <c r="B244" s="212"/>
      <c r="C244" s="213">
        <v>633001</v>
      </c>
      <c r="D244" s="214" t="s">
        <v>64</v>
      </c>
      <c r="E244" s="223"/>
      <c r="F244" s="222">
        <v>1.7</v>
      </c>
      <c r="G244" s="222">
        <v>0.4</v>
      </c>
      <c r="H244" s="589">
        <v>3</v>
      </c>
      <c r="I244" s="589">
        <v>3</v>
      </c>
      <c r="J244" s="589">
        <v>3</v>
      </c>
      <c r="K244" s="589">
        <v>3</v>
      </c>
      <c r="L244" s="589">
        <v>3</v>
      </c>
      <c r="M244" s="474"/>
      <c r="N244" s="315"/>
    </row>
    <row r="245" spans="1:25" s="316" customFormat="1" x14ac:dyDescent="0.2">
      <c r="A245" s="317"/>
      <c r="B245" s="212"/>
      <c r="C245" s="213">
        <v>633002</v>
      </c>
      <c r="D245" s="214" t="s">
        <v>631</v>
      </c>
      <c r="E245" s="223"/>
      <c r="F245" s="222">
        <v>1</v>
      </c>
      <c r="G245" s="222">
        <v>4.8</v>
      </c>
      <c r="H245" s="589">
        <v>1</v>
      </c>
      <c r="I245" s="589">
        <v>1</v>
      </c>
      <c r="J245" s="589">
        <v>1</v>
      </c>
      <c r="K245" s="589">
        <v>1</v>
      </c>
      <c r="L245" s="589">
        <v>1</v>
      </c>
      <c r="M245" s="474"/>
      <c r="N245" s="315"/>
    </row>
    <row r="246" spans="1:25" s="316" customFormat="1" x14ac:dyDescent="0.2">
      <c r="A246" s="317"/>
      <c r="B246" s="212"/>
      <c r="C246" s="213">
        <v>633003</v>
      </c>
      <c r="D246" s="214" t="s">
        <v>963</v>
      </c>
      <c r="E246" s="223"/>
      <c r="F246" s="222">
        <v>1.1000000000000001</v>
      </c>
      <c r="G246" s="222">
        <v>0</v>
      </c>
      <c r="H246" s="589">
        <v>0</v>
      </c>
      <c r="I246" s="589">
        <v>0</v>
      </c>
      <c r="J246" s="589">
        <v>0</v>
      </c>
      <c r="K246" s="589">
        <v>0</v>
      </c>
      <c r="L246" s="589">
        <v>0</v>
      </c>
      <c r="M246" s="474"/>
      <c r="N246" s="315"/>
    </row>
    <row r="247" spans="1:25" s="316" customFormat="1" x14ac:dyDescent="0.2">
      <c r="A247" s="317"/>
      <c r="B247" s="212"/>
      <c r="C247" s="213">
        <v>633004</v>
      </c>
      <c r="D247" s="214" t="s">
        <v>66</v>
      </c>
      <c r="E247" s="223"/>
      <c r="F247" s="222">
        <v>0.8</v>
      </c>
      <c r="G247" s="222">
        <v>0</v>
      </c>
      <c r="H247" s="589">
        <v>1</v>
      </c>
      <c r="I247" s="589">
        <v>1</v>
      </c>
      <c r="J247" s="589">
        <v>1</v>
      </c>
      <c r="K247" s="589">
        <v>1</v>
      </c>
      <c r="L247" s="589">
        <v>1</v>
      </c>
      <c r="M247" s="474"/>
      <c r="N247" s="315"/>
    </row>
    <row r="248" spans="1:25" s="316" customFormat="1" x14ac:dyDescent="0.2">
      <c r="A248" s="317"/>
      <c r="B248" s="212"/>
      <c r="C248" s="213">
        <v>6330061</v>
      </c>
      <c r="D248" s="214" t="s">
        <v>190</v>
      </c>
      <c r="E248" s="223"/>
      <c r="F248" s="222">
        <v>6</v>
      </c>
      <c r="G248" s="222">
        <v>3.3</v>
      </c>
      <c r="H248" s="589">
        <v>3</v>
      </c>
      <c r="I248" s="589">
        <v>3</v>
      </c>
      <c r="J248" s="589">
        <v>3</v>
      </c>
      <c r="K248" s="589">
        <v>3</v>
      </c>
      <c r="L248" s="589">
        <v>3</v>
      </c>
      <c r="M248" s="474"/>
      <c r="N248" s="315"/>
    </row>
    <row r="249" spans="1:25" s="316" customFormat="1" x14ac:dyDescent="0.2">
      <c r="A249" s="317"/>
      <c r="B249" s="212"/>
      <c r="C249" s="213">
        <v>6330062</v>
      </c>
      <c r="D249" s="214" t="s">
        <v>67</v>
      </c>
      <c r="E249" s="223"/>
      <c r="F249" s="222">
        <v>0</v>
      </c>
      <c r="G249" s="222">
        <v>0</v>
      </c>
      <c r="H249" s="589">
        <v>0</v>
      </c>
      <c r="I249" s="589">
        <v>0</v>
      </c>
      <c r="J249" s="589">
        <v>0</v>
      </c>
      <c r="K249" s="589">
        <v>0</v>
      </c>
      <c r="L249" s="589">
        <v>0</v>
      </c>
      <c r="M249" s="474"/>
      <c r="N249" s="315"/>
    </row>
    <row r="250" spans="1:25" s="316" customFormat="1" x14ac:dyDescent="0.2">
      <c r="A250" s="317"/>
      <c r="B250" s="212"/>
      <c r="C250" s="213">
        <v>6330063</v>
      </c>
      <c r="D250" s="214" t="s">
        <v>68</v>
      </c>
      <c r="E250" s="223"/>
      <c r="F250" s="222">
        <v>3.8</v>
      </c>
      <c r="G250" s="222">
        <v>3.6</v>
      </c>
      <c r="H250" s="589">
        <v>3</v>
      </c>
      <c r="I250" s="589">
        <v>3</v>
      </c>
      <c r="J250" s="589">
        <v>3</v>
      </c>
      <c r="K250" s="589">
        <v>3</v>
      </c>
      <c r="L250" s="589">
        <v>3</v>
      </c>
      <c r="M250" s="474"/>
      <c r="N250" s="315"/>
    </row>
    <row r="251" spans="1:25" s="316" customFormat="1" x14ac:dyDescent="0.2">
      <c r="A251" s="317"/>
      <c r="B251" s="212"/>
      <c r="C251" s="213">
        <v>6330065</v>
      </c>
      <c r="D251" s="214" t="s">
        <v>756</v>
      </c>
      <c r="E251" s="223"/>
      <c r="F251" s="222">
        <v>0.1</v>
      </c>
      <c r="G251" s="222">
        <v>0</v>
      </c>
      <c r="H251" s="589">
        <v>0.5</v>
      </c>
      <c r="I251" s="589">
        <v>0.5</v>
      </c>
      <c r="J251" s="589">
        <v>0.5</v>
      </c>
      <c r="K251" s="589">
        <v>0.5</v>
      </c>
      <c r="L251" s="589">
        <v>0.5</v>
      </c>
      <c r="M251" s="463"/>
      <c r="N251" s="315"/>
    </row>
    <row r="252" spans="1:25" s="316" customFormat="1" x14ac:dyDescent="0.2">
      <c r="A252" s="317"/>
      <c r="B252" s="212"/>
      <c r="C252" s="213">
        <v>6330065</v>
      </c>
      <c r="D252" s="214" t="s">
        <v>134</v>
      </c>
      <c r="E252" s="223"/>
      <c r="F252" s="222">
        <v>2.4</v>
      </c>
      <c r="G252" s="222">
        <v>2.2999999999999998</v>
      </c>
      <c r="H252" s="589">
        <v>3</v>
      </c>
      <c r="I252" s="589">
        <v>3</v>
      </c>
      <c r="J252" s="589">
        <v>3</v>
      </c>
      <c r="K252" s="589">
        <v>3</v>
      </c>
      <c r="L252" s="589">
        <v>3</v>
      </c>
      <c r="M252" s="474"/>
      <c r="N252" s="315"/>
    </row>
    <row r="253" spans="1:25" s="316" customFormat="1" x14ac:dyDescent="0.2">
      <c r="A253" s="317"/>
      <c r="B253" s="212"/>
      <c r="C253" s="213">
        <v>6330066</v>
      </c>
      <c r="D253" s="214" t="s">
        <v>577</v>
      </c>
      <c r="E253" s="223"/>
      <c r="F253" s="222">
        <v>3.7</v>
      </c>
      <c r="G253" s="222">
        <v>3.6</v>
      </c>
      <c r="H253" s="589">
        <v>4</v>
      </c>
      <c r="I253" s="589">
        <v>4</v>
      </c>
      <c r="J253" s="589">
        <v>4</v>
      </c>
      <c r="K253" s="589">
        <v>4</v>
      </c>
      <c r="L253" s="589">
        <v>4</v>
      </c>
      <c r="M253" s="474"/>
      <c r="N253" s="315"/>
    </row>
    <row r="254" spans="1:25" s="316" customFormat="1" x14ac:dyDescent="0.2">
      <c r="A254" s="317"/>
      <c r="B254" s="212"/>
      <c r="C254" s="213">
        <v>6330067</v>
      </c>
      <c r="D254" s="214" t="s">
        <v>72</v>
      </c>
      <c r="E254" s="223"/>
      <c r="F254" s="222">
        <v>0.1</v>
      </c>
      <c r="G254" s="222">
        <v>0</v>
      </c>
      <c r="H254" s="589">
        <v>0.1</v>
      </c>
      <c r="I254" s="589">
        <v>0.1</v>
      </c>
      <c r="J254" s="589">
        <v>0.1</v>
      </c>
      <c r="K254" s="589">
        <v>0.1</v>
      </c>
      <c r="L254" s="589">
        <v>0.1</v>
      </c>
      <c r="M254" s="474"/>
      <c r="N254" s="315"/>
    </row>
    <row r="255" spans="1:25" s="316" customFormat="1" x14ac:dyDescent="0.2">
      <c r="A255" s="317"/>
      <c r="B255" s="212"/>
      <c r="C255" s="213">
        <v>6330068</v>
      </c>
      <c r="D255" s="214" t="s">
        <v>578</v>
      </c>
      <c r="E255" s="223"/>
      <c r="F255" s="222">
        <v>1.4</v>
      </c>
      <c r="G255" s="222">
        <v>0</v>
      </c>
      <c r="H255" s="589">
        <v>0</v>
      </c>
      <c r="I255" s="589">
        <v>0</v>
      </c>
      <c r="J255" s="589">
        <v>0</v>
      </c>
      <c r="K255" s="589">
        <v>0</v>
      </c>
      <c r="L255" s="589">
        <v>0</v>
      </c>
      <c r="M255" s="463"/>
      <c r="N255" s="315"/>
    </row>
    <row r="256" spans="1:25" s="316" customFormat="1" x14ac:dyDescent="0.2">
      <c r="A256" s="317"/>
      <c r="B256" s="212"/>
      <c r="C256" s="213">
        <v>633009</v>
      </c>
      <c r="D256" s="214" t="s">
        <v>73</v>
      </c>
      <c r="E256" s="223"/>
      <c r="F256" s="222">
        <v>2.1</v>
      </c>
      <c r="G256" s="222">
        <v>4.4000000000000004</v>
      </c>
      <c r="H256" s="589">
        <v>2.5</v>
      </c>
      <c r="I256" s="589">
        <v>2.5</v>
      </c>
      <c r="J256" s="589">
        <v>2.5</v>
      </c>
      <c r="K256" s="589">
        <v>2.5</v>
      </c>
      <c r="L256" s="589">
        <v>2.5</v>
      </c>
      <c r="M256" s="463"/>
      <c r="N256" s="315"/>
    </row>
    <row r="257" spans="1:25" s="316" customFormat="1" x14ac:dyDescent="0.2">
      <c r="A257" s="314"/>
      <c r="B257" s="212"/>
      <c r="C257" s="213">
        <v>633013</v>
      </c>
      <c r="D257" s="214" t="s">
        <v>74</v>
      </c>
      <c r="E257" s="223"/>
      <c r="F257" s="222">
        <v>2.7</v>
      </c>
      <c r="G257" s="222">
        <v>2.2999999999999998</v>
      </c>
      <c r="H257" s="589">
        <v>3</v>
      </c>
      <c r="I257" s="589">
        <v>3</v>
      </c>
      <c r="J257" s="589">
        <v>3</v>
      </c>
      <c r="K257" s="589">
        <v>3</v>
      </c>
      <c r="L257" s="589">
        <v>3</v>
      </c>
      <c r="M257" s="474"/>
      <c r="N257" s="315"/>
    </row>
    <row r="258" spans="1:25" s="316" customFormat="1" x14ac:dyDescent="0.2">
      <c r="A258" s="317"/>
      <c r="B258" s="212"/>
      <c r="C258" s="213">
        <v>633016</v>
      </c>
      <c r="D258" s="214" t="s">
        <v>75</v>
      </c>
      <c r="E258" s="223"/>
      <c r="F258" s="222">
        <v>7.5</v>
      </c>
      <c r="G258" s="222">
        <v>3.1</v>
      </c>
      <c r="H258" s="589">
        <v>3</v>
      </c>
      <c r="I258" s="589">
        <v>3</v>
      </c>
      <c r="J258" s="589">
        <v>3</v>
      </c>
      <c r="K258" s="589">
        <v>3</v>
      </c>
      <c r="L258" s="589">
        <v>3</v>
      </c>
      <c r="M258" s="474"/>
      <c r="N258" s="315"/>
    </row>
    <row r="259" spans="1:25" s="316" customFormat="1" x14ac:dyDescent="0.2">
      <c r="A259" s="317"/>
      <c r="B259" s="212">
        <v>634</v>
      </c>
      <c r="C259" s="213"/>
      <c r="D259" s="221" t="s">
        <v>76</v>
      </c>
      <c r="E259" s="224"/>
      <c r="F259" s="224">
        <f>SUM(F260:F265)</f>
        <v>5.4999999999999991</v>
      </c>
      <c r="G259" s="224">
        <f t="shared" ref="G259:H259" si="92">SUM(G260:G265)</f>
        <v>4.0999999999999996</v>
      </c>
      <c r="H259" s="224">
        <f t="shared" si="92"/>
        <v>5.9</v>
      </c>
      <c r="I259" s="224">
        <f t="shared" ref="I259:J259" si="93">SUM(I260:I265)</f>
        <v>5.9</v>
      </c>
      <c r="J259" s="224">
        <f t="shared" si="93"/>
        <v>5.9</v>
      </c>
      <c r="K259" s="224">
        <f t="shared" ref="K259:L259" si="94">SUM(K260:K265)</f>
        <v>5.9</v>
      </c>
      <c r="L259" s="224">
        <f t="shared" si="94"/>
        <v>5.9</v>
      </c>
      <c r="M259" s="474"/>
      <c r="N259" s="315"/>
    </row>
    <row r="260" spans="1:25" s="316" customFormat="1" x14ac:dyDescent="0.2">
      <c r="A260" s="317"/>
      <c r="B260" s="212"/>
      <c r="C260" s="213">
        <v>634001</v>
      </c>
      <c r="D260" s="214" t="s">
        <v>77</v>
      </c>
      <c r="E260" s="223"/>
      <c r="F260" s="222">
        <v>1.9</v>
      </c>
      <c r="G260" s="222">
        <v>0.7</v>
      </c>
      <c r="H260" s="589">
        <v>1.5</v>
      </c>
      <c r="I260" s="589">
        <v>1.5</v>
      </c>
      <c r="J260" s="589">
        <v>1.5</v>
      </c>
      <c r="K260" s="589">
        <v>1.5</v>
      </c>
      <c r="L260" s="589">
        <v>1.5</v>
      </c>
      <c r="M260" s="463"/>
      <c r="N260" s="315"/>
    </row>
    <row r="261" spans="1:25" s="316" customFormat="1" x14ac:dyDescent="0.2">
      <c r="A261" s="317"/>
      <c r="B261" s="212"/>
      <c r="C261" s="213">
        <v>6340021</v>
      </c>
      <c r="D261" s="214" t="s">
        <v>78</v>
      </c>
      <c r="E261" s="223"/>
      <c r="F261" s="222">
        <v>0.5</v>
      </c>
      <c r="G261" s="222">
        <v>0.4</v>
      </c>
      <c r="H261" s="589">
        <v>1</v>
      </c>
      <c r="I261" s="589">
        <v>1</v>
      </c>
      <c r="J261" s="589">
        <v>1</v>
      </c>
      <c r="K261" s="589">
        <v>1</v>
      </c>
      <c r="L261" s="589">
        <v>1</v>
      </c>
      <c r="M261" s="365"/>
      <c r="N261" s="315"/>
    </row>
    <row r="262" spans="1:25" s="316" customFormat="1" x14ac:dyDescent="0.2">
      <c r="A262" s="317"/>
      <c r="B262" s="212"/>
      <c r="C262" s="213">
        <v>6340022</v>
      </c>
      <c r="D262" s="214" t="s">
        <v>79</v>
      </c>
      <c r="E262" s="223"/>
      <c r="F262" s="222">
        <v>0.5</v>
      </c>
      <c r="G262" s="222">
        <v>0.4</v>
      </c>
      <c r="H262" s="589">
        <v>1</v>
      </c>
      <c r="I262" s="589">
        <v>1</v>
      </c>
      <c r="J262" s="589">
        <v>1</v>
      </c>
      <c r="K262" s="589">
        <v>1</v>
      </c>
      <c r="L262" s="589">
        <v>1</v>
      </c>
      <c r="M262" s="463"/>
      <c r="N262" s="315"/>
    </row>
    <row r="263" spans="1:25" s="316" customFormat="1" x14ac:dyDescent="0.2">
      <c r="A263" s="317"/>
      <c r="B263" s="212"/>
      <c r="C263" s="213">
        <v>634003</v>
      </c>
      <c r="D263" s="214" t="s">
        <v>264</v>
      </c>
      <c r="E263" s="223"/>
      <c r="F263" s="222">
        <v>1.2</v>
      </c>
      <c r="G263" s="222">
        <v>1.1000000000000001</v>
      </c>
      <c r="H263" s="589">
        <v>1.2</v>
      </c>
      <c r="I263" s="589">
        <v>1.2</v>
      </c>
      <c r="J263" s="589">
        <v>1.2</v>
      </c>
      <c r="K263" s="589">
        <v>1.2</v>
      </c>
      <c r="L263" s="589">
        <v>1.2</v>
      </c>
      <c r="M263" s="463"/>
      <c r="N263" s="315"/>
    </row>
    <row r="264" spans="1:25" s="316" customFormat="1" x14ac:dyDescent="0.2">
      <c r="A264" s="314"/>
      <c r="B264" s="212"/>
      <c r="C264" s="213">
        <v>634004</v>
      </c>
      <c r="D264" s="214" t="s">
        <v>80</v>
      </c>
      <c r="E264" s="204"/>
      <c r="F264" s="222">
        <v>1.3</v>
      </c>
      <c r="G264" s="222">
        <v>1.4</v>
      </c>
      <c r="H264" s="589">
        <v>1</v>
      </c>
      <c r="I264" s="589">
        <v>1</v>
      </c>
      <c r="J264" s="589">
        <v>1</v>
      </c>
      <c r="K264" s="589">
        <v>1</v>
      </c>
      <c r="L264" s="589">
        <v>1</v>
      </c>
      <c r="M264" s="463"/>
      <c r="N264" s="315"/>
    </row>
    <row r="265" spans="1:25" s="316" customFormat="1" x14ac:dyDescent="0.2">
      <c r="A265" s="317"/>
      <c r="B265" s="212"/>
      <c r="C265" s="213">
        <v>634005</v>
      </c>
      <c r="D265" s="214" t="s">
        <v>81</v>
      </c>
      <c r="E265" s="223"/>
      <c r="F265" s="222">
        <v>0.1</v>
      </c>
      <c r="G265" s="222">
        <v>0.1</v>
      </c>
      <c r="H265" s="589">
        <v>0.2</v>
      </c>
      <c r="I265" s="589">
        <v>0.2</v>
      </c>
      <c r="J265" s="589">
        <v>0.2</v>
      </c>
      <c r="K265" s="589">
        <v>0.2</v>
      </c>
      <c r="L265" s="589">
        <v>0.2</v>
      </c>
      <c r="M265" s="463"/>
      <c r="N265" s="315"/>
    </row>
    <row r="266" spans="1:25" s="316" customFormat="1" x14ac:dyDescent="0.2">
      <c r="A266" s="317"/>
      <c r="B266" s="212">
        <v>635</v>
      </c>
      <c r="C266" s="213"/>
      <c r="D266" s="221" t="s">
        <v>82</v>
      </c>
      <c r="E266" s="224"/>
      <c r="F266" s="224">
        <f>SUM(F267:F272)</f>
        <v>3.3</v>
      </c>
      <c r="G266" s="224">
        <f t="shared" ref="G266:H266" si="95">SUM(G267:G272)</f>
        <v>2.7</v>
      </c>
      <c r="H266" s="224">
        <f t="shared" si="95"/>
        <v>3</v>
      </c>
      <c r="I266" s="224">
        <f t="shared" ref="I266:J266" si="96">SUM(I267:I272)</f>
        <v>3</v>
      </c>
      <c r="J266" s="224">
        <f t="shared" si="96"/>
        <v>15</v>
      </c>
      <c r="K266" s="224">
        <f t="shared" ref="K266:L266" si="97">SUM(K267:K272)</f>
        <v>3</v>
      </c>
      <c r="L266" s="224">
        <f t="shared" si="97"/>
        <v>3</v>
      </c>
      <c r="M266" s="463"/>
      <c r="N266" s="315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</row>
    <row r="267" spans="1:25" s="316" customFormat="1" x14ac:dyDescent="0.2">
      <c r="A267" s="317"/>
      <c r="B267" s="212"/>
      <c r="C267" s="213">
        <v>635002</v>
      </c>
      <c r="D267" s="214" t="s">
        <v>83</v>
      </c>
      <c r="E267" s="223"/>
      <c r="F267" s="222">
        <v>0</v>
      </c>
      <c r="G267" s="222">
        <v>0</v>
      </c>
      <c r="H267" s="589">
        <v>1</v>
      </c>
      <c r="I267" s="589">
        <v>1</v>
      </c>
      <c r="J267" s="589">
        <v>1</v>
      </c>
      <c r="K267" s="589">
        <v>1</v>
      </c>
      <c r="L267" s="589">
        <v>1</v>
      </c>
      <c r="M267" s="365"/>
      <c r="N267" s="315"/>
      <c r="P267" s="436"/>
      <c r="Q267" s="436"/>
      <c r="R267" s="436"/>
      <c r="S267" s="436"/>
      <c r="T267" s="436"/>
      <c r="U267" s="436"/>
      <c r="V267" s="436"/>
      <c r="W267" s="436"/>
      <c r="X267" s="436"/>
      <c r="Y267" s="436"/>
    </row>
    <row r="268" spans="1:25" s="316" customFormat="1" x14ac:dyDescent="0.2">
      <c r="A268" s="317"/>
      <c r="B268" s="212"/>
      <c r="C268" s="213">
        <v>635003</v>
      </c>
      <c r="D268" s="214" t="s">
        <v>84</v>
      </c>
      <c r="E268" s="223"/>
      <c r="F268" s="222">
        <v>2</v>
      </c>
      <c r="G268" s="222">
        <v>0.5</v>
      </c>
      <c r="H268" s="589">
        <v>0</v>
      </c>
      <c r="I268" s="589">
        <v>0</v>
      </c>
      <c r="J268" s="589">
        <v>0</v>
      </c>
      <c r="K268" s="589">
        <v>0</v>
      </c>
      <c r="L268" s="589">
        <v>0</v>
      </c>
      <c r="M268" s="474"/>
      <c r="N268" s="315"/>
    </row>
    <row r="269" spans="1:25" s="316" customFormat="1" x14ac:dyDescent="0.2">
      <c r="A269" s="317"/>
      <c r="B269" s="212"/>
      <c r="C269" s="213">
        <v>6350041</v>
      </c>
      <c r="D269" s="214" t="s">
        <v>85</v>
      </c>
      <c r="E269" s="223"/>
      <c r="F269" s="222">
        <v>0</v>
      </c>
      <c r="G269" s="222">
        <v>0.3</v>
      </c>
      <c r="H269" s="589">
        <v>0.5</v>
      </c>
      <c r="I269" s="589">
        <v>0.5</v>
      </c>
      <c r="J269" s="589">
        <v>0.5</v>
      </c>
      <c r="K269" s="589">
        <v>0.5</v>
      </c>
      <c r="L269" s="589">
        <v>0.5</v>
      </c>
      <c r="M269" s="463"/>
      <c r="N269" s="315"/>
    </row>
    <row r="270" spans="1:25" s="316" customFormat="1" x14ac:dyDescent="0.2">
      <c r="A270" s="317"/>
      <c r="B270" s="212"/>
      <c r="C270" s="213">
        <v>6350044</v>
      </c>
      <c r="D270" s="214" t="s">
        <v>86</v>
      </c>
      <c r="E270" s="223"/>
      <c r="F270" s="222">
        <v>0.5</v>
      </c>
      <c r="G270" s="222">
        <v>0.6</v>
      </c>
      <c r="H270" s="589">
        <v>0.5</v>
      </c>
      <c r="I270" s="589">
        <v>0.5</v>
      </c>
      <c r="J270" s="589">
        <v>0.5</v>
      </c>
      <c r="K270" s="589">
        <v>0.5</v>
      </c>
      <c r="L270" s="589">
        <v>0.5</v>
      </c>
      <c r="M270" s="474"/>
      <c r="N270" s="315"/>
    </row>
    <row r="271" spans="1:25" s="316" customFormat="1" x14ac:dyDescent="0.2">
      <c r="A271" s="314"/>
      <c r="B271" s="212"/>
      <c r="C271" s="213">
        <v>635006</v>
      </c>
      <c r="D271" s="214" t="s">
        <v>87</v>
      </c>
      <c r="E271" s="223"/>
      <c r="F271" s="222">
        <v>0.8</v>
      </c>
      <c r="G271" s="222">
        <v>0.5</v>
      </c>
      <c r="H271" s="589">
        <v>1</v>
      </c>
      <c r="I271" s="589">
        <v>1</v>
      </c>
      <c r="J271" s="589">
        <v>1</v>
      </c>
      <c r="K271" s="589">
        <v>1</v>
      </c>
      <c r="L271" s="589">
        <v>1</v>
      </c>
      <c r="M271" s="463"/>
      <c r="N271" s="315"/>
    </row>
    <row r="272" spans="1:25" s="318" customFormat="1" x14ac:dyDescent="0.2">
      <c r="A272" s="434"/>
      <c r="B272" s="212"/>
      <c r="C272" s="213">
        <v>635009</v>
      </c>
      <c r="D272" s="214" t="s">
        <v>411</v>
      </c>
      <c r="E272" s="223"/>
      <c r="F272" s="222">
        <v>0</v>
      </c>
      <c r="G272" s="222">
        <v>0.8</v>
      </c>
      <c r="H272" s="589">
        <v>0</v>
      </c>
      <c r="I272" s="589">
        <v>0</v>
      </c>
      <c r="J272" s="596">
        <v>12</v>
      </c>
      <c r="K272" s="589">
        <v>0</v>
      </c>
      <c r="L272" s="589">
        <v>0</v>
      </c>
      <c r="M272" s="474" t="s">
        <v>1325</v>
      </c>
      <c r="N272" s="319"/>
      <c r="P272" s="316"/>
      <c r="Q272" s="316"/>
      <c r="R272" s="316"/>
      <c r="S272" s="316"/>
      <c r="T272" s="316"/>
      <c r="U272" s="316"/>
      <c r="V272" s="316"/>
      <c r="W272" s="316"/>
      <c r="X272" s="316"/>
      <c r="Y272" s="316"/>
    </row>
    <row r="273" spans="1:25" s="436" customFormat="1" x14ac:dyDescent="0.2">
      <c r="A273" s="434"/>
      <c r="B273" s="212">
        <v>636</v>
      </c>
      <c r="C273" s="220"/>
      <c r="D273" s="221" t="s">
        <v>1155</v>
      </c>
      <c r="E273" s="224"/>
      <c r="F273" s="224">
        <f t="shared" ref="F273" si="98">SUM(F274)</f>
        <v>1</v>
      </c>
      <c r="G273" s="204">
        <f t="shared" ref="G273" si="99">SUM(G274)</f>
        <v>1.2</v>
      </c>
      <c r="H273" s="224">
        <f t="shared" ref="H273" si="100">SUM(H274)</f>
        <v>1.2</v>
      </c>
      <c r="I273" s="224">
        <f t="shared" ref="I273:L273" si="101">SUM(I274)</f>
        <v>1.2</v>
      </c>
      <c r="J273" s="224">
        <f t="shared" si="101"/>
        <v>1.2</v>
      </c>
      <c r="K273" s="224">
        <f t="shared" si="101"/>
        <v>1.2</v>
      </c>
      <c r="L273" s="224">
        <f t="shared" si="101"/>
        <v>1.2</v>
      </c>
      <c r="M273" s="175"/>
      <c r="N273" s="435"/>
      <c r="P273" s="316"/>
      <c r="Q273" s="316"/>
      <c r="R273" s="316"/>
      <c r="S273" s="316"/>
      <c r="T273" s="316"/>
      <c r="U273" s="316"/>
      <c r="V273" s="316"/>
      <c r="W273" s="316"/>
      <c r="X273" s="316"/>
      <c r="Y273" s="316"/>
    </row>
    <row r="274" spans="1:25" s="316" customFormat="1" x14ac:dyDescent="0.2">
      <c r="A274" s="314"/>
      <c r="B274" s="212"/>
      <c r="C274" s="213">
        <v>636002</v>
      </c>
      <c r="D274" s="214" t="s">
        <v>1156</v>
      </c>
      <c r="E274" s="222"/>
      <c r="F274" s="222">
        <v>1</v>
      </c>
      <c r="G274" s="222">
        <v>1.2</v>
      </c>
      <c r="H274" s="589">
        <v>1.2</v>
      </c>
      <c r="I274" s="589">
        <v>1.2</v>
      </c>
      <c r="J274" s="589">
        <v>1.2</v>
      </c>
      <c r="K274" s="589">
        <v>1.2</v>
      </c>
      <c r="L274" s="589">
        <v>1.2</v>
      </c>
      <c r="M274" s="463"/>
      <c r="N274" s="315"/>
    </row>
    <row r="275" spans="1:25" s="316" customFormat="1" x14ac:dyDescent="0.2">
      <c r="A275" s="317"/>
      <c r="B275" s="212">
        <v>637</v>
      </c>
      <c r="C275" s="220"/>
      <c r="D275" s="221" t="s">
        <v>88</v>
      </c>
      <c r="E275" s="224"/>
      <c r="F275" s="204">
        <f>SUM(F276:F310)</f>
        <v>116.69999999999999</v>
      </c>
      <c r="G275" s="204">
        <f t="shared" ref="G275:H275" si="102">SUM(G276:G310)</f>
        <v>114.8</v>
      </c>
      <c r="H275" s="204">
        <f t="shared" si="102"/>
        <v>132.39999999999998</v>
      </c>
      <c r="I275" s="204">
        <f t="shared" ref="I275:J275" si="103">SUM(I276:I310)</f>
        <v>134.39999999999998</v>
      </c>
      <c r="J275" s="204">
        <f t="shared" si="103"/>
        <v>134.39999999999998</v>
      </c>
      <c r="K275" s="204">
        <f t="shared" ref="K275:L275" si="104">SUM(K276:K310)</f>
        <v>132.39999999999998</v>
      </c>
      <c r="L275" s="204">
        <f t="shared" si="104"/>
        <v>132.39999999999998</v>
      </c>
      <c r="M275" s="463"/>
      <c r="N275" s="315"/>
    </row>
    <row r="276" spans="1:25" s="316" customFormat="1" x14ac:dyDescent="0.2">
      <c r="A276" s="317"/>
      <c r="B276" s="212"/>
      <c r="C276" s="213">
        <v>636002</v>
      </c>
      <c r="D276" s="214" t="s">
        <v>289</v>
      </c>
      <c r="E276" s="223"/>
      <c r="F276" s="222">
        <v>0.1</v>
      </c>
      <c r="G276" s="222">
        <v>0</v>
      </c>
      <c r="H276" s="589">
        <v>0.2</v>
      </c>
      <c r="I276" s="589">
        <v>0.2</v>
      </c>
      <c r="J276" s="589">
        <v>0.2</v>
      </c>
      <c r="K276" s="589">
        <v>0.2</v>
      </c>
      <c r="L276" s="589">
        <v>0.2</v>
      </c>
      <c r="M276" s="463"/>
      <c r="N276" s="315"/>
    </row>
    <row r="277" spans="1:25" s="316" customFormat="1" x14ac:dyDescent="0.2">
      <c r="A277" s="317"/>
      <c r="B277" s="212"/>
      <c r="C277" s="213">
        <v>637001</v>
      </c>
      <c r="D277" s="214" t="s">
        <v>89</v>
      </c>
      <c r="E277" s="223"/>
      <c r="F277" s="222">
        <v>2.4</v>
      </c>
      <c r="G277" s="222">
        <v>0.3</v>
      </c>
      <c r="H277" s="589">
        <v>1</v>
      </c>
      <c r="I277" s="589">
        <v>1</v>
      </c>
      <c r="J277" s="589">
        <v>1</v>
      </c>
      <c r="K277" s="589">
        <v>1</v>
      </c>
      <c r="L277" s="589">
        <v>1</v>
      </c>
      <c r="M277" s="474"/>
      <c r="N277" s="315"/>
    </row>
    <row r="278" spans="1:25" s="316" customFormat="1" x14ac:dyDescent="0.2">
      <c r="A278" s="317"/>
      <c r="B278" s="212"/>
      <c r="C278" s="213">
        <v>637002</v>
      </c>
      <c r="D278" s="214" t="s">
        <v>368</v>
      </c>
      <c r="E278" s="223"/>
      <c r="F278" s="222">
        <v>0</v>
      </c>
      <c r="G278" s="222">
        <v>0</v>
      </c>
      <c r="H278" s="589">
        <v>0</v>
      </c>
      <c r="I278" s="589">
        <v>0</v>
      </c>
      <c r="J278" s="589">
        <v>0</v>
      </c>
      <c r="K278" s="589">
        <v>0</v>
      </c>
      <c r="L278" s="589">
        <v>0</v>
      </c>
      <c r="M278" s="474"/>
      <c r="N278" s="315"/>
    </row>
    <row r="279" spans="1:25" s="316" customFormat="1" x14ac:dyDescent="0.2">
      <c r="A279" s="317"/>
      <c r="B279" s="212"/>
      <c r="C279" s="213">
        <v>637003</v>
      </c>
      <c r="D279" s="214" t="s">
        <v>579</v>
      </c>
      <c r="E279" s="223"/>
      <c r="F279" s="222">
        <v>0.2</v>
      </c>
      <c r="G279" s="222">
        <v>0.3</v>
      </c>
      <c r="H279" s="589">
        <v>1.5</v>
      </c>
      <c r="I279" s="589">
        <v>1.5</v>
      </c>
      <c r="J279" s="589">
        <v>1.5</v>
      </c>
      <c r="K279" s="589">
        <v>1.5</v>
      </c>
      <c r="L279" s="589">
        <v>1.5</v>
      </c>
      <c r="M279" s="463"/>
      <c r="N279" s="315"/>
    </row>
    <row r="280" spans="1:25" s="316" customFormat="1" x14ac:dyDescent="0.2">
      <c r="A280" s="317"/>
      <c r="B280" s="212"/>
      <c r="C280" s="213">
        <v>637004</v>
      </c>
      <c r="D280" s="214" t="s">
        <v>94</v>
      </c>
      <c r="E280" s="223"/>
      <c r="F280" s="222">
        <v>0.1</v>
      </c>
      <c r="G280" s="222">
        <v>0.1</v>
      </c>
      <c r="H280" s="589">
        <v>0.5</v>
      </c>
      <c r="I280" s="589">
        <v>0.5</v>
      </c>
      <c r="J280" s="589">
        <v>0.5</v>
      </c>
      <c r="K280" s="589">
        <v>0.5</v>
      </c>
      <c r="L280" s="589">
        <v>0.5</v>
      </c>
      <c r="M280" s="474"/>
      <c r="N280" s="315"/>
    </row>
    <row r="281" spans="1:25" s="316" customFormat="1" x14ac:dyDescent="0.2">
      <c r="A281" s="317"/>
      <c r="B281" s="212"/>
      <c r="C281" s="213">
        <v>6370041</v>
      </c>
      <c r="D281" s="214" t="s">
        <v>91</v>
      </c>
      <c r="E281" s="223"/>
      <c r="F281" s="222">
        <v>0.3</v>
      </c>
      <c r="G281" s="222">
        <v>3</v>
      </c>
      <c r="H281" s="589">
        <v>7</v>
      </c>
      <c r="I281" s="589">
        <v>7</v>
      </c>
      <c r="J281" s="589">
        <v>7</v>
      </c>
      <c r="K281" s="589">
        <v>7</v>
      </c>
      <c r="L281" s="589">
        <v>7</v>
      </c>
      <c r="M281" s="474"/>
      <c r="N281" s="315"/>
    </row>
    <row r="282" spans="1:25" s="316" customFormat="1" x14ac:dyDescent="0.2">
      <c r="A282" s="317"/>
      <c r="B282" s="215"/>
      <c r="C282" s="213">
        <v>63700410</v>
      </c>
      <c r="D282" s="214" t="s">
        <v>843</v>
      </c>
      <c r="E282" s="223"/>
      <c r="F282" s="222">
        <v>1.6</v>
      </c>
      <c r="G282" s="222">
        <v>1.6</v>
      </c>
      <c r="H282" s="589">
        <v>1.7</v>
      </c>
      <c r="I282" s="589">
        <v>1.7</v>
      </c>
      <c r="J282" s="589">
        <v>1.7</v>
      </c>
      <c r="K282" s="589">
        <v>1.7</v>
      </c>
      <c r="L282" s="589">
        <v>1.7</v>
      </c>
      <c r="M282" s="474"/>
      <c r="N282" s="315"/>
    </row>
    <row r="283" spans="1:25" s="316" customFormat="1" x14ac:dyDescent="0.2">
      <c r="A283" s="317"/>
      <c r="B283" s="215"/>
      <c r="C283" s="213">
        <v>63700412</v>
      </c>
      <c r="D283" s="214" t="s">
        <v>1027</v>
      </c>
      <c r="E283" s="223"/>
      <c r="F283" s="222">
        <v>0.1</v>
      </c>
      <c r="G283" s="222">
        <v>0</v>
      </c>
      <c r="H283" s="589">
        <v>0.1</v>
      </c>
      <c r="I283" s="589">
        <v>0.1</v>
      </c>
      <c r="J283" s="589">
        <v>0.1</v>
      </c>
      <c r="K283" s="589">
        <v>0.1</v>
      </c>
      <c r="L283" s="589">
        <v>0.1</v>
      </c>
      <c r="M283" s="463"/>
      <c r="N283" s="315"/>
    </row>
    <row r="284" spans="1:25" s="316" customFormat="1" x14ac:dyDescent="0.2">
      <c r="A284" s="317"/>
      <c r="B284" s="212"/>
      <c r="C284" s="213">
        <v>6370046</v>
      </c>
      <c r="D284" s="214" t="s">
        <v>93</v>
      </c>
      <c r="E284" s="223"/>
      <c r="F284" s="222">
        <v>0</v>
      </c>
      <c r="G284" s="222">
        <v>0</v>
      </c>
      <c r="H284" s="589">
        <v>1</v>
      </c>
      <c r="I284" s="589">
        <v>1</v>
      </c>
      <c r="J284" s="589">
        <v>1</v>
      </c>
      <c r="K284" s="589">
        <v>1</v>
      </c>
      <c r="L284" s="589">
        <v>1</v>
      </c>
      <c r="M284" s="463"/>
      <c r="N284" s="315"/>
    </row>
    <row r="285" spans="1:25" s="316" customFormat="1" ht="12.75" customHeight="1" x14ac:dyDescent="0.2">
      <c r="A285" s="317"/>
      <c r="B285" s="212"/>
      <c r="C285" s="213">
        <v>6370048</v>
      </c>
      <c r="D285" s="214" t="s">
        <v>709</v>
      </c>
      <c r="E285" s="223"/>
      <c r="F285" s="222">
        <v>4.3</v>
      </c>
      <c r="G285" s="222">
        <v>2.4</v>
      </c>
      <c r="H285" s="589">
        <v>2.5</v>
      </c>
      <c r="I285" s="589">
        <v>2.5</v>
      </c>
      <c r="J285" s="589">
        <v>2.5</v>
      </c>
      <c r="K285" s="589">
        <v>2.5</v>
      </c>
      <c r="L285" s="589">
        <v>2.5</v>
      </c>
      <c r="M285" s="463"/>
      <c r="N285" s="315"/>
    </row>
    <row r="286" spans="1:25" s="316" customFormat="1" x14ac:dyDescent="0.2">
      <c r="A286" s="317"/>
      <c r="B286" s="212"/>
      <c r="C286" s="213">
        <v>6370054</v>
      </c>
      <c r="D286" s="214" t="s">
        <v>97</v>
      </c>
      <c r="E286" s="223"/>
      <c r="F286" s="222">
        <v>0</v>
      </c>
      <c r="G286" s="222">
        <v>0</v>
      </c>
      <c r="H286" s="589">
        <v>0</v>
      </c>
      <c r="I286" s="589">
        <v>0</v>
      </c>
      <c r="J286" s="589">
        <v>0</v>
      </c>
      <c r="K286" s="589">
        <v>0</v>
      </c>
      <c r="L286" s="589">
        <v>0</v>
      </c>
      <c r="M286" s="474"/>
      <c r="N286" s="315"/>
      <c r="P286" s="436"/>
      <c r="Q286" s="436"/>
      <c r="R286" s="436"/>
      <c r="S286" s="436"/>
      <c r="T286" s="436"/>
      <c r="U286" s="436"/>
      <c r="V286" s="436"/>
      <c r="W286" s="436"/>
      <c r="X286" s="436"/>
      <c r="Y286" s="436"/>
    </row>
    <row r="287" spans="1:25" s="316" customFormat="1" x14ac:dyDescent="0.2">
      <c r="A287" s="317"/>
      <c r="B287" s="212"/>
      <c r="C287" s="213">
        <v>6370056</v>
      </c>
      <c r="D287" s="214" t="s">
        <v>95</v>
      </c>
      <c r="E287" s="223"/>
      <c r="F287" s="222">
        <v>12.1</v>
      </c>
      <c r="G287" s="222">
        <v>12.4</v>
      </c>
      <c r="H287" s="589">
        <v>12</v>
      </c>
      <c r="I287" s="589">
        <v>12</v>
      </c>
      <c r="J287" s="589">
        <v>12</v>
      </c>
      <c r="K287" s="589">
        <v>12</v>
      </c>
      <c r="L287" s="589">
        <v>12</v>
      </c>
      <c r="M287" s="474"/>
      <c r="N287" s="315"/>
    </row>
    <row r="288" spans="1:25" s="316" customFormat="1" x14ac:dyDescent="0.2">
      <c r="A288" s="317"/>
      <c r="B288" s="212"/>
      <c r="C288" s="213">
        <v>6370056</v>
      </c>
      <c r="D288" s="214" t="s">
        <v>96</v>
      </c>
      <c r="E288" s="223"/>
      <c r="F288" s="222">
        <v>2.4</v>
      </c>
      <c r="G288" s="222">
        <v>2.4</v>
      </c>
      <c r="H288" s="589">
        <v>2.5</v>
      </c>
      <c r="I288" s="589">
        <v>2.5</v>
      </c>
      <c r="J288" s="589">
        <v>2.5</v>
      </c>
      <c r="K288" s="589">
        <v>2.5</v>
      </c>
      <c r="L288" s="589">
        <v>2.5</v>
      </c>
      <c r="M288" s="463"/>
      <c r="N288" s="315"/>
    </row>
    <row r="289" spans="1:25" s="316" customFormat="1" x14ac:dyDescent="0.2">
      <c r="A289" s="317"/>
      <c r="B289" s="212"/>
      <c r="C289" s="213">
        <v>6370056</v>
      </c>
      <c r="D289" s="214" t="s">
        <v>98</v>
      </c>
      <c r="E289" s="223"/>
      <c r="F289" s="222">
        <v>0.6</v>
      </c>
      <c r="G289" s="222">
        <v>0.6</v>
      </c>
      <c r="H289" s="589">
        <v>0.6</v>
      </c>
      <c r="I289" s="589">
        <v>0.6</v>
      </c>
      <c r="J289" s="589">
        <v>0.6</v>
      </c>
      <c r="K289" s="589">
        <v>0.6</v>
      </c>
      <c r="L289" s="589">
        <v>0.6</v>
      </c>
      <c r="M289" s="463"/>
      <c r="N289" s="315"/>
    </row>
    <row r="290" spans="1:25" s="316" customFormat="1" x14ac:dyDescent="0.2">
      <c r="A290" s="317"/>
      <c r="B290" s="212"/>
      <c r="C290" s="213">
        <v>6370056</v>
      </c>
      <c r="D290" s="214" t="s">
        <v>99</v>
      </c>
      <c r="E290" s="223"/>
      <c r="F290" s="222">
        <v>12.2</v>
      </c>
      <c r="G290" s="222">
        <v>15.1</v>
      </c>
      <c r="H290" s="589">
        <v>15</v>
      </c>
      <c r="I290" s="589">
        <v>17</v>
      </c>
      <c r="J290" s="589">
        <v>17</v>
      </c>
      <c r="K290" s="589">
        <v>15</v>
      </c>
      <c r="L290" s="589">
        <v>15</v>
      </c>
      <c r="M290" s="489"/>
      <c r="N290" s="315"/>
    </row>
    <row r="291" spans="1:25" s="316" customFormat="1" x14ac:dyDescent="0.2">
      <c r="A291" s="317"/>
      <c r="B291" s="212"/>
      <c r="C291" s="213">
        <v>637005</v>
      </c>
      <c r="D291" s="214" t="s">
        <v>758</v>
      </c>
      <c r="E291" s="223"/>
      <c r="F291" s="222">
        <v>0</v>
      </c>
      <c r="G291" s="222">
        <v>0</v>
      </c>
      <c r="H291" s="589">
        <v>0</v>
      </c>
      <c r="I291" s="589">
        <v>0</v>
      </c>
      <c r="J291" s="589">
        <v>0</v>
      </c>
      <c r="K291" s="589">
        <v>0</v>
      </c>
      <c r="L291" s="589">
        <v>0</v>
      </c>
      <c r="M291" s="463"/>
      <c r="N291" s="315"/>
    </row>
    <row r="292" spans="1:25" s="436" customFormat="1" x14ac:dyDescent="0.2">
      <c r="A292" s="427"/>
      <c r="B292" s="212"/>
      <c r="C292" s="213">
        <v>637006</v>
      </c>
      <c r="D292" s="214" t="s">
        <v>619</v>
      </c>
      <c r="E292" s="223"/>
      <c r="F292" s="222">
        <v>0.1</v>
      </c>
      <c r="G292" s="222">
        <v>0</v>
      </c>
      <c r="H292" s="589">
        <v>0</v>
      </c>
      <c r="I292" s="589">
        <v>0</v>
      </c>
      <c r="J292" s="589">
        <v>0</v>
      </c>
      <c r="K292" s="589">
        <v>0</v>
      </c>
      <c r="L292" s="589">
        <v>0</v>
      </c>
      <c r="M292" s="474"/>
      <c r="N292" s="435"/>
      <c r="P292" s="316"/>
      <c r="Q292" s="316"/>
      <c r="R292" s="316"/>
      <c r="S292" s="316"/>
      <c r="T292" s="316"/>
      <c r="U292" s="316"/>
      <c r="V292" s="316"/>
      <c r="W292" s="316"/>
      <c r="X292" s="316"/>
      <c r="Y292" s="316"/>
    </row>
    <row r="293" spans="1:25" s="316" customFormat="1" x14ac:dyDescent="0.2">
      <c r="A293" s="317"/>
      <c r="B293" s="212"/>
      <c r="C293" s="213">
        <v>637006</v>
      </c>
      <c r="D293" s="214" t="s">
        <v>1084</v>
      </c>
      <c r="E293" s="223"/>
      <c r="F293" s="222">
        <v>0.3</v>
      </c>
      <c r="G293" s="222">
        <v>0</v>
      </c>
      <c r="H293" s="589">
        <v>1.5</v>
      </c>
      <c r="I293" s="589">
        <v>1.5</v>
      </c>
      <c r="J293" s="589">
        <v>1.5</v>
      </c>
      <c r="K293" s="589">
        <v>1.5</v>
      </c>
      <c r="L293" s="589">
        <v>1.5</v>
      </c>
      <c r="M293" s="474"/>
      <c r="N293" s="315"/>
    </row>
    <row r="294" spans="1:25" s="316" customFormat="1" x14ac:dyDescent="0.2">
      <c r="A294" s="317"/>
      <c r="B294" s="212"/>
      <c r="C294" s="213">
        <v>637007</v>
      </c>
      <c r="D294" s="214" t="s">
        <v>888</v>
      </c>
      <c r="E294" s="223"/>
      <c r="F294" s="222">
        <v>0.2</v>
      </c>
      <c r="G294" s="222">
        <v>0</v>
      </c>
      <c r="H294" s="589">
        <v>0</v>
      </c>
      <c r="I294" s="589">
        <v>0</v>
      </c>
      <c r="J294" s="589">
        <v>0</v>
      </c>
      <c r="K294" s="589">
        <v>0</v>
      </c>
      <c r="L294" s="589">
        <v>0</v>
      </c>
      <c r="M294" s="463"/>
      <c r="N294" s="315"/>
    </row>
    <row r="295" spans="1:25" s="316" customFormat="1" x14ac:dyDescent="0.2">
      <c r="A295" s="317"/>
      <c r="B295" s="212"/>
      <c r="C295" s="213">
        <v>637011</v>
      </c>
      <c r="D295" s="214" t="s">
        <v>100</v>
      </c>
      <c r="E295" s="223"/>
      <c r="F295" s="222">
        <v>0.1</v>
      </c>
      <c r="G295" s="222">
        <v>0.1</v>
      </c>
      <c r="H295" s="589">
        <v>2</v>
      </c>
      <c r="I295" s="589">
        <v>2</v>
      </c>
      <c r="J295" s="589">
        <v>2</v>
      </c>
      <c r="K295" s="589">
        <v>2</v>
      </c>
      <c r="L295" s="589">
        <v>2</v>
      </c>
      <c r="M295" s="365"/>
      <c r="N295" s="315"/>
    </row>
    <row r="296" spans="1:25" s="316" customFormat="1" x14ac:dyDescent="0.2">
      <c r="A296" s="317"/>
      <c r="B296" s="212"/>
      <c r="C296" s="213">
        <v>637011</v>
      </c>
      <c r="D296" s="214" t="s">
        <v>647</v>
      </c>
      <c r="E296" s="223"/>
      <c r="F296" s="222">
        <v>0.5</v>
      </c>
      <c r="G296" s="222">
        <v>0.2</v>
      </c>
      <c r="H296" s="589">
        <v>0.5</v>
      </c>
      <c r="I296" s="589">
        <v>0.5</v>
      </c>
      <c r="J296" s="589">
        <v>0.5</v>
      </c>
      <c r="K296" s="589">
        <v>0.5</v>
      </c>
      <c r="L296" s="589">
        <v>0.5</v>
      </c>
      <c r="M296" s="463"/>
      <c r="N296" s="315"/>
    </row>
    <row r="297" spans="1:25" s="316" customFormat="1" x14ac:dyDescent="0.2">
      <c r="A297" s="317"/>
      <c r="B297" s="212"/>
      <c r="C297" s="213">
        <v>637012</v>
      </c>
      <c r="D297" s="214" t="s">
        <v>296</v>
      </c>
      <c r="E297" s="204"/>
      <c r="F297" s="222">
        <v>8</v>
      </c>
      <c r="G297" s="222">
        <v>15</v>
      </c>
      <c r="H297" s="589">
        <v>8</v>
      </c>
      <c r="I297" s="589">
        <v>8</v>
      </c>
      <c r="J297" s="589">
        <v>8</v>
      </c>
      <c r="K297" s="589">
        <v>8</v>
      </c>
      <c r="L297" s="589">
        <v>8</v>
      </c>
      <c r="M297" s="474"/>
      <c r="N297" s="315"/>
    </row>
    <row r="298" spans="1:25" s="316" customFormat="1" x14ac:dyDescent="0.2">
      <c r="A298" s="317"/>
      <c r="B298" s="212"/>
      <c r="C298" s="213">
        <v>637012</v>
      </c>
      <c r="D298" s="214" t="s">
        <v>757</v>
      </c>
      <c r="E298" s="204"/>
      <c r="F298" s="222">
        <v>0</v>
      </c>
      <c r="G298" s="222">
        <v>0</v>
      </c>
      <c r="H298" s="589">
        <v>0</v>
      </c>
      <c r="I298" s="589">
        <v>0</v>
      </c>
      <c r="J298" s="589">
        <v>0</v>
      </c>
      <c r="K298" s="589">
        <v>0</v>
      </c>
      <c r="L298" s="589">
        <v>0</v>
      </c>
      <c r="N298" s="315"/>
    </row>
    <row r="299" spans="1:25" s="316" customFormat="1" x14ac:dyDescent="0.2">
      <c r="A299" s="317"/>
      <c r="B299" s="212"/>
      <c r="C299" s="213">
        <v>637014</v>
      </c>
      <c r="D299" s="214" t="s">
        <v>101</v>
      </c>
      <c r="E299" s="223"/>
      <c r="F299" s="222">
        <v>20.5</v>
      </c>
      <c r="G299" s="222">
        <v>10.1</v>
      </c>
      <c r="H299" s="589">
        <v>13</v>
      </c>
      <c r="I299" s="589">
        <v>13</v>
      </c>
      <c r="J299" s="589">
        <v>13</v>
      </c>
      <c r="K299" s="589">
        <v>13</v>
      </c>
      <c r="L299" s="589">
        <v>13</v>
      </c>
      <c r="M299" s="474"/>
      <c r="N299" s="315"/>
    </row>
    <row r="300" spans="1:25" s="316" customFormat="1" x14ac:dyDescent="0.2">
      <c r="A300" s="317"/>
      <c r="B300" s="212"/>
      <c r="C300" s="213">
        <v>637015</v>
      </c>
      <c r="D300" s="214" t="s">
        <v>102</v>
      </c>
      <c r="E300" s="223"/>
      <c r="F300" s="222">
        <v>3.6</v>
      </c>
      <c r="G300" s="222">
        <v>3.4</v>
      </c>
      <c r="H300" s="589">
        <v>4</v>
      </c>
      <c r="I300" s="589">
        <v>4</v>
      </c>
      <c r="J300" s="589">
        <v>4</v>
      </c>
      <c r="K300" s="589">
        <v>4</v>
      </c>
      <c r="L300" s="589">
        <v>4</v>
      </c>
      <c r="M300" s="463"/>
      <c r="N300" s="315"/>
    </row>
    <row r="301" spans="1:25" s="316" customFormat="1" x14ac:dyDescent="0.2">
      <c r="A301" s="317"/>
      <c r="B301" s="212"/>
      <c r="C301" s="213">
        <v>637016</v>
      </c>
      <c r="D301" s="214" t="s">
        <v>103</v>
      </c>
      <c r="E301" s="223"/>
      <c r="F301" s="222">
        <v>4</v>
      </c>
      <c r="G301" s="222">
        <v>4.0999999999999996</v>
      </c>
      <c r="H301" s="589">
        <v>4</v>
      </c>
      <c r="I301" s="589">
        <v>4</v>
      </c>
      <c r="J301" s="589">
        <v>4</v>
      </c>
      <c r="K301" s="589">
        <v>4</v>
      </c>
      <c r="L301" s="589">
        <v>4</v>
      </c>
      <c r="M301" s="463"/>
      <c r="N301" s="315"/>
    </row>
    <row r="302" spans="1:25" s="316" customFormat="1" x14ac:dyDescent="0.2">
      <c r="A302" s="317"/>
      <c r="B302" s="212"/>
      <c r="C302" s="213">
        <v>637017</v>
      </c>
      <c r="D302" s="214" t="s">
        <v>300</v>
      </c>
      <c r="E302" s="223"/>
      <c r="F302" s="222">
        <v>0</v>
      </c>
      <c r="G302" s="222">
        <v>0.1</v>
      </c>
      <c r="H302" s="589">
        <v>0.1</v>
      </c>
      <c r="I302" s="589">
        <v>0.1</v>
      </c>
      <c r="J302" s="589">
        <v>0.1</v>
      </c>
      <c r="K302" s="589">
        <v>0.1</v>
      </c>
      <c r="L302" s="589">
        <v>0.1</v>
      </c>
      <c r="M302" s="463"/>
      <c r="N302" s="315"/>
    </row>
    <row r="303" spans="1:25" s="316" customFormat="1" x14ac:dyDescent="0.2">
      <c r="A303" s="317"/>
      <c r="B303" s="215"/>
      <c r="C303" s="213">
        <v>637018</v>
      </c>
      <c r="D303" s="214" t="s">
        <v>428</v>
      </c>
      <c r="E303" s="204"/>
      <c r="F303" s="222">
        <v>0.3</v>
      </c>
      <c r="G303" s="222">
        <v>0.1</v>
      </c>
      <c r="H303" s="589">
        <v>0.1</v>
      </c>
      <c r="I303" s="589">
        <v>0.1</v>
      </c>
      <c r="J303" s="589">
        <v>0.1</v>
      </c>
      <c r="K303" s="589">
        <v>0.1</v>
      </c>
      <c r="L303" s="589">
        <v>0.1</v>
      </c>
      <c r="M303" s="463"/>
      <c r="N303" s="315"/>
    </row>
    <row r="304" spans="1:25" s="316" customFormat="1" x14ac:dyDescent="0.2">
      <c r="A304" s="317"/>
      <c r="B304" s="212"/>
      <c r="C304" s="213">
        <v>637023</v>
      </c>
      <c r="D304" s="214" t="s">
        <v>291</v>
      </c>
      <c r="E304" s="204"/>
      <c r="F304" s="222">
        <v>0</v>
      </c>
      <c r="G304" s="222">
        <v>0</v>
      </c>
      <c r="H304" s="589">
        <v>0</v>
      </c>
      <c r="I304" s="589">
        <v>0</v>
      </c>
      <c r="J304" s="589">
        <v>0</v>
      </c>
      <c r="K304" s="589">
        <v>0</v>
      </c>
      <c r="L304" s="589">
        <v>0</v>
      </c>
      <c r="M304" s="463"/>
      <c r="N304" s="315"/>
    </row>
    <row r="305" spans="1:25" s="316" customFormat="1" x14ac:dyDescent="0.2">
      <c r="A305" s="317"/>
      <c r="B305" s="212"/>
      <c r="C305" s="213">
        <v>637026</v>
      </c>
      <c r="D305" s="214" t="s">
        <v>104</v>
      </c>
      <c r="E305" s="223"/>
      <c r="F305" s="223">
        <v>38.1</v>
      </c>
      <c r="G305" s="223">
        <v>40.5</v>
      </c>
      <c r="H305" s="590">
        <v>50</v>
      </c>
      <c r="I305" s="590">
        <v>50</v>
      </c>
      <c r="J305" s="590">
        <v>50</v>
      </c>
      <c r="K305" s="590">
        <v>50</v>
      </c>
      <c r="L305" s="590">
        <v>50</v>
      </c>
      <c r="M305" s="365"/>
      <c r="N305" s="315"/>
    </row>
    <row r="306" spans="1:25" s="316" customFormat="1" x14ac:dyDescent="0.2">
      <c r="A306" s="317"/>
      <c r="B306" s="212"/>
      <c r="C306" s="213">
        <v>637027</v>
      </c>
      <c r="D306" s="214" t="s">
        <v>105</v>
      </c>
      <c r="E306" s="223"/>
      <c r="F306" s="223">
        <v>3.8</v>
      </c>
      <c r="G306" s="223">
        <v>2.9</v>
      </c>
      <c r="H306" s="590">
        <v>3</v>
      </c>
      <c r="I306" s="590">
        <v>3</v>
      </c>
      <c r="J306" s="590">
        <v>3</v>
      </c>
      <c r="K306" s="590">
        <v>3</v>
      </c>
      <c r="L306" s="590">
        <v>3</v>
      </c>
      <c r="M306" s="474"/>
      <c r="N306" s="315"/>
    </row>
    <row r="307" spans="1:25" s="316" customFormat="1" x14ac:dyDescent="0.2">
      <c r="A307" s="317"/>
      <c r="B307" s="212"/>
      <c r="C307" s="213">
        <v>637031</v>
      </c>
      <c r="D307" s="214" t="s">
        <v>564</v>
      </c>
      <c r="E307" s="223"/>
      <c r="F307" s="222">
        <v>0.7</v>
      </c>
      <c r="G307" s="222">
        <v>0</v>
      </c>
      <c r="H307" s="589">
        <v>0</v>
      </c>
      <c r="I307" s="589">
        <v>0</v>
      </c>
      <c r="J307" s="589">
        <v>0</v>
      </c>
      <c r="K307" s="589">
        <v>0</v>
      </c>
      <c r="L307" s="589">
        <v>0</v>
      </c>
      <c r="M307" s="463"/>
      <c r="N307" s="315"/>
    </row>
    <row r="308" spans="1:25" s="316" customFormat="1" x14ac:dyDescent="0.2">
      <c r="A308" s="317"/>
      <c r="B308" s="212"/>
      <c r="C308" s="213">
        <v>637035</v>
      </c>
      <c r="D308" s="214" t="s">
        <v>759</v>
      </c>
      <c r="E308" s="223"/>
      <c r="F308" s="222">
        <v>0</v>
      </c>
      <c r="G308" s="222">
        <v>0</v>
      </c>
      <c r="H308" s="589">
        <v>0</v>
      </c>
      <c r="I308" s="589">
        <v>0</v>
      </c>
      <c r="J308" s="589">
        <v>0</v>
      </c>
      <c r="K308" s="589">
        <v>0</v>
      </c>
      <c r="L308" s="589">
        <v>0</v>
      </c>
      <c r="M308" s="463"/>
      <c r="N308" s="315"/>
    </row>
    <row r="309" spans="1:25" s="316" customFormat="1" x14ac:dyDescent="0.2">
      <c r="A309" s="314"/>
      <c r="B309" s="212"/>
      <c r="C309" s="213">
        <v>637035</v>
      </c>
      <c r="D309" s="214" t="s">
        <v>760</v>
      </c>
      <c r="E309" s="223"/>
      <c r="F309" s="222">
        <v>0</v>
      </c>
      <c r="G309" s="222">
        <v>0.1</v>
      </c>
      <c r="H309" s="589">
        <v>0.1</v>
      </c>
      <c r="I309" s="589">
        <v>0.1</v>
      </c>
      <c r="J309" s="589">
        <v>0.1</v>
      </c>
      <c r="K309" s="589">
        <v>0.1</v>
      </c>
      <c r="L309" s="589">
        <v>0.1</v>
      </c>
      <c r="M309" s="474"/>
      <c r="N309" s="315"/>
    </row>
    <row r="310" spans="1:25" s="316" customFormat="1" x14ac:dyDescent="0.2">
      <c r="A310" s="317"/>
      <c r="B310" s="212"/>
      <c r="C310" s="213">
        <v>637037</v>
      </c>
      <c r="D310" s="214" t="s">
        <v>761</v>
      </c>
      <c r="E310" s="222"/>
      <c r="F310" s="222">
        <v>0.1</v>
      </c>
      <c r="G310" s="222">
        <v>0</v>
      </c>
      <c r="H310" s="589">
        <v>0.5</v>
      </c>
      <c r="I310" s="589">
        <v>0.5</v>
      </c>
      <c r="J310" s="589">
        <v>0.5</v>
      </c>
      <c r="K310" s="589">
        <v>0.5</v>
      </c>
      <c r="L310" s="589">
        <v>0.5</v>
      </c>
      <c r="M310" s="463"/>
      <c r="N310" s="315"/>
    </row>
    <row r="311" spans="1:25" s="316" customFormat="1" x14ac:dyDescent="0.2">
      <c r="A311" s="317"/>
      <c r="B311" s="212">
        <v>640</v>
      </c>
      <c r="C311" s="220"/>
      <c r="D311" s="221" t="s">
        <v>107</v>
      </c>
      <c r="E311" s="224"/>
      <c r="F311" s="224">
        <f>SUM(F312:F319)</f>
        <v>12.8</v>
      </c>
      <c r="G311" s="224">
        <f t="shared" ref="G311:H311" si="105">SUM(G312:G319)</f>
        <v>13.899999999999999</v>
      </c>
      <c r="H311" s="224">
        <f t="shared" si="105"/>
        <v>14.8</v>
      </c>
      <c r="I311" s="224">
        <f t="shared" ref="I311:J311" si="106">SUM(I312:I319)</f>
        <v>14.8</v>
      </c>
      <c r="J311" s="224">
        <f t="shared" si="106"/>
        <v>14.8</v>
      </c>
      <c r="K311" s="224">
        <f t="shared" ref="K311:L311" si="107">SUM(K312:K319)</f>
        <v>14.8</v>
      </c>
      <c r="L311" s="224">
        <f t="shared" si="107"/>
        <v>14.8</v>
      </c>
      <c r="M311" s="365"/>
      <c r="N311" s="31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</row>
    <row r="312" spans="1:25" s="316" customFormat="1" x14ac:dyDescent="0.2">
      <c r="A312" s="317"/>
      <c r="B312" s="207"/>
      <c r="C312" s="213">
        <v>641009</v>
      </c>
      <c r="D312" s="214" t="s">
        <v>632</v>
      </c>
      <c r="E312" s="222"/>
      <c r="F312" s="222">
        <v>0</v>
      </c>
      <c r="G312" s="222">
        <v>0</v>
      </c>
      <c r="H312" s="589">
        <v>0</v>
      </c>
      <c r="I312" s="589">
        <v>0</v>
      </c>
      <c r="J312" s="589">
        <v>0</v>
      </c>
      <c r="K312" s="589">
        <v>0</v>
      </c>
      <c r="L312" s="589">
        <v>0</v>
      </c>
      <c r="M312" s="463"/>
      <c r="N312" s="315"/>
    </row>
    <row r="313" spans="1:25" s="316" customFormat="1" x14ac:dyDescent="0.2">
      <c r="A313" s="317"/>
      <c r="B313" s="212"/>
      <c r="C313" s="213">
        <v>649003</v>
      </c>
      <c r="D313" s="214" t="s">
        <v>928</v>
      </c>
      <c r="E313" s="223"/>
      <c r="F313" s="222">
        <v>1.7</v>
      </c>
      <c r="G313" s="222">
        <v>0</v>
      </c>
      <c r="H313" s="589">
        <v>1</v>
      </c>
      <c r="I313" s="589">
        <v>1</v>
      </c>
      <c r="J313" s="589">
        <v>1</v>
      </c>
      <c r="K313" s="589">
        <v>1</v>
      </c>
      <c r="L313" s="589">
        <v>1</v>
      </c>
      <c r="M313" s="463"/>
      <c r="N313" s="315"/>
    </row>
    <row r="314" spans="1:25" s="316" customFormat="1" x14ac:dyDescent="0.2">
      <c r="A314" s="317"/>
      <c r="B314" s="212"/>
      <c r="C314" s="213">
        <v>642002</v>
      </c>
      <c r="D314" s="214" t="s">
        <v>108</v>
      </c>
      <c r="E314" s="223"/>
      <c r="F314" s="222">
        <v>0</v>
      </c>
      <c r="G314" s="222">
        <v>0</v>
      </c>
      <c r="H314" s="589">
        <v>0</v>
      </c>
      <c r="I314" s="589">
        <v>0</v>
      </c>
      <c r="J314" s="589">
        <v>0</v>
      </c>
      <c r="K314" s="589">
        <v>0</v>
      </c>
      <c r="L314" s="589">
        <v>0</v>
      </c>
      <c r="M314" s="463"/>
      <c r="N314" s="315"/>
    </row>
    <row r="315" spans="1:25" s="316" customFormat="1" x14ac:dyDescent="0.2">
      <c r="A315" s="317"/>
      <c r="B315" s="212"/>
      <c r="C315" s="213">
        <v>642002</v>
      </c>
      <c r="D315" s="214" t="s">
        <v>648</v>
      </c>
      <c r="E315" s="223"/>
      <c r="F315" s="222">
        <v>0</v>
      </c>
      <c r="G315" s="222">
        <v>0</v>
      </c>
      <c r="H315" s="589">
        <v>0</v>
      </c>
      <c r="I315" s="589">
        <v>0</v>
      </c>
      <c r="J315" s="589">
        <v>0</v>
      </c>
      <c r="K315" s="589">
        <v>0</v>
      </c>
      <c r="L315" s="589">
        <v>0</v>
      </c>
      <c r="M315" s="463"/>
      <c r="N315" s="315"/>
    </row>
    <row r="316" spans="1:25" s="316" customFormat="1" x14ac:dyDescent="0.2">
      <c r="A316" s="317"/>
      <c r="B316" s="212"/>
      <c r="C316" s="213">
        <v>642006</v>
      </c>
      <c r="D316" s="214" t="s">
        <v>109</v>
      </c>
      <c r="E316" s="223"/>
      <c r="F316" s="222">
        <v>8.3000000000000007</v>
      </c>
      <c r="G316" s="222">
        <v>8.6999999999999993</v>
      </c>
      <c r="H316" s="589">
        <v>10</v>
      </c>
      <c r="I316" s="589">
        <v>10</v>
      </c>
      <c r="J316" s="589">
        <v>10</v>
      </c>
      <c r="K316" s="589">
        <v>10</v>
      </c>
      <c r="L316" s="589">
        <v>10</v>
      </c>
      <c r="M316" s="463"/>
      <c r="N316" s="315"/>
      <c r="P316" s="436"/>
      <c r="Q316" s="436"/>
      <c r="R316" s="436"/>
      <c r="S316" s="436"/>
      <c r="T316" s="436"/>
      <c r="U316" s="436"/>
      <c r="V316" s="436"/>
      <c r="W316" s="436"/>
      <c r="X316" s="436"/>
      <c r="Y316" s="436"/>
    </row>
    <row r="317" spans="1:25" s="225" customFormat="1" x14ac:dyDescent="0.2">
      <c r="A317" s="205"/>
      <c r="B317" s="212"/>
      <c r="C317" s="213">
        <v>642012</v>
      </c>
      <c r="D317" s="214" t="s">
        <v>110</v>
      </c>
      <c r="E317" s="223"/>
      <c r="F317" s="223">
        <v>1.9</v>
      </c>
      <c r="G317" s="223">
        <v>4.2</v>
      </c>
      <c r="H317" s="590">
        <v>0</v>
      </c>
      <c r="I317" s="590">
        <v>0</v>
      </c>
      <c r="J317" s="590">
        <v>0</v>
      </c>
      <c r="K317" s="590">
        <v>0</v>
      </c>
      <c r="L317" s="590">
        <v>0</v>
      </c>
      <c r="M317" s="474"/>
      <c r="N317" s="254"/>
      <c r="P317" s="436"/>
      <c r="Q317" s="436"/>
      <c r="R317" s="436"/>
      <c r="S317" s="436"/>
      <c r="T317" s="436"/>
      <c r="U317" s="436"/>
      <c r="V317" s="436"/>
      <c r="W317" s="436"/>
      <c r="X317" s="436"/>
      <c r="Y317" s="436"/>
    </row>
    <row r="318" spans="1:25" s="316" customFormat="1" x14ac:dyDescent="0.2">
      <c r="A318" s="317"/>
      <c r="B318" s="212"/>
      <c r="C318" s="213">
        <v>642013</v>
      </c>
      <c r="D318" s="214" t="s">
        <v>287</v>
      </c>
      <c r="E318" s="223"/>
      <c r="F318" s="530">
        <v>0</v>
      </c>
      <c r="G318" s="530">
        <v>0</v>
      </c>
      <c r="H318" s="530">
        <v>2.8</v>
      </c>
      <c r="I318" s="530">
        <v>2.8</v>
      </c>
      <c r="J318" s="530">
        <v>2.8</v>
      </c>
      <c r="K318" s="530">
        <v>2.8</v>
      </c>
      <c r="L318" s="530">
        <v>2.8</v>
      </c>
      <c r="M318" s="225"/>
      <c r="N318" s="315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</row>
    <row r="319" spans="1:25" s="316" customFormat="1" x14ac:dyDescent="0.2">
      <c r="A319" s="314"/>
      <c r="B319" s="212"/>
      <c r="C319" s="213"/>
      <c r="D319" s="214" t="s">
        <v>111</v>
      </c>
      <c r="E319" s="223"/>
      <c r="F319" s="222">
        <v>0.9</v>
      </c>
      <c r="G319" s="222">
        <v>1</v>
      </c>
      <c r="H319" s="589">
        <v>1</v>
      </c>
      <c r="I319" s="589">
        <v>1</v>
      </c>
      <c r="J319" s="589">
        <v>1</v>
      </c>
      <c r="K319" s="589">
        <v>1</v>
      </c>
      <c r="L319" s="589">
        <v>1</v>
      </c>
      <c r="M319" s="463"/>
      <c r="N319" s="315"/>
    </row>
    <row r="320" spans="1:25" s="316" customFormat="1" x14ac:dyDescent="0.2">
      <c r="A320" s="317"/>
      <c r="B320" s="212">
        <v>651</v>
      </c>
      <c r="C320" s="213"/>
      <c r="D320" s="221" t="s">
        <v>649</v>
      </c>
      <c r="E320" s="224"/>
      <c r="F320" s="224">
        <f>F321</f>
        <v>0</v>
      </c>
      <c r="G320" s="224">
        <f t="shared" ref="G320" si="108">G321</f>
        <v>0</v>
      </c>
      <c r="H320" s="224">
        <f>H321</f>
        <v>0</v>
      </c>
      <c r="I320" s="224">
        <f>I321</f>
        <v>0</v>
      </c>
      <c r="J320" s="224">
        <f>J321</f>
        <v>0</v>
      </c>
      <c r="K320" s="224">
        <f t="shared" ref="K320:L320" si="109">K321</f>
        <v>0</v>
      </c>
      <c r="L320" s="224">
        <f t="shared" si="109"/>
        <v>0</v>
      </c>
      <c r="M320" s="463"/>
      <c r="N320" s="315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</row>
    <row r="321" spans="1:25" s="316" customFormat="1" x14ac:dyDescent="0.2">
      <c r="A321" s="317"/>
      <c r="B321" s="212"/>
      <c r="C321" s="213">
        <v>651004</v>
      </c>
      <c r="D321" s="214" t="s">
        <v>762</v>
      </c>
      <c r="E321" s="222"/>
      <c r="F321" s="222">
        <v>0</v>
      </c>
      <c r="G321" s="222">
        <v>0</v>
      </c>
      <c r="H321" s="589">
        <v>0</v>
      </c>
      <c r="I321" s="589">
        <v>0</v>
      </c>
      <c r="J321" s="589">
        <v>0</v>
      </c>
      <c r="K321" s="589">
        <v>0</v>
      </c>
      <c r="L321" s="589">
        <v>0</v>
      </c>
      <c r="M321" s="463"/>
      <c r="N321" s="315"/>
    </row>
    <row r="322" spans="1:25" s="436" customFormat="1" x14ac:dyDescent="0.2">
      <c r="A322" s="427"/>
      <c r="B322" s="547"/>
      <c r="C322" s="293"/>
      <c r="D322" s="278" t="s">
        <v>1195</v>
      </c>
      <c r="E322" s="548" t="s">
        <v>1194</v>
      </c>
      <c r="F322" s="279">
        <f t="shared" ref="F322" si="110">SUM(F323)</f>
        <v>0</v>
      </c>
      <c r="G322" s="279">
        <f t="shared" ref="G322" si="111">SUM(G323)</f>
        <v>6.8</v>
      </c>
      <c r="H322" s="279">
        <f t="shared" ref="H322" si="112">SUM(H323)</f>
        <v>0</v>
      </c>
      <c r="I322" s="279">
        <f t="shared" ref="I322:L322" si="113">SUM(I323)</f>
        <v>0</v>
      </c>
      <c r="J322" s="279">
        <f t="shared" si="113"/>
        <v>0</v>
      </c>
      <c r="K322" s="279">
        <f t="shared" si="113"/>
        <v>0</v>
      </c>
      <c r="L322" s="279">
        <f t="shared" si="113"/>
        <v>0</v>
      </c>
      <c r="M322" s="463"/>
      <c r="N322" s="435"/>
      <c r="P322" s="316"/>
      <c r="Q322" s="316"/>
      <c r="R322" s="316"/>
      <c r="S322" s="316"/>
      <c r="T322" s="316"/>
      <c r="U322" s="316"/>
      <c r="V322" s="316"/>
      <c r="W322" s="316"/>
      <c r="X322" s="316"/>
      <c r="Y322" s="316"/>
    </row>
    <row r="323" spans="1:25" s="436" customFormat="1" x14ac:dyDescent="0.2">
      <c r="A323" s="427"/>
      <c r="B323" s="212">
        <v>600</v>
      </c>
      <c r="C323" s="213"/>
      <c r="D323" s="214" t="s">
        <v>1196</v>
      </c>
      <c r="E323" s="222"/>
      <c r="F323" s="222">
        <v>0</v>
      </c>
      <c r="G323" s="222">
        <v>6.8</v>
      </c>
      <c r="H323" s="589">
        <v>0</v>
      </c>
      <c r="I323" s="589">
        <v>0</v>
      </c>
      <c r="J323" s="589">
        <v>0</v>
      </c>
      <c r="K323" s="589">
        <v>0</v>
      </c>
      <c r="L323" s="589">
        <v>0</v>
      </c>
      <c r="M323" s="463"/>
      <c r="N323" s="435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</row>
    <row r="324" spans="1:25" x14ac:dyDescent="0.2">
      <c r="A324" s="208"/>
      <c r="B324" s="290"/>
      <c r="C324" s="293"/>
      <c r="D324" s="278" t="s">
        <v>678</v>
      </c>
      <c r="E324" s="294" t="s">
        <v>668</v>
      </c>
      <c r="F324" s="279">
        <f>SUM(F325:F328)</f>
        <v>36.599999999999994</v>
      </c>
      <c r="G324" s="279">
        <f t="shared" ref="G324:H324" si="114">SUM(G325:G328)</f>
        <v>34.799999999999997</v>
      </c>
      <c r="H324" s="279">
        <f t="shared" si="114"/>
        <v>34</v>
      </c>
      <c r="I324" s="279">
        <f t="shared" ref="I324:J324" si="115">SUM(I325:I328)</f>
        <v>34</v>
      </c>
      <c r="J324" s="279">
        <f t="shared" si="115"/>
        <v>36.200000000000003</v>
      </c>
      <c r="K324" s="279">
        <f t="shared" ref="K324:L324" si="116">SUM(K325:K328)</f>
        <v>34</v>
      </c>
      <c r="L324" s="279">
        <f t="shared" si="116"/>
        <v>34</v>
      </c>
      <c r="M324" s="474"/>
      <c r="P324" s="316"/>
      <c r="Q324" s="316"/>
      <c r="R324" s="316"/>
      <c r="S324" s="316"/>
      <c r="T324" s="316"/>
      <c r="U324" s="316"/>
      <c r="V324" s="316"/>
      <c r="W324" s="316"/>
      <c r="X324" s="316"/>
      <c r="Y324" s="316"/>
    </row>
    <row r="325" spans="1:25" s="316" customFormat="1" x14ac:dyDescent="0.2">
      <c r="A325" s="317"/>
      <c r="B325" s="212">
        <v>610</v>
      </c>
      <c r="C325" s="213"/>
      <c r="D325" s="214" t="s">
        <v>115</v>
      </c>
      <c r="E325" s="355"/>
      <c r="F325" s="223">
        <v>22.2</v>
      </c>
      <c r="G325" s="223">
        <v>23.4</v>
      </c>
      <c r="H325" s="590">
        <v>23</v>
      </c>
      <c r="I325" s="590">
        <v>23</v>
      </c>
      <c r="J325" s="598">
        <v>23.5</v>
      </c>
      <c r="K325" s="590">
        <v>23</v>
      </c>
      <c r="L325" s="590">
        <v>23</v>
      </c>
      <c r="M325" s="474" t="s">
        <v>1325</v>
      </c>
      <c r="N325" s="315"/>
      <c r="P325" s="436"/>
      <c r="Q325" s="436"/>
      <c r="R325" s="436"/>
      <c r="S325" s="436"/>
      <c r="T325" s="436"/>
      <c r="U325" s="436"/>
      <c r="V325" s="436"/>
      <c r="W325" s="436"/>
      <c r="X325" s="436"/>
      <c r="Y325" s="436"/>
    </row>
    <row r="326" spans="1:25" x14ac:dyDescent="0.2">
      <c r="A326" s="205"/>
      <c r="B326" s="212">
        <v>620</v>
      </c>
      <c r="C326" s="213"/>
      <c r="D326" s="214" t="s">
        <v>116</v>
      </c>
      <c r="E326" s="355"/>
      <c r="F326" s="223">
        <v>8.5</v>
      </c>
      <c r="G326" s="223">
        <v>8.1999999999999993</v>
      </c>
      <c r="H326" s="590">
        <v>8</v>
      </c>
      <c r="I326" s="590">
        <v>8</v>
      </c>
      <c r="J326" s="598">
        <v>8.5</v>
      </c>
      <c r="K326" s="590">
        <v>8</v>
      </c>
      <c r="L326" s="590">
        <v>8</v>
      </c>
      <c r="M326" s="474" t="s">
        <v>1325</v>
      </c>
      <c r="P326" s="316"/>
      <c r="Q326" s="316"/>
      <c r="R326" s="316"/>
      <c r="S326" s="316"/>
      <c r="T326" s="316"/>
      <c r="U326" s="316"/>
      <c r="V326" s="316"/>
      <c r="W326" s="316"/>
      <c r="X326" s="316"/>
      <c r="Y326" s="316"/>
    </row>
    <row r="327" spans="1:25" s="316" customFormat="1" x14ac:dyDescent="0.2">
      <c r="A327" s="317"/>
      <c r="B327" s="212">
        <v>630</v>
      </c>
      <c r="C327" s="213"/>
      <c r="D327" s="214" t="s">
        <v>117</v>
      </c>
      <c r="E327" s="355"/>
      <c r="F327" s="222">
        <v>4.0999999999999996</v>
      </c>
      <c r="G327" s="222">
        <v>3.2</v>
      </c>
      <c r="H327" s="589">
        <v>2.8</v>
      </c>
      <c r="I327" s="589">
        <v>2.8</v>
      </c>
      <c r="J327" s="596">
        <v>4</v>
      </c>
      <c r="K327" s="589">
        <v>2.8</v>
      </c>
      <c r="L327" s="589">
        <v>2.8</v>
      </c>
      <c r="M327" s="474" t="s">
        <v>1325</v>
      </c>
      <c r="N327" s="315"/>
    </row>
    <row r="328" spans="1:25" s="316" customFormat="1" x14ac:dyDescent="0.2">
      <c r="A328" s="314"/>
      <c r="B328" s="212">
        <v>642</v>
      </c>
      <c r="C328" s="213"/>
      <c r="D328" s="214" t="s">
        <v>111</v>
      </c>
      <c r="E328" s="355"/>
      <c r="F328" s="223">
        <v>1.8</v>
      </c>
      <c r="G328" s="223">
        <v>0</v>
      </c>
      <c r="H328" s="590">
        <v>0.2</v>
      </c>
      <c r="I328" s="590">
        <v>0.2</v>
      </c>
      <c r="J328" s="590">
        <v>0.2</v>
      </c>
      <c r="K328" s="590">
        <v>0.2</v>
      </c>
      <c r="L328" s="590">
        <v>0.2</v>
      </c>
      <c r="M328" s="463"/>
      <c r="N328" s="315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</row>
    <row r="329" spans="1:25" x14ac:dyDescent="0.2">
      <c r="A329" s="208"/>
      <c r="B329" s="290"/>
      <c r="C329" s="293"/>
      <c r="D329" s="278" t="s">
        <v>679</v>
      </c>
      <c r="E329" s="294" t="s">
        <v>669</v>
      </c>
      <c r="F329" s="280">
        <f t="shared" ref="F329:L329" si="117">SUM(F330:F330)</f>
        <v>20.2</v>
      </c>
      <c r="G329" s="280">
        <f t="shared" si="117"/>
        <v>9.6</v>
      </c>
      <c r="H329" s="280">
        <f>SUM(H330)</f>
        <v>11</v>
      </c>
      <c r="I329" s="280">
        <f t="shared" si="117"/>
        <v>11</v>
      </c>
      <c r="J329" s="280">
        <f t="shared" si="117"/>
        <v>18</v>
      </c>
      <c r="K329" s="280">
        <f t="shared" si="117"/>
        <v>11</v>
      </c>
      <c r="L329" s="280">
        <f t="shared" si="117"/>
        <v>0</v>
      </c>
      <c r="M329" s="474"/>
      <c r="P329" s="316"/>
      <c r="Q329" s="316"/>
      <c r="R329" s="316"/>
      <c r="S329" s="316"/>
      <c r="T329" s="316"/>
      <c r="U329" s="316"/>
      <c r="V329" s="316"/>
      <c r="W329" s="316"/>
      <c r="X329" s="316"/>
      <c r="Y329" s="316"/>
    </row>
    <row r="330" spans="1:25" s="316" customFormat="1" x14ac:dyDescent="0.2">
      <c r="A330" s="317"/>
      <c r="B330" s="448" t="s">
        <v>763</v>
      </c>
      <c r="C330" s="220"/>
      <c r="D330" s="214" t="s">
        <v>120</v>
      </c>
      <c r="E330" s="355"/>
      <c r="F330" s="222">
        <v>20.2</v>
      </c>
      <c r="G330" s="222">
        <v>9.6</v>
      </c>
      <c r="H330" s="589">
        <v>11</v>
      </c>
      <c r="I330" s="589">
        <v>11</v>
      </c>
      <c r="J330" s="596">
        <v>18</v>
      </c>
      <c r="K330" s="589">
        <v>11</v>
      </c>
      <c r="L330" s="589">
        <v>0</v>
      </c>
      <c r="M330" s="474" t="s">
        <v>1325</v>
      </c>
      <c r="N330" s="315"/>
    </row>
    <row r="331" spans="1:25" s="436" customFormat="1" x14ac:dyDescent="0.2">
      <c r="A331" s="427"/>
      <c r="B331" s="290"/>
      <c r="C331" s="293"/>
      <c r="D331" s="278" t="s">
        <v>122</v>
      </c>
      <c r="E331" s="294" t="s">
        <v>670</v>
      </c>
      <c r="F331" s="280">
        <f>SUM(F332:F333)</f>
        <v>20.3</v>
      </c>
      <c r="G331" s="280">
        <f>SUM(G332:G333)</f>
        <v>20.7</v>
      </c>
      <c r="H331" s="280">
        <f t="shared" ref="H331" si="118">SUM(H332:H333)</f>
        <v>21.5</v>
      </c>
      <c r="I331" s="280">
        <f t="shared" ref="I331:J331" si="119">SUM(I332:I333)</f>
        <v>21.5</v>
      </c>
      <c r="J331" s="280">
        <f t="shared" si="119"/>
        <v>21.5</v>
      </c>
      <c r="K331" s="280">
        <f t="shared" ref="K331:L331" si="120">SUM(K332:K333)</f>
        <v>21.5</v>
      </c>
      <c r="L331" s="280">
        <f t="shared" si="120"/>
        <v>21.5</v>
      </c>
      <c r="M331" s="474"/>
      <c r="N331" s="435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</row>
    <row r="332" spans="1:25" s="316" customFormat="1" x14ac:dyDescent="0.2">
      <c r="A332" s="314"/>
      <c r="B332" s="212"/>
      <c r="C332" s="213">
        <v>651</v>
      </c>
      <c r="D332" s="214" t="s">
        <v>123</v>
      </c>
      <c r="E332" s="355"/>
      <c r="F332" s="223">
        <v>18.600000000000001</v>
      </c>
      <c r="G332" s="223">
        <v>18.899999999999999</v>
      </c>
      <c r="H332" s="590">
        <v>20</v>
      </c>
      <c r="I332" s="590">
        <v>20</v>
      </c>
      <c r="J332" s="590">
        <v>20</v>
      </c>
      <c r="K332" s="590">
        <v>20</v>
      </c>
      <c r="L332" s="590">
        <v>20</v>
      </c>
      <c r="M332" s="474"/>
      <c r="N332" s="315"/>
    </row>
    <row r="333" spans="1:25" s="316" customFormat="1" x14ac:dyDescent="0.2">
      <c r="A333" s="317"/>
      <c r="B333" s="212"/>
      <c r="C333" s="213">
        <v>653001</v>
      </c>
      <c r="D333" s="214" t="s">
        <v>283</v>
      </c>
      <c r="E333" s="251"/>
      <c r="F333" s="223">
        <v>1.7</v>
      </c>
      <c r="G333" s="223">
        <v>1.8</v>
      </c>
      <c r="H333" s="590">
        <v>1.5</v>
      </c>
      <c r="I333" s="590">
        <v>1.5</v>
      </c>
      <c r="J333" s="590">
        <v>1.5</v>
      </c>
      <c r="K333" s="590">
        <v>1.5</v>
      </c>
      <c r="L333" s="590">
        <v>1.5</v>
      </c>
      <c r="M333" s="463"/>
      <c r="N333" s="315"/>
    </row>
    <row r="334" spans="1:25" x14ac:dyDescent="0.2">
      <c r="A334" s="208"/>
      <c r="B334" s="290"/>
      <c r="C334" s="293"/>
      <c r="D334" s="278" t="s">
        <v>680</v>
      </c>
      <c r="E334" s="294" t="s">
        <v>671</v>
      </c>
      <c r="F334" s="280">
        <f>SUM(F335:F338)</f>
        <v>7.4</v>
      </c>
      <c r="G334" s="280">
        <f t="shared" ref="G334:H334" si="121">SUM(G335:G338)</f>
        <v>7.7</v>
      </c>
      <c r="H334" s="280">
        <f t="shared" si="121"/>
        <v>2</v>
      </c>
      <c r="I334" s="280">
        <f t="shared" ref="I334:J334" si="122">SUM(I335:I338)</f>
        <v>2</v>
      </c>
      <c r="J334" s="280">
        <f t="shared" si="122"/>
        <v>2</v>
      </c>
      <c r="K334" s="280">
        <f t="shared" ref="K334:L334" si="123">SUM(K335:K338)</f>
        <v>3.2</v>
      </c>
      <c r="L334" s="280">
        <f t="shared" si="123"/>
        <v>3.2</v>
      </c>
      <c r="M334" s="316"/>
      <c r="P334" s="316"/>
      <c r="Q334" s="316"/>
      <c r="R334" s="316"/>
      <c r="S334" s="316"/>
      <c r="T334" s="316"/>
      <c r="U334" s="316"/>
      <c r="V334" s="316"/>
      <c r="W334" s="316"/>
      <c r="X334" s="316"/>
      <c r="Y334" s="316"/>
    </row>
    <row r="335" spans="1:25" s="316" customFormat="1" x14ac:dyDescent="0.2">
      <c r="A335" s="317"/>
      <c r="B335" s="212"/>
      <c r="C335" s="220"/>
      <c r="D335" s="214" t="s">
        <v>903</v>
      </c>
      <c r="E335" s="355"/>
      <c r="F335" s="223">
        <v>2.1</v>
      </c>
      <c r="G335" s="223">
        <v>2.5</v>
      </c>
      <c r="H335" s="590">
        <v>2</v>
      </c>
      <c r="I335" s="590">
        <v>2</v>
      </c>
      <c r="J335" s="590">
        <v>2</v>
      </c>
      <c r="K335" s="590">
        <v>2</v>
      </c>
      <c r="L335" s="590">
        <v>2</v>
      </c>
      <c r="M335" s="207"/>
      <c r="N335" s="315"/>
    </row>
    <row r="336" spans="1:25" s="316" customFormat="1" x14ac:dyDescent="0.2">
      <c r="A336" s="314"/>
      <c r="B336" s="212"/>
      <c r="C336" s="213">
        <v>641001</v>
      </c>
      <c r="D336" s="214" t="s">
        <v>1007</v>
      </c>
      <c r="E336" s="355"/>
      <c r="F336" s="223">
        <v>0</v>
      </c>
      <c r="G336" s="223">
        <v>0</v>
      </c>
      <c r="H336" s="590">
        <v>0</v>
      </c>
      <c r="I336" s="590">
        <v>0</v>
      </c>
      <c r="J336" s="590">
        <v>0</v>
      </c>
      <c r="K336" s="590">
        <v>0</v>
      </c>
      <c r="L336" s="590">
        <v>0</v>
      </c>
      <c r="M336" s="474"/>
      <c r="N336" s="315"/>
    </row>
    <row r="337" spans="1:25" x14ac:dyDescent="0.2">
      <c r="A337" s="208"/>
      <c r="B337" s="212"/>
      <c r="C337" s="213" t="s">
        <v>581</v>
      </c>
      <c r="D337" s="214" t="s">
        <v>292</v>
      </c>
      <c r="E337" s="355"/>
      <c r="F337" s="223">
        <v>0</v>
      </c>
      <c r="G337" s="223">
        <v>0</v>
      </c>
      <c r="H337" s="590">
        <v>0</v>
      </c>
      <c r="I337" s="590">
        <v>0</v>
      </c>
      <c r="J337" s="590">
        <v>0</v>
      </c>
      <c r="K337" s="590">
        <v>0</v>
      </c>
      <c r="L337" s="590">
        <v>0</v>
      </c>
      <c r="M337" s="365"/>
      <c r="P337" s="316"/>
      <c r="Q337" s="316"/>
      <c r="R337" s="316"/>
      <c r="S337" s="316"/>
      <c r="T337" s="316"/>
      <c r="U337" s="316"/>
      <c r="V337" s="316"/>
      <c r="W337" s="316"/>
      <c r="X337" s="316"/>
      <c r="Y337" s="316"/>
    </row>
    <row r="338" spans="1:25" s="316" customFormat="1" x14ac:dyDescent="0.2">
      <c r="A338" s="317"/>
      <c r="B338" s="212"/>
      <c r="C338" s="213" t="s">
        <v>582</v>
      </c>
      <c r="D338" s="214" t="s">
        <v>271</v>
      </c>
      <c r="E338" s="355"/>
      <c r="F338" s="223">
        <v>5.3</v>
      </c>
      <c r="G338" s="223">
        <v>5.2</v>
      </c>
      <c r="H338" s="590">
        <v>0</v>
      </c>
      <c r="I338" s="590">
        <v>0</v>
      </c>
      <c r="J338" s="590">
        <v>0</v>
      </c>
      <c r="K338" s="590">
        <v>1.2</v>
      </c>
      <c r="L338" s="590">
        <v>1.2</v>
      </c>
      <c r="M338" s="463"/>
      <c r="N338" s="315"/>
    </row>
    <row r="339" spans="1:25" s="316" customFormat="1" x14ac:dyDescent="0.2">
      <c r="A339" s="317"/>
      <c r="B339" s="290"/>
      <c r="C339" s="293" t="s">
        <v>580</v>
      </c>
      <c r="D339" s="278" t="s">
        <v>677</v>
      </c>
      <c r="E339" s="294" t="s">
        <v>672</v>
      </c>
      <c r="F339" s="279">
        <f>SUM(F340+F341+F342)</f>
        <v>191.7</v>
      </c>
      <c r="G339" s="279">
        <f t="shared" ref="G339:H339" si="124">SUM(G340+G341+G342)</f>
        <v>187.79999999999998</v>
      </c>
      <c r="H339" s="279">
        <f t="shared" si="124"/>
        <v>187.1</v>
      </c>
      <c r="I339" s="279">
        <f t="shared" ref="I339:J339" si="125">SUM(I340+I341+I342)</f>
        <v>194.9</v>
      </c>
      <c r="J339" s="279">
        <f t="shared" si="125"/>
        <v>195.6</v>
      </c>
      <c r="K339" s="279">
        <f t="shared" ref="K339:L339" si="126">SUM(K340+K341+K342)</f>
        <v>188.7</v>
      </c>
      <c r="L339" s="279">
        <f t="shared" si="126"/>
        <v>188.7</v>
      </c>
      <c r="M339" s="365"/>
      <c r="N339" s="315"/>
    </row>
    <row r="340" spans="1:25" s="316" customFormat="1" x14ac:dyDescent="0.2">
      <c r="A340" s="317"/>
      <c r="B340" s="212">
        <v>610</v>
      </c>
      <c r="C340" s="213">
        <v>610</v>
      </c>
      <c r="D340" s="214" t="s">
        <v>115</v>
      </c>
      <c r="E340" s="223"/>
      <c r="F340" s="223">
        <v>123.2</v>
      </c>
      <c r="G340" s="223">
        <v>124.1</v>
      </c>
      <c r="H340" s="590">
        <v>120.5</v>
      </c>
      <c r="I340" s="590">
        <v>126.2</v>
      </c>
      <c r="J340" s="598">
        <v>125.7</v>
      </c>
      <c r="K340" s="590">
        <v>120.5</v>
      </c>
      <c r="L340" s="590">
        <v>120.5</v>
      </c>
      <c r="M340" s="474" t="s">
        <v>1325</v>
      </c>
      <c r="N340" s="315"/>
    </row>
    <row r="341" spans="1:25" s="316" customFormat="1" x14ac:dyDescent="0.2">
      <c r="A341" s="317"/>
      <c r="B341" s="212">
        <v>620</v>
      </c>
      <c r="C341" s="213">
        <v>620</v>
      </c>
      <c r="D341" s="214" t="s">
        <v>116</v>
      </c>
      <c r="E341" s="223"/>
      <c r="F341" s="223">
        <v>44.4</v>
      </c>
      <c r="G341" s="223">
        <v>45.5</v>
      </c>
      <c r="H341" s="590">
        <v>42.2</v>
      </c>
      <c r="I341" s="590">
        <v>44.3</v>
      </c>
      <c r="J341" s="598">
        <v>45.5</v>
      </c>
      <c r="K341" s="590">
        <v>42.2</v>
      </c>
      <c r="L341" s="590">
        <v>42.2</v>
      </c>
      <c r="M341" s="474" t="s">
        <v>1325</v>
      </c>
      <c r="N341" s="315"/>
    </row>
    <row r="342" spans="1:25" s="316" customFormat="1" x14ac:dyDescent="0.2">
      <c r="A342" s="317"/>
      <c r="B342" s="212">
        <v>630</v>
      </c>
      <c r="C342" s="213"/>
      <c r="D342" s="221" t="s">
        <v>117</v>
      </c>
      <c r="E342" s="224"/>
      <c r="F342" s="204">
        <f>SUM(F343:F369)</f>
        <v>24.100000000000005</v>
      </c>
      <c r="G342" s="204">
        <f t="shared" ref="G342:H342" si="127">SUM(G343:G369)</f>
        <v>18.2</v>
      </c>
      <c r="H342" s="204">
        <f t="shared" si="127"/>
        <v>24.4</v>
      </c>
      <c r="I342" s="204">
        <f t="shared" ref="I342:J342" si="128">SUM(I343:I369)</f>
        <v>24.4</v>
      </c>
      <c r="J342" s="204">
        <f t="shared" si="128"/>
        <v>24.4</v>
      </c>
      <c r="K342" s="204">
        <f t="shared" ref="K342:L342" si="129">SUM(K343:K369)</f>
        <v>26</v>
      </c>
      <c r="L342" s="204">
        <f t="shared" si="129"/>
        <v>26</v>
      </c>
      <c r="M342" s="474"/>
      <c r="N342" s="315"/>
    </row>
    <row r="343" spans="1:25" s="316" customFormat="1" x14ac:dyDescent="0.2">
      <c r="A343" s="317"/>
      <c r="B343" s="212"/>
      <c r="C343" s="213">
        <v>631001</v>
      </c>
      <c r="D343" s="214" t="s">
        <v>129</v>
      </c>
      <c r="E343" s="223"/>
      <c r="F343" s="223">
        <v>0.2</v>
      </c>
      <c r="G343" s="223">
        <v>0</v>
      </c>
      <c r="H343" s="590">
        <v>0.5</v>
      </c>
      <c r="I343" s="590">
        <v>0.5</v>
      </c>
      <c r="J343" s="590">
        <v>0.5</v>
      </c>
      <c r="K343" s="590">
        <v>0.5</v>
      </c>
      <c r="L343" s="590">
        <v>0.5</v>
      </c>
      <c r="M343" s="463"/>
      <c r="N343" s="315"/>
    </row>
    <row r="344" spans="1:25" s="316" customFormat="1" x14ac:dyDescent="0.2">
      <c r="A344" s="317"/>
      <c r="B344" s="212"/>
      <c r="C344" s="213">
        <v>632005</v>
      </c>
      <c r="D344" s="214" t="s">
        <v>130</v>
      </c>
      <c r="E344" s="223"/>
      <c r="F344" s="223">
        <v>0.3</v>
      </c>
      <c r="G344" s="223">
        <v>0.3</v>
      </c>
      <c r="H344" s="590">
        <v>0.5</v>
      </c>
      <c r="I344" s="590">
        <v>0.5</v>
      </c>
      <c r="J344" s="590">
        <v>0.5</v>
      </c>
      <c r="K344" s="590">
        <v>0.5</v>
      </c>
      <c r="L344" s="590">
        <v>0.5</v>
      </c>
      <c r="M344" s="463"/>
      <c r="N344" s="315"/>
    </row>
    <row r="345" spans="1:25" s="316" customFormat="1" x14ac:dyDescent="0.2">
      <c r="A345" s="317"/>
      <c r="B345" s="212"/>
      <c r="C345" s="213">
        <v>633001</v>
      </c>
      <c r="D345" s="214" t="s">
        <v>64</v>
      </c>
      <c r="E345" s="223"/>
      <c r="F345" s="223">
        <v>0.2</v>
      </c>
      <c r="G345" s="223">
        <v>0</v>
      </c>
      <c r="H345" s="590">
        <v>0.5</v>
      </c>
      <c r="I345" s="590">
        <v>0.5</v>
      </c>
      <c r="J345" s="590">
        <v>0.5</v>
      </c>
      <c r="K345" s="590">
        <v>0.5</v>
      </c>
      <c r="L345" s="590">
        <v>0.5</v>
      </c>
      <c r="M345" s="463"/>
      <c r="N345" s="315"/>
    </row>
    <row r="346" spans="1:25" s="316" customFormat="1" x14ac:dyDescent="0.2">
      <c r="A346" s="317"/>
      <c r="B346" s="212"/>
      <c r="C346" s="213">
        <v>633002</v>
      </c>
      <c r="D346" s="214" t="s">
        <v>132</v>
      </c>
      <c r="E346" s="223"/>
      <c r="F346" s="223">
        <v>0</v>
      </c>
      <c r="G346" s="223">
        <v>0</v>
      </c>
      <c r="H346" s="590">
        <v>0.6</v>
      </c>
      <c r="I346" s="590">
        <v>0.6</v>
      </c>
      <c r="J346" s="590">
        <v>0.6</v>
      </c>
      <c r="K346" s="590">
        <v>0.6</v>
      </c>
      <c r="L346" s="590">
        <v>0.6</v>
      </c>
      <c r="M346" s="463"/>
      <c r="N346" s="315"/>
    </row>
    <row r="347" spans="1:25" s="316" customFormat="1" x14ac:dyDescent="0.2">
      <c r="A347" s="317"/>
      <c r="B347" s="212"/>
      <c r="C347" s="213">
        <v>6330061</v>
      </c>
      <c r="D347" s="214" t="s">
        <v>431</v>
      </c>
      <c r="E347" s="223"/>
      <c r="F347" s="223">
        <v>0</v>
      </c>
      <c r="G347" s="223">
        <v>0.1</v>
      </c>
      <c r="H347" s="590">
        <v>0.5</v>
      </c>
      <c r="I347" s="590">
        <v>0.5</v>
      </c>
      <c r="J347" s="590">
        <v>0.5</v>
      </c>
      <c r="K347" s="590">
        <v>0.5</v>
      </c>
      <c r="L347" s="590">
        <v>0.5</v>
      </c>
      <c r="M347" s="463"/>
      <c r="N347" s="315"/>
    </row>
    <row r="348" spans="1:25" s="316" customFormat="1" x14ac:dyDescent="0.2">
      <c r="A348" s="317"/>
      <c r="B348" s="212"/>
      <c r="C348" s="213">
        <v>6330063</v>
      </c>
      <c r="D348" s="214" t="s">
        <v>133</v>
      </c>
      <c r="E348" s="223"/>
      <c r="F348" s="223">
        <v>0.1</v>
      </c>
      <c r="G348" s="223">
        <v>0.1</v>
      </c>
      <c r="H348" s="590">
        <v>0.3</v>
      </c>
      <c r="I348" s="590">
        <v>0.3</v>
      </c>
      <c r="J348" s="590">
        <v>0.3</v>
      </c>
      <c r="K348" s="590">
        <v>0.3</v>
      </c>
      <c r="L348" s="590">
        <v>0.3</v>
      </c>
      <c r="M348" s="474"/>
      <c r="N348" s="315"/>
    </row>
    <row r="349" spans="1:25" s="316" customFormat="1" x14ac:dyDescent="0.2">
      <c r="A349" s="317"/>
      <c r="B349" s="212"/>
      <c r="C349" s="213">
        <v>6330065</v>
      </c>
      <c r="D349" s="214" t="s">
        <v>134</v>
      </c>
      <c r="E349" s="223"/>
      <c r="F349" s="223">
        <v>0.4</v>
      </c>
      <c r="G349" s="223">
        <v>0.1</v>
      </c>
      <c r="H349" s="590">
        <v>0.5</v>
      </c>
      <c r="I349" s="590">
        <v>0.5</v>
      </c>
      <c r="J349" s="590">
        <v>0.5</v>
      </c>
      <c r="K349" s="590">
        <v>0.5</v>
      </c>
      <c r="L349" s="590">
        <v>0.5</v>
      </c>
      <c r="M349" s="463"/>
      <c r="N349" s="315"/>
    </row>
    <row r="350" spans="1:25" s="316" customFormat="1" x14ac:dyDescent="0.2">
      <c r="A350" s="317"/>
      <c r="B350" s="212"/>
      <c r="C350" s="213">
        <v>6330066</v>
      </c>
      <c r="D350" s="214" t="s">
        <v>135</v>
      </c>
      <c r="E350" s="223"/>
      <c r="F350" s="223">
        <v>0.5</v>
      </c>
      <c r="G350" s="223">
        <v>0</v>
      </c>
      <c r="H350" s="590">
        <v>3.5</v>
      </c>
      <c r="I350" s="590">
        <v>3.5</v>
      </c>
      <c r="J350" s="590">
        <v>3.5</v>
      </c>
      <c r="K350" s="590">
        <v>3.5</v>
      </c>
      <c r="L350" s="590">
        <v>3.5</v>
      </c>
      <c r="M350" s="463"/>
      <c r="N350" s="315"/>
    </row>
    <row r="351" spans="1:25" s="316" customFormat="1" x14ac:dyDescent="0.2">
      <c r="A351" s="317"/>
      <c r="B351" s="212"/>
      <c r="C351" s="213">
        <v>633010</v>
      </c>
      <c r="D351" s="214" t="s">
        <v>136</v>
      </c>
      <c r="E351" s="223"/>
      <c r="F351" s="223">
        <v>3.2</v>
      </c>
      <c r="G351" s="223">
        <v>0</v>
      </c>
      <c r="H351" s="590">
        <v>0.5</v>
      </c>
      <c r="I351" s="590">
        <v>0.5</v>
      </c>
      <c r="J351" s="590">
        <v>0.5</v>
      </c>
      <c r="K351" s="590">
        <v>0.5</v>
      </c>
      <c r="L351" s="590">
        <v>0.5</v>
      </c>
      <c r="M351" s="463"/>
      <c r="N351" s="315"/>
      <c r="P351" s="436"/>
      <c r="Q351" s="436"/>
      <c r="R351" s="436"/>
      <c r="S351" s="436"/>
      <c r="T351" s="436"/>
      <c r="U351" s="436"/>
      <c r="V351" s="436"/>
      <c r="W351" s="436"/>
      <c r="X351" s="436"/>
      <c r="Y351" s="436"/>
    </row>
    <row r="352" spans="1:25" s="316" customFormat="1" x14ac:dyDescent="0.2">
      <c r="A352" s="317"/>
      <c r="B352" s="212"/>
      <c r="C352" s="213">
        <v>633013</v>
      </c>
      <c r="D352" s="214" t="s">
        <v>633</v>
      </c>
      <c r="E352" s="223"/>
      <c r="F352" s="223">
        <v>0.1</v>
      </c>
      <c r="G352" s="223">
        <v>0.1</v>
      </c>
      <c r="H352" s="590">
        <v>0.5</v>
      </c>
      <c r="I352" s="590">
        <v>0.5</v>
      </c>
      <c r="J352" s="590">
        <v>0.5</v>
      </c>
      <c r="K352" s="590">
        <v>0.5</v>
      </c>
      <c r="L352" s="590">
        <v>0.5</v>
      </c>
      <c r="M352" s="463"/>
      <c r="N352" s="315"/>
    </row>
    <row r="353" spans="1:25" s="316" customFormat="1" x14ac:dyDescent="0.2">
      <c r="A353" s="317"/>
      <c r="B353" s="212"/>
      <c r="C353" s="213">
        <v>634001</v>
      </c>
      <c r="D353" s="214" t="s">
        <v>137</v>
      </c>
      <c r="E353" s="223"/>
      <c r="F353" s="223">
        <v>1.7</v>
      </c>
      <c r="G353" s="223">
        <v>1.5</v>
      </c>
      <c r="H353" s="590">
        <v>2</v>
      </c>
      <c r="I353" s="590">
        <v>2</v>
      </c>
      <c r="J353" s="590">
        <v>2</v>
      </c>
      <c r="K353" s="590">
        <v>2</v>
      </c>
      <c r="L353" s="590">
        <v>2</v>
      </c>
      <c r="M353" s="463"/>
      <c r="N353" s="315"/>
      <c r="P353" s="436"/>
      <c r="Q353" s="436"/>
      <c r="R353" s="436"/>
      <c r="S353" s="436"/>
      <c r="T353" s="436"/>
      <c r="U353" s="436"/>
      <c r="V353" s="436"/>
      <c r="W353" s="436"/>
      <c r="X353" s="436"/>
      <c r="Y353" s="436"/>
    </row>
    <row r="354" spans="1:25" s="316" customFormat="1" x14ac:dyDescent="0.2">
      <c r="A354" s="317"/>
      <c r="B354" s="212"/>
      <c r="C354" s="213">
        <v>634002</v>
      </c>
      <c r="D354" s="214" t="s">
        <v>78</v>
      </c>
      <c r="E354" s="223"/>
      <c r="F354" s="223">
        <v>3.1</v>
      </c>
      <c r="G354" s="223">
        <v>0.4</v>
      </c>
      <c r="H354" s="590">
        <v>1.5</v>
      </c>
      <c r="I354" s="590">
        <v>1.5</v>
      </c>
      <c r="J354" s="590">
        <v>1.5</v>
      </c>
      <c r="K354" s="590">
        <v>1.5</v>
      </c>
      <c r="L354" s="590">
        <v>1.5</v>
      </c>
      <c r="M354" s="474"/>
      <c r="N354" s="315"/>
    </row>
    <row r="355" spans="1:25" s="316" customFormat="1" x14ac:dyDescent="0.2">
      <c r="A355" s="317"/>
      <c r="B355" s="212"/>
      <c r="C355" s="213">
        <v>634002</v>
      </c>
      <c r="D355" s="214" t="s">
        <v>79</v>
      </c>
      <c r="E355" s="223"/>
      <c r="F355" s="223">
        <v>0</v>
      </c>
      <c r="G355" s="223">
        <v>0.1</v>
      </c>
      <c r="H355" s="590">
        <v>0.5</v>
      </c>
      <c r="I355" s="590">
        <v>0.5</v>
      </c>
      <c r="J355" s="590">
        <v>0.5</v>
      </c>
      <c r="K355" s="590">
        <v>0.5</v>
      </c>
      <c r="L355" s="590">
        <v>0.5</v>
      </c>
      <c r="M355" s="463"/>
      <c r="N355" s="315"/>
      <c r="P355" s="436"/>
      <c r="Q355" s="436"/>
      <c r="R355" s="436"/>
      <c r="S355" s="436"/>
      <c r="T355" s="436"/>
      <c r="U355" s="436"/>
      <c r="V355" s="436"/>
      <c r="W355" s="436"/>
      <c r="X355" s="436"/>
      <c r="Y355" s="436"/>
    </row>
    <row r="356" spans="1:25" s="316" customFormat="1" x14ac:dyDescent="0.2">
      <c r="A356" s="317"/>
      <c r="B356" s="212"/>
      <c r="C356" s="213">
        <v>634003</v>
      </c>
      <c r="D356" s="214" t="s">
        <v>264</v>
      </c>
      <c r="E356" s="223"/>
      <c r="F356" s="223">
        <v>1.3</v>
      </c>
      <c r="G356" s="223">
        <v>1.4</v>
      </c>
      <c r="H356" s="590">
        <v>1.3</v>
      </c>
      <c r="I356" s="590">
        <v>1.3</v>
      </c>
      <c r="J356" s="590">
        <v>1.3</v>
      </c>
      <c r="K356" s="590">
        <v>1.3</v>
      </c>
      <c r="L356" s="590">
        <v>1.3</v>
      </c>
      <c r="M356" s="474"/>
      <c r="N356" s="315"/>
    </row>
    <row r="357" spans="1:25" s="436" customFormat="1" x14ac:dyDescent="0.2">
      <c r="A357" s="427"/>
      <c r="B357" s="212"/>
      <c r="C357" s="213">
        <v>635002</v>
      </c>
      <c r="D357" s="214" t="s">
        <v>138</v>
      </c>
      <c r="E357" s="223"/>
      <c r="F357" s="223">
        <v>0</v>
      </c>
      <c r="G357" s="223">
        <v>2.9</v>
      </c>
      <c r="H357" s="590">
        <v>0.5</v>
      </c>
      <c r="I357" s="590">
        <v>0.5</v>
      </c>
      <c r="J357" s="590">
        <v>0.5</v>
      </c>
      <c r="K357" s="590">
        <v>2.1</v>
      </c>
      <c r="L357" s="590">
        <v>2.1</v>
      </c>
      <c r="M357" s="463"/>
      <c r="N357" s="435"/>
      <c r="P357" s="316"/>
      <c r="Q357" s="316"/>
      <c r="R357" s="316"/>
      <c r="S357" s="316"/>
      <c r="T357" s="316"/>
      <c r="U357" s="316"/>
      <c r="V357" s="316"/>
      <c r="W357" s="316"/>
      <c r="X357" s="316"/>
      <c r="Y357" s="316"/>
    </row>
    <row r="358" spans="1:25" s="316" customFormat="1" x14ac:dyDescent="0.2">
      <c r="A358" s="317"/>
      <c r="B358" s="212"/>
      <c r="C358" s="213">
        <v>635006</v>
      </c>
      <c r="D358" s="214" t="s">
        <v>1055</v>
      </c>
      <c r="E358" s="223"/>
      <c r="F358" s="223">
        <v>4.5999999999999996</v>
      </c>
      <c r="G358" s="223">
        <v>0</v>
      </c>
      <c r="H358" s="590">
        <v>0.5</v>
      </c>
      <c r="I358" s="590">
        <v>0.5</v>
      </c>
      <c r="J358" s="590">
        <v>0.5</v>
      </c>
      <c r="K358" s="590">
        <v>0.5</v>
      </c>
      <c r="L358" s="590">
        <v>0.5</v>
      </c>
      <c r="M358" s="474"/>
      <c r="N358" s="315"/>
      <c r="P358" s="436"/>
      <c r="Q358" s="436"/>
      <c r="R358" s="436"/>
      <c r="S358" s="436"/>
      <c r="T358" s="436"/>
      <c r="U358" s="436"/>
      <c r="V358" s="436"/>
      <c r="W358" s="436"/>
      <c r="X358" s="436"/>
      <c r="Y358" s="436"/>
    </row>
    <row r="359" spans="1:25" s="436" customFormat="1" x14ac:dyDescent="0.2">
      <c r="A359" s="427"/>
      <c r="B359" s="212"/>
      <c r="C359" s="213">
        <v>637001</v>
      </c>
      <c r="D359" s="214" t="s">
        <v>89</v>
      </c>
      <c r="E359" s="223"/>
      <c r="F359" s="223">
        <v>0.3</v>
      </c>
      <c r="G359" s="223">
        <v>0.1</v>
      </c>
      <c r="H359" s="590">
        <v>0.5</v>
      </c>
      <c r="I359" s="590">
        <v>0.5</v>
      </c>
      <c r="J359" s="590">
        <v>0.5</v>
      </c>
      <c r="K359" s="590">
        <v>0.5</v>
      </c>
      <c r="L359" s="590">
        <v>0.5</v>
      </c>
      <c r="M359" s="474"/>
      <c r="N359" s="435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</row>
    <row r="360" spans="1:25" s="316" customFormat="1" x14ac:dyDescent="0.2">
      <c r="A360" s="317"/>
      <c r="B360" s="212"/>
      <c r="C360" s="213">
        <v>637004</v>
      </c>
      <c r="D360" s="214" t="s">
        <v>432</v>
      </c>
      <c r="E360" s="223"/>
      <c r="F360" s="223">
        <v>0</v>
      </c>
      <c r="G360" s="223">
        <v>0.1</v>
      </c>
      <c r="H360" s="590">
        <v>0.1</v>
      </c>
      <c r="I360" s="590">
        <v>0.1</v>
      </c>
      <c r="J360" s="590">
        <v>0.1</v>
      </c>
      <c r="K360" s="590">
        <v>0.1</v>
      </c>
      <c r="L360" s="590">
        <v>0.1</v>
      </c>
      <c r="M360" s="463"/>
      <c r="N360" s="315"/>
    </row>
    <row r="361" spans="1:25" s="436" customFormat="1" x14ac:dyDescent="0.2">
      <c r="A361" s="427"/>
      <c r="B361" s="212"/>
      <c r="C361" s="213">
        <v>637006</v>
      </c>
      <c r="D361" s="214" t="s">
        <v>619</v>
      </c>
      <c r="E361" s="223"/>
      <c r="F361" s="223">
        <v>0.1</v>
      </c>
      <c r="G361" s="223">
        <v>0</v>
      </c>
      <c r="H361" s="590">
        <v>0.3</v>
      </c>
      <c r="I361" s="590">
        <v>0.3</v>
      </c>
      <c r="J361" s="590">
        <v>0.3</v>
      </c>
      <c r="K361" s="590">
        <v>0.3</v>
      </c>
      <c r="L361" s="590">
        <v>0.3</v>
      </c>
      <c r="M361" s="463"/>
      <c r="N361" s="435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</row>
    <row r="362" spans="1:25" s="316" customFormat="1" x14ac:dyDescent="0.2">
      <c r="A362" s="317"/>
      <c r="B362" s="212"/>
      <c r="C362" s="213">
        <v>637006</v>
      </c>
      <c r="D362" s="214" t="s">
        <v>1084</v>
      </c>
      <c r="E362" s="223"/>
      <c r="F362" s="223">
        <v>0</v>
      </c>
      <c r="G362" s="223">
        <v>0.3</v>
      </c>
      <c r="H362" s="590">
        <v>0.9</v>
      </c>
      <c r="I362" s="590">
        <v>0.9</v>
      </c>
      <c r="J362" s="590">
        <v>0.9</v>
      </c>
      <c r="K362" s="590">
        <v>0.9</v>
      </c>
      <c r="L362" s="590">
        <v>0.9</v>
      </c>
      <c r="M362" s="474"/>
      <c r="N362" s="315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</row>
    <row r="363" spans="1:25" s="316" customFormat="1" x14ac:dyDescent="0.2">
      <c r="A363" s="317"/>
      <c r="B363" s="212"/>
      <c r="C363" s="213">
        <v>637014</v>
      </c>
      <c r="D363" s="214" t="s">
        <v>101</v>
      </c>
      <c r="E363" s="223"/>
      <c r="F363" s="223">
        <v>5.3</v>
      </c>
      <c r="G363" s="223">
        <v>4.7</v>
      </c>
      <c r="H363" s="590">
        <v>5.9</v>
      </c>
      <c r="I363" s="590">
        <v>5.9</v>
      </c>
      <c r="J363" s="590">
        <v>5.9</v>
      </c>
      <c r="K363" s="590">
        <v>5.9</v>
      </c>
      <c r="L363" s="590">
        <v>5.9</v>
      </c>
      <c r="M363" s="463"/>
      <c r="N363" s="315"/>
    </row>
    <row r="364" spans="1:25" s="436" customFormat="1" x14ac:dyDescent="0.2">
      <c r="A364" s="427"/>
      <c r="B364" s="212"/>
      <c r="C364" s="213">
        <v>637016</v>
      </c>
      <c r="D364" s="214" t="s">
        <v>103</v>
      </c>
      <c r="E364" s="223"/>
      <c r="F364" s="223">
        <v>1.3</v>
      </c>
      <c r="G364" s="223">
        <v>1.5</v>
      </c>
      <c r="H364" s="590">
        <v>1.3</v>
      </c>
      <c r="I364" s="590">
        <v>1.3</v>
      </c>
      <c r="J364" s="590">
        <v>1.3</v>
      </c>
      <c r="K364" s="590">
        <v>1.3</v>
      </c>
      <c r="L364" s="590">
        <v>1.3</v>
      </c>
      <c r="M364" s="463"/>
      <c r="N364" s="435"/>
      <c r="P364" s="316"/>
      <c r="Q364" s="316"/>
      <c r="R364" s="316"/>
      <c r="S364" s="316"/>
      <c r="T364" s="316"/>
      <c r="U364" s="316"/>
      <c r="V364" s="316"/>
      <c r="W364" s="316"/>
      <c r="X364" s="316"/>
      <c r="Y364" s="316"/>
    </row>
    <row r="365" spans="1:25" x14ac:dyDescent="0.2">
      <c r="A365" s="208"/>
      <c r="B365" s="212"/>
      <c r="C365" s="213">
        <v>637035</v>
      </c>
      <c r="D365" s="214" t="s">
        <v>759</v>
      </c>
      <c r="E365" s="223"/>
      <c r="F365" s="223">
        <v>0.5</v>
      </c>
      <c r="G365" s="223">
        <v>0.5</v>
      </c>
      <c r="H365" s="590">
        <v>0</v>
      </c>
      <c r="I365" s="590">
        <v>0</v>
      </c>
      <c r="J365" s="590">
        <v>0</v>
      </c>
      <c r="K365" s="590">
        <v>0</v>
      </c>
      <c r="L365" s="590">
        <v>0</v>
      </c>
      <c r="M365" s="463"/>
    </row>
    <row r="366" spans="1:25" s="316" customFormat="1" x14ac:dyDescent="0.2">
      <c r="A366" s="317"/>
      <c r="B366" s="212"/>
      <c r="C366" s="213">
        <v>642006</v>
      </c>
      <c r="D366" s="214" t="s">
        <v>873</v>
      </c>
      <c r="E366" s="223"/>
      <c r="F366" s="223">
        <v>0.1</v>
      </c>
      <c r="G366" s="223">
        <v>0.1</v>
      </c>
      <c r="H366" s="590">
        <v>0.2</v>
      </c>
      <c r="I366" s="590">
        <v>0.2</v>
      </c>
      <c r="J366" s="590">
        <v>0.2</v>
      </c>
      <c r="K366" s="590">
        <v>0.2</v>
      </c>
      <c r="L366" s="590">
        <v>0.2</v>
      </c>
      <c r="M366" s="207"/>
      <c r="N366" s="315"/>
    </row>
    <row r="367" spans="1:25" x14ac:dyDescent="0.2">
      <c r="A367" s="205"/>
      <c r="B367" s="212"/>
      <c r="C367" s="213">
        <v>642012</v>
      </c>
      <c r="D367" s="214" t="s">
        <v>110</v>
      </c>
      <c r="E367" s="223"/>
      <c r="F367" s="223">
        <v>0</v>
      </c>
      <c r="G367" s="223">
        <v>3</v>
      </c>
      <c r="H367" s="590">
        <v>0</v>
      </c>
      <c r="I367" s="590">
        <v>0</v>
      </c>
      <c r="J367" s="590">
        <v>0</v>
      </c>
      <c r="K367" s="590">
        <v>0</v>
      </c>
      <c r="L367" s="590">
        <v>0</v>
      </c>
      <c r="M367" s="463"/>
      <c r="P367" s="316"/>
      <c r="Q367" s="316"/>
      <c r="R367" s="316"/>
      <c r="S367" s="316"/>
      <c r="T367" s="316"/>
      <c r="U367" s="316"/>
      <c r="V367" s="316"/>
      <c r="W367" s="316"/>
      <c r="X367" s="316"/>
      <c r="Y367" s="316"/>
    </row>
    <row r="368" spans="1:25" x14ac:dyDescent="0.2">
      <c r="A368" s="208"/>
      <c r="B368" s="212"/>
      <c r="C368" s="213">
        <v>642015</v>
      </c>
      <c r="D368" s="214" t="s">
        <v>515</v>
      </c>
      <c r="E368" s="223"/>
      <c r="F368" s="223">
        <v>0.6</v>
      </c>
      <c r="G368" s="223">
        <v>0.8</v>
      </c>
      <c r="H368" s="590">
        <v>1</v>
      </c>
      <c r="I368" s="590">
        <v>1</v>
      </c>
      <c r="J368" s="590">
        <v>1</v>
      </c>
      <c r="K368" s="590">
        <v>1</v>
      </c>
      <c r="L368" s="590">
        <v>1</v>
      </c>
      <c r="M368" s="207"/>
      <c r="P368" s="316"/>
      <c r="Q368" s="316"/>
      <c r="R368" s="316"/>
      <c r="S368" s="316"/>
      <c r="T368" s="316"/>
      <c r="U368" s="316"/>
      <c r="V368" s="316"/>
      <c r="W368" s="316"/>
      <c r="X368" s="316"/>
      <c r="Y368" s="316"/>
    </row>
    <row r="369" spans="1:25" s="316" customFormat="1" x14ac:dyDescent="0.2">
      <c r="A369" s="314"/>
      <c r="B369" s="212"/>
      <c r="C369" s="213">
        <v>651004</v>
      </c>
      <c r="D369" s="214" t="s">
        <v>918</v>
      </c>
      <c r="E369" s="223"/>
      <c r="F369" s="222">
        <v>0.2</v>
      </c>
      <c r="G369" s="222">
        <v>0.1</v>
      </c>
      <c r="H369" s="589">
        <v>0</v>
      </c>
      <c r="I369" s="589">
        <v>0</v>
      </c>
      <c r="J369" s="589">
        <v>0</v>
      </c>
      <c r="K369" s="589">
        <v>0</v>
      </c>
      <c r="L369" s="589">
        <v>0</v>
      </c>
      <c r="M369" s="463"/>
      <c r="N369" s="315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</row>
    <row r="370" spans="1:25" s="316" customFormat="1" x14ac:dyDescent="0.2">
      <c r="A370" s="317"/>
      <c r="B370" s="290"/>
      <c r="C370" s="291"/>
      <c r="D370" s="278" t="s">
        <v>143</v>
      </c>
      <c r="E370" s="294" t="s">
        <v>673</v>
      </c>
      <c r="F370" s="292">
        <f>SUM(F371+ F376)</f>
        <v>157.60000000000002</v>
      </c>
      <c r="G370" s="292">
        <f t="shared" ref="G370" si="130">SUM(G371+ G376)</f>
        <v>117.4</v>
      </c>
      <c r="H370" s="292">
        <f t="shared" ref="H370" si="131">SUM(H371+ H376)</f>
        <v>57</v>
      </c>
      <c r="I370" s="292">
        <f t="shared" ref="I370:J370" si="132">SUM(I371+ I376)</f>
        <v>47.7</v>
      </c>
      <c r="J370" s="292">
        <f t="shared" si="132"/>
        <v>47.7</v>
      </c>
      <c r="K370" s="292">
        <f t="shared" ref="K370:L370" si="133">SUM(K371+ K376)</f>
        <v>57</v>
      </c>
      <c r="L370" s="292">
        <f t="shared" si="133"/>
        <v>57</v>
      </c>
      <c r="M370" s="463"/>
      <c r="N370" s="315"/>
    </row>
    <row r="371" spans="1:25" x14ac:dyDescent="0.2">
      <c r="A371" s="208"/>
      <c r="B371" s="212"/>
      <c r="C371" s="220"/>
      <c r="D371" s="221" t="s">
        <v>144</v>
      </c>
      <c r="E371" s="252"/>
      <c r="F371" s="224">
        <f>SUM(F372:F375)</f>
        <v>37.100000000000009</v>
      </c>
      <c r="G371" s="224">
        <f t="shared" ref="G371:H371" si="134">SUM(G372:G375)</f>
        <v>27</v>
      </c>
      <c r="H371" s="224">
        <f t="shared" si="134"/>
        <v>32</v>
      </c>
      <c r="I371" s="224">
        <f t="shared" ref="I371:J371" si="135">SUM(I372:I375)</f>
        <v>22.700000000000003</v>
      </c>
      <c r="J371" s="224">
        <f t="shared" si="135"/>
        <v>22.700000000000003</v>
      </c>
      <c r="K371" s="224">
        <f t="shared" ref="K371:L371" si="136">SUM(K372:K375)</f>
        <v>32</v>
      </c>
      <c r="L371" s="224">
        <f t="shared" si="136"/>
        <v>32</v>
      </c>
      <c r="M371" s="463"/>
      <c r="P371" s="316"/>
      <c r="Q371" s="316"/>
      <c r="R371" s="316"/>
      <c r="S371" s="316"/>
      <c r="T371" s="316"/>
      <c r="U371" s="316"/>
      <c r="V371" s="316"/>
      <c r="W371" s="316"/>
      <c r="X371" s="316"/>
      <c r="Y371" s="316"/>
    </row>
    <row r="372" spans="1:25" s="316" customFormat="1" x14ac:dyDescent="0.2">
      <c r="A372" s="317"/>
      <c r="B372" s="212">
        <v>610</v>
      </c>
      <c r="C372" s="213"/>
      <c r="D372" s="214" t="s">
        <v>115</v>
      </c>
      <c r="E372" s="355"/>
      <c r="F372" s="223">
        <v>12.4</v>
      </c>
      <c r="G372" s="223">
        <v>13.3</v>
      </c>
      <c r="H372" s="590">
        <v>15.5</v>
      </c>
      <c r="I372" s="590">
        <v>8.8000000000000007</v>
      </c>
      <c r="J372" s="590">
        <v>8.8000000000000007</v>
      </c>
      <c r="K372" s="590">
        <v>15.5</v>
      </c>
      <c r="L372" s="590">
        <v>15.5</v>
      </c>
      <c r="M372" s="474"/>
      <c r="N372" s="315"/>
    </row>
    <row r="373" spans="1:25" s="316" customFormat="1" x14ac:dyDescent="0.2">
      <c r="A373" s="317"/>
      <c r="B373" s="212">
        <v>620</v>
      </c>
      <c r="C373" s="213"/>
      <c r="D373" s="214" t="s">
        <v>116</v>
      </c>
      <c r="E373" s="355"/>
      <c r="F373" s="223">
        <v>4.4000000000000004</v>
      </c>
      <c r="G373" s="223">
        <v>4.7</v>
      </c>
      <c r="H373" s="590">
        <v>5.5</v>
      </c>
      <c r="I373" s="590">
        <v>2.9</v>
      </c>
      <c r="J373" s="590">
        <v>2.9</v>
      </c>
      <c r="K373" s="590">
        <v>5.5</v>
      </c>
      <c r="L373" s="590">
        <v>5.5</v>
      </c>
      <c r="M373" s="474"/>
      <c r="N373" s="315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</row>
    <row r="374" spans="1:25" s="316" customFormat="1" x14ac:dyDescent="0.2">
      <c r="A374" s="317"/>
      <c r="B374" s="212">
        <v>630</v>
      </c>
      <c r="C374" s="213"/>
      <c r="D374" s="214" t="s">
        <v>117</v>
      </c>
      <c r="E374" s="251"/>
      <c r="F374" s="223">
        <v>19.600000000000001</v>
      </c>
      <c r="G374" s="223">
        <v>8.5</v>
      </c>
      <c r="H374" s="590">
        <v>10</v>
      </c>
      <c r="I374" s="590">
        <v>10</v>
      </c>
      <c r="J374" s="590">
        <v>10</v>
      </c>
      <c r="K374" s="590">
        <v>10</v>
      </c>
      <c r="L374" s="590">
        <v>10</v>
      </c>
      <c r="M374" s="463"/>
      <c r="N374" s="315"/>
    </row>
    <row r="375" spans="1:25" x14ac:dyDescent="0.2">
      <c r="A375" s="208"/>
      <c r="B375" s="212"/>
      <c r="C375" s="213">
        <v>637014</v>
      </c>
      <c r="D375" s="214" t="s">
        <v>101</v>
      </c>
      <c r="E375" s="251"/>
      <c r="F375" s="223">
        <v>0.7</v>
      </c>
      <c r="G375" s="223">
        <v>0.5</v>
      </c>
      <c r="H375" s="590">
        <v>1</v>
      </c>
      <c r="I375" s="590">
        <v>1</v>
      </c>
      <c r="J375" s="590">
        <v>1</v>
      </c>
      <c r="K375" s="590">
        <v>1</v>
      </c>
      <c r="L375" s="590">
        <v>1</v>
      </c>
      <c r="M375" s="463"/>
      <c r="P375" s="316"/>
      <c r="Q375" s="316"/>
      <c r="R375" s="316"/>
      <c r="S375" s="316"/>
      <c r="T375" s="316"/>
      <c r="U375" s="316"/>
      <c r="V375" s="316"/>
      <c r="W375" s="316"/>
      <c r="X375" s="316"/>
      <c r="Y375" s="316"/>
    </row>
    <row r="376" spans="1:25" s="316" customFormat="1" x14ac:dyDescent="0.2">
      <c r="A376" s="317"/>
      <c r="B376" s="212"/>
      <c r="C376" s="213"/>
      <c r="D376" s="221" t="s">
        <v>1063</v>
      </c>
      <c r="E376" s="252"/>
      <c r="F376" s="224">
        <f>SUM(F377:F379)</f>
        <v>120.5</v>
      </c>
      <c r="G376" s="224">
        <f t="shared" ref="G376:H376" si="137">SUM(G377:G379)</f>
        <v>90.4</v>
      </c>
      <c r="H376" s="224">
        <f t="shared" si="137"/>
        <v>25</v>
      </c>
      <c r="I376" s="224">
        <f t="shared" ref="I376:J376" si="138">SUM(I377:I379)</f>
        <v>25</v>
      </c>
      <c r="J376" s="224">
        <f t="shared" si="138"/>
        <v>25</v>
      </c>
      <c r="K376" s="224">
        <f t="shared" ref="K376:L376" si="139">SUM(K377:K379)</f>
        <v>25</v>
      </c>
      <c r="L376" s="224">
        <f t="shared" si="139"/>
        <v>25</v>
      </c>
      <c r="M376" s="207"/>
      <c r="N376" s="315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</row>
    <row r="377" spans="1:25" s="316" customFormat="1" x14ac:dyDescent="0.2">
      <c r="A377" s="314"/>
      <c r="B377" s="212">
        <v>610</v>
      </c>
      <c r="C377" s="213"/>
      <c r="D377" s="214" t="s">
        <v>115</v>
      </c>
      <c r="E377" s="355"/>
      <c r="F377" s="223">
        <v>88.8</v>
      </c>
      <c r="G377" s="223">
        <v>64</v>
      </c>
      <c r="H377" s="590">
        <v>15.5</v>
      </c>
      <c r="I377" s="590">
        <v>15.5</v>
      </c>
      <c r="J377" s="590">
        <v>15.5</v>
      </c>
      <c r="K377" s="590">
        <v>15.5</v>
      </c>
      <c r="L377" s="590">
        <v>15.5</v>
      </c>
      <c r="M377" s="463"/>
      <c r="N377" s="315"/>
    </row>
    <row r="378" spans="1:25" s="316" customFormat="1" x14ac:dyDescent="0.2">
      <c r="A378" s="317"/>
      <c r="B378" s="212">
        <v>620</v>
      </c>
      <c r="C378" s="213"/>
      <c r="D378" s="214" t="s">
        <v>116</v>
      </c>
      <c r="E378" s="355"/>
      <c r="F378" s="223">
        <v>30.3</v>
      </c>
      <c r="G378" s="223">
        <v>22.2</v>
      </c>
      <c r="H378" s="590">
        <v>5.5</v>
      </c>
      <c r="I378" s="590">
        <v>5.5</v>
      </c>
      <c r="J378" s="590">
        <v>5.5</v>
      </c>
      <c r="K378" s="590">
        <v>5.5</v>
      </c>
      <c r="L378" s="590">
        <v>5.5</v>
      </c>
      <c r="M378" s="463"/>
      <c r="N378" s="315"/>
    </row>
    <row r="379" spans="1:25" x14ac:dyDescent="0.2">
      <c r="A379" s="208"/>
      <c r="B379" s="212">
        <v>630</v>
      </c>
      <c r="C379" s="213"/>
      <c r="D379" s="214" t="s">
        <v>117</v>
      </c>
      <c r="E379" s="355"/>
      <c r="F379" s="223">
        <v>1.4</v>
      </c>
      <c r="G379" s="223">
        <v>4.2</v>
      </c>
      <c r="H379" s="590">
        <v>4</v>
      </c>
      <c r="I379" s="590">
        <v>4</v>
      </c>
      <c r="J379" s="590">
        <v>4</v>
      </c>
      <c r="K379" s="590">
        <v>4</v>
      </c>
      <c r="L379" s="590">
        <v>4</v>
      </c>
      <c r="M379" s="463"/>
      <c r="P379" s="316"/>
      <c r="Q379" s="316"/>
      <c r="R379" s="316"/>
      <c r="S379" s="316"/>
      <c r="T379" s="316"/>
      <c r="U379" s="316"/>
      <c r="V379" s="316"/>
      <c r="W379" s="316"/>
      <c r="X379" s="316"/>
      <c r="Y379" s="316"/>
    </row>
    <row r="380" spans="1:25" s="316" customFormat="1" x14ac:dyDescent="0.2">
      <c r="A380" s="317"/>
      <c r="B380" s="290"/>
      <c r="C380" s="291"/>
      <c r="D380" s="278" t="s">
        <v>676</v>
      </c>
      <c r="E380" s="294" t="s">
        <v>674</v>
      </c>
      <c r="F380" s="280">
        <f>SUM(F381:F383)</f>
        <v>40</v>
      </c>
      <c r="G380" s="280">
        <f t="shared" ref="G380" si="140">SUM(G381:G383)</f>
        <v>46.599999999999994</v>
      </c>
      <c r="H380" s="280">
        <f t="shared" ref="H380" si="141">SUM(H381:H383)</f>
        <v>46.9</v>
      </c>
      <c r="I380" s="280">
        <f t="shared" ref="I380:J380" si="142">SUM(I381:I383)</f>
        <v>48.400000000000006</v>
      </c>
      <c r="J380" s="280">
        <f t="shared" si="142"/>
        <v>48.400000000000006</v>
      </c>
      <c r="K380" s="280">
        <f t="shared" ref="K380:L380" si="143">SUM(K381:K383)</f>
        <v>46.9</v>
      </c>
      <c r="L380" s="280">
        <f t="shared" si="143"/>
        <v>46.9</v>
      </c>
      <c r="M380" s="207"/>
      <c r="N380" s="315"/>
    </row>
    <row r="381" spans="1:25" s="316" customFormat="1" x14ac:dyDescent="0.2">
      <c r="A381" s="314"/>
      <c r="B381" s="212">
        <v>610</v>
      </c>
      <c r="C381" s="213"/>
      <c r="D381" s="214" t="s">
        <v>115</v>
      </c>
      <c r="E381" s="223"/>
      <c r="F381" s="223">
        <v>26.8</v>
      </c>
      <c r="G381" s="223">
        <v>32</v>
      </c>
      <c r="H381" s="590">
        <v>32.5</v>
      </c>
      <c r="I381" s="590">
        <v>33.6</v>
      </c>
      <c r="J381" s="590">
        <v>33.6</v>
      </c>
      <c r="K381" s="590">
        <v>32.5</v>
      </c>
      <c r="L381" s="590">
        <v>32.5</v>
      </c>
      <c r="M381" s="474"/>
      <c r="N381" s="315"/>
    </row>
    <row r="382" spans="1:25" x14ac:dyDescent="0.2">
      <c r="A382" s="208"/>
      <c r="B382" s="212">
        <v>620</v>
      </c>
      <c r="C382" s="213"/>
      <c r="D382" s="214" t="s">
        <v>116</v>
      </c>
      <c r="E382" s="223"/>
      <c r="F382" s="223">
        <v>10</v>
      </c>
      <c r="G382" s="223">
        <v>11.3</v>
      </c>
      <c r="H382" s="590">
        <v>11.4</v>
      </c>
      <c r="I382" s="590">
        <v>11.8</v>
      </c>
      <c r="J382" s="590">
        <v>11.8</v>
      </c>
      <c r="K382" s="590">
        <v>11.4</v>
      </c>
      <c r="L382" s="590">
        <v>11.4</v>
      </c>
      <c r="M382" s="474"/>
      <c r="P382" s="316"/>
      <c r="Q382" s="316"/>
      <c r="R382" s="316"/>
      <c r="S382" s="316"/>
      <c r="T382" s="316"/>
      <c r="U382" s="316"/>
      <c r="V382" s="316"/>
      <c r="W382" s="316"/>
      <c r="X382" s="316"/>
      <c r="Y382" s="316"/>
    </row>
    <row r="383" spans="1:25" s="316" customFormat="1" x14ac:dyDescent="0.2">
      <c r="A383" s="314"/>
      <c r="B383" s="212">
        <v>630</v>
      </c>
      <c r="C383" s="213"/>
      <c r="D383" s="214" t="s">
        <v>117</v>
      </c>
      <c r="E383" s="223"/>
      <c r="F383" s="223">
        <v>3.2</v>
      </c>
      <c r="G383" s="223">
        <v>3.3</v>
      </c>
      <c r="H383" s="590">
        <v>3</v>
      </c>
      <c r="I383" s="590">
        <v>3</v>
      </c>
      <c r="J383" s="590">
        <v>3</v>
      </c>
      <c r="K383" s="590">
        <v>3</v>
      </c>
      <c r="L383" s="590">
        <v>3</v>
      </c>
      <c r="M383" s="474"/>
      <c r="N383" s="315"/>
    </row>
    <row r="384" spans="1:25" s="316" customFormat="1" x14ac:dyDescent="0.2">
      <c r="A384" s="317"/>
      <c r="B384" s="290"/>
      <c r="C384" s="293"/>
      <c r="D384" s="278" t="s">
        <v>675</v>
      </c>
      <c r="E384" s="294" t="s">
        <v>681</v>
      </c>
      <c r="F384" s="279">
        <f>SUM(F385:F387)</f>
        <v>19</v>
      </c>
      <c r="G384" s="279">
        <f t="shared" ref="G384" si="144">SUM(G385:G387)</f>
        <v>21.7</v>
      </c>
      <c r="H384" s="279">
        <f t="shared" ref="H384" si="145">SUM(H385:H387)</f>
        <v>20.299999999999997</v>
      </c>
      <c r="I384" s="279">
        <f t="shared" ref="I384:J384" si="146">SUM(I385:I387)</f>
        <v>46.300000000000004</v>
      </c>
      <c r="J384" s="279">
        <f t="shared" si="146"/>
        <v>52.300000000000004</v>
      </c>
      <c r="K384" s="279">
        <f t="shared" ref="K384:L384" si="147">SUM(K385:K387)</f>
        <v>25.299999999999997</v>
      </c>
      <c r="L384" s="279">
        <f t="shared" si="147"/>
        <v>25.299999999999997</v>
      </c>
      <c r="M384" s="463"/>
      <c r="N384" s="315"/>
    </row>
    <row r="385" spans="1:25" s="316" customFormat="1" x14ac:dyDescent="0.2">
      <c r="A385" s="317"/>
      <c r="B385" s="212">
        <v>610</v>
      </c>
      <c r="C385" s="213"/>
      <c r="D385" s="214" t="s">
        <v>115</v>
      </c>
      <c r="E385" s="222"/>
      <c r="F385" s="222">
        <v>0.2</v>
      </c>
      <c r="G385" s="222">
        <v>0.3</v>
      </c>
      <c r="H385" s="589">
        <v>0.4</v>
      </c>
      <c r="I385" s="589">
        <v>0.4</v>
      </c>
      <c r="J385" s="589">
        <v>0.4</v>
      </c>
      <c r="K385" s="589">
        <v>0.4</v>
      </c>
      <c r="L385" s="589">
        <v>0.4</v>
      </c>
      <c r="M385" s="463"/>
      <c r="N385" s="315"/>
    </row>
    <row r="386" spans="1:25" s="316" customFormat="1" x14ac:dyDescent="0.2">
      <c r="A386" s="317"/>
      <c r="B386" s="212">
        <v>620</v>
      </c>
      <c r="C386" s="213"/>
      <c r="D386" s="214" t="s">
        <v>116</v>
      </c>
      <c r="E386" s="222"/>
      <c r="F386" s="222">
        <v>0.1</v>
      </c>
      <c r="G386" s="222">
        <v>0.1</v>
      </c>
      <c r="H386" s="589">
        <v>1.5</v>
      </c>
      <c r="I386" s="589">
        <v>1.5</v>
      </c>
      <c r="J386" s="589">
        <v>1.5</v>
      </c>
      <c r="K386" s="589">
        <v>1.5</v>
      </c>
      <c r="L386" s="589">
        <v>1.5</v>
      </c>
      <c r="M386" s="463"/>
      <c r="N386" s="405"/>
    </row>
    <row r="387" spans="1:25" s="316" customFormat="1" x14ac:dyDescent="0.2">
      <c r="A387" s="317"/>
      <c r="B387" s="212">
        <v>630</v>
      </c>
      <c r="C387" s="213"/>
      <c r="D387" s="221" t="s">
        <v>117</v>
      </c>
      <c r="E387" s="222"/>
      <c r="F387" s="224">
        <f>SUM(F388:F398)</f>
        <v>18.7</v>
      </c>
      <c r="G387" s="224">
        <f t="shared" ref="G387" si="148">SUM(G388:G398)</f>
        <v>21.3</v>
      </c>
      <c r="H387" s="224">
        <f>SUM(H388:H398)</f>
        <v>18.399999999999999</v>
      </c>
      <c r="I387" s="224">
        <f t="shared" ref="I387:J387" si="149">SUM(I388:I398)</f>
        <v>44.400000000000006</v>
      </c>
      <c r="J387" s="224">
        <f t="shared" si="149"/>
        <v>50.400000000000006</v>
      </c>
      <c r="K387" s="224">
        <f t="shared" ref="K387:L387" si="150">SUM(K388:K398)</f>
        <v>23.4</v>
      </c>
      <c r="L387" s="224">
        <f t="shared" si="150"/>
        <v>23.4</v>
      </c>
      <c r="M387" s="474"/>
      <c r="N387" s="315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</row>
    <row r="388" spans="1:25" s="316" customFormat="1" x14ac:dyDescent="0.2">
      <c r="A388" s="317"/>
      <c r="B388" s="215"/>
      <c r="C388" s="213">
        <v>633004</v>
      </c>
      <c r="D388" s="214" t="s">
        <v>634</v>
      </c>
      <c r="E388" s="355"/>
      <c r="F388" s="223">
        <v>0</v>
      </c>
      <c r="G388" s="223">
        <v>0</v>
      </c>
      <c r="H388" s="590">
        <v>0</v>
      </c>
      <c r="I388" s="590">
        <v>0</v>
      </c>
      <c r="J388" s="590">
        <v>0</v>
      </c>
      <c r="K388" s="590">
        <v>0</v>
      </c>
      <c r="L388" s="590">
        <v>0</v>
      </c>
      <c r="M388" s="463"/>
      <c r="N388" s="315"/>
    </row>
    <row r="389" spans="1:25" s="316" customFormat="1" x14ac:dyDescent="0.2">
      <c r="A389" s="317"/>
      <c r="B389" s="212"/>
      <c r="C389" s="213">
        <v>633006</v>
      </c>
      <c r="D389" s="214" t="s">
        <v>134</v>
      </c>
      <c r="E389" s="355"/>
      <c r="F389" s="223">
        <v>14.5</v>
      </c>
      <c r="G389" s="223">
        <v>10.3</v>
      </c>
      <c r="H389" s="590">
        <v>15</v>
      </c>
      <c r="I389" s="590">
        <v>15</v>
      </c>
      <c r="J389" s="598">
        <v>21</v>
      </c>
      <c r="K389" s="590">
        <v>15</v>
      </c>
      <c r="L389" s="590">
        <v>15</v>
      </c>
      <c r="M389" s="474" t="s">
        <v>1325</v>
      </c>
      <c r="N389" s="315"/>
    </row>
    <row r="390" spans="1:25" s="316" customFormat="1" x14ac:dyDescent="0.2">
      <c r="A390" s="317"/>
      <c r="B390" s="212"/>
      <c r="C390" s="213">
        <v>634004</v>
      </c>
      <c r="D390" s="214" t="s">
        <v>80</v>
      </c>
      <c r="E390" s="355"/>
      <c r="F390" s="223">
        <v>0.3</v>
      </c>
      <c r="G390" s="223">
        <v>0</v>
      </c>
      <c r="H390" s="590">
        <v>0.5</v>
      </c>
      <c r="I390" s="590">
        <v>0.5</v>
      </c>
      <c r="J390" s="590">
        <v>0.5</v>
      </c>
      <c r="K390" s="590">
        <v>0.5</v>
      </c>
      <c r="L390" s="590">
        <v>0.5</v>
      </c>
      <c r="M390" s="474"/>
      <c r="N390" s="315"/>
    </row>
    <row r="391" spans="1:25" s="316" customFormat="1" x14ac:dyDescent="0.2">
      <c r="A391" s="317"/>
      <c r="B391" s="212"/>
      <c r="C391" s="213">
        <v>635006</v>
      </c>
      <c r="D391" s="214" t="s">
        <v>150</v>
      </c>
      <c r="E391" s="251"/>
      <c r="F391" s="223">
        <v>2.9</v>
      </c>
      <c r="G391" s="223">
        <v>10.199999999999999</v>
      </c>
      <c r="H391" s="590">
        <v>0</v>
      </c>
      <c r="I391" s="590">
        <v>3</v>
      </c>
      <c r="J391" s="590">
        <v>3</v>
      </c>
      <c r="K391" s="590">
        <v>0</v>
      </c>
      <c r="L391" s="590">
        <v>0</v>
      </c>
      <c r="M391" s="474"/>
      <c r="N391" s="315"/>
    </row>
    <row r="392" spans="1:25" s="436" customFormat="1" x14ac:dyDescent="0.2">
      <c r="A392" s="427"/>
      <c r="B392" s="212"/>
      <c r="C392" s="213">
        <v>635003</v>
      </c>
      <c r="D392" s="214" t="s">
        <v>1300</v>
      </c>
      <c r="E392" s="251"/>
      <c r="F392" s="590">
        <v>0</v>
      </c>
      <c r="G392" s="590">
        <v>0</v>
      </c>
      <c r="H392" s="590">
        <v>0</v>
      </c>
      <c r="I392" s="590">
        <v>23</v>
      </c>
      <c r="J392" s="590">
        <v>23</v>
      </c>
      <c r="K392" s="590">
        <v>0</v>
      </c>
      <c r="L392" s="590">
        <v>0</v>
      </c>
      <c r="M392" s="474"/>
      <c r="N392" s="435"/>
    </row>
    <row r="393" spans="1:25" s="316" customFormat="1" x14ac:dyDescent="0.2">
      <c r="A393" s="317"/>
      <c r="B393" s="212"/>
      <c r="C393" s="213">
        <v>636001</v>
      </c>
      <c r="D393" s="214" t="s">
        <v>737</v>
      </c>
      <c r="E393" s="355"/>
      <c r="F393" s="223">
        <v>0.1</v>
      </c>
      <c r="G393" s="223">
        <v>0.1</v>
      </c>
      <c r="H393" s="590">
        <v>0.2</v>
      </c>
      <c r="I393" s="590">
        <v>0.2</v>
      </c>
      <c r="J393" s="590">
        <v>0.2</v>
      </c>
      <c r="K393" s="590">
        <v>0.2</v>
      </c>
      <c r="L393" s="590">
        <v>0.2</v>
      </c>
      <c r="M393" s="474"/>
      <c r="N393" s="315"/>
    </row>
    <row r="394" spans="1:25" x14ac:dyDescent="0.2">
      <c r="A394" s="208"/>
      <c r="B394" s="212"/>
      <c r="C394" s="213">
        <v>636002</v>
      </c>
      <c r="D394" s="214" t="s">
        <v>601</v>
      </c>
      <c r="E394" s="355"/>
      <c r="F394" s="223">
        <v>0</v>
      </c>
      <c r="G394" s="223">
        <v>0</v>
      </c>
      <c r="H394" s="590">
        <v>0</v>
      </c>
      <c r="I394" s="590">
        <v>0</v>
      </c>
      <c r="J394" s="590">
        <v>0</v>
      </c>
      <c r="K394" s="590">
        <v>5</v>
      </c>
      <c r="L394" s="590">
        <v>5</v>
      </c>
      <c r="M394" s="463"/>
      <c r="P394" s="316"/>
      <c r="Q394" s="316"/>
      <c r="R394" s="316"/>
      <c r="S394" s="316"/>
      <c r="T394" s="316"/>
      <c r="U394" s="316"/>
      <c r="V394" s="316"/>
      <c r="W394" s="316"/>
      <c r="X394" s="316"/>
      <c r="Y394" s="316"/>
    </row>
    <row r="395" spans="1:25" s="316" customFormat="1" x14ac:dyDescent="0.2">
      <c r="A395" s="317"/>
      <c r="B395" s="212"/>
      <c r="C395" s="213">
        <v>637004</v>
      </c>
      <c r="D395" s="214" t="s">
        <v>590</v>
      </c>
      <c r="E395" s="355"/>
      <c r="F395" s="223">
        <v>0</v>
      </c>
      <c r="G395" s="223">
        <v>0</v>
      </c>
      <c r="H395" s="590">
        <v>0</v>
      </c>
      <c r="I395" s="590">
        <v>0</v>
      </c>
      <c r="J395" s="590">
        <v>0</v>
      </c>
      <c r="K395" s="590">
        <v>0</v>
      </c>
      <c r="L395" s="590">
        <v>0</v>
      </c>
      <c r="M395" s="207"/>
      <c r="N395" s="315"/>
      <c r="P395" s="436"/>
      <c r="Q395" s="436"/>
      <c r="R395" s="436"/>
      <c r="S395" s="436"/>
      <c r="T395" s="436"/>
      <c r="U395" s="436"/>
      <c r="V395" s="436"/>
      <c r="W395" s="436"/>
      <c r="X395" s="436"/>
      <c r="Y395" s="436"/>
    </row>
    <row r="396" spans="1:25" s="316" customFormat="1" x14ac:dyDescent="0.2">
      <c r="A396" s="314"/>
      <c r="B396" s="212"/>
      <c r="C396" s="213">
        <v>637011</v>
      </c>
      <c r="D396" s="214" t="s">
        <v>433</v>
      </c>
      <c r="E396" s="355"/>
      <c r="F396" s="223">
        <v>0.2</v>
      </c>
      <c r="G396" s="223">
        <v>0</v>
      </c>
      <c r="H396" s="590">
        <v>2</v>
      </c>
      <c r="I396" s="590">
        <v>2</v>
      </c>
      <c r="J396" s="590">
        <v>2</v>
      </c>
      <c r="K396" s="590">
        <v>2</v>
      </c>
      <c r="L396" s="590">
        <v>2</v>
      </c>
      <c r="M396" s="474"/>
      <c r="N396" s="315"/>
    </row>
    <row r="397" spans="1:25" s="316" customFormat="1" x14ac:dyDescent="0.2">
      <c r="A397" s="317"/>
      <c r="B397" s="212"/>
      <c r="C397" s="213">
        <v>637027</v>
      </c>
      <c r="D397" s="214" t="s">
        <v>602</v>
      </c>
      <c r="E397" s="355"/>
      <c r="F397" s="223">
        <v>0</v>
      </c>
      <c r="G397" s="223">
        <v>0</v>
      </c>
      <c r="H397" s="590">
        <v>0</v>
      </c>
      <c r="I397" s="590">
        <v>0</v>
      </c>
      <c r="J397" s="590">
        <v>0</v>
      </c>
      <c r="K397" s="590">
        <v>0</v>
      </c>
      <c r="L397" s="590">
        <v>0</v>
      </c>
      <c r="M397" s="474"/>
      <c r="N397" s="315"/>
    </row>
    <row r="398" spans="1:25" s="316" customFormat="1" x14ac:dyDescent="0.2">
      <c r="A398" s="317"/>
      <c r="B398" s="212"/>
      <c r="C398" s="213">
        <v>644001</v>
      </c>
      <c r="D398" s="214" t="s">
        <v>151</v>
      </c>
      <c r="E398" s="355"/>
      <c r="F398" s="223">
        <v>0.7</v>
      </c>
      <c r="G398" s="223">
        <v>0.7</v>
      </c>
      <c r="H398" s="590">
        <v>0.7</v>
      </c>
      <c r="I398" s="590">
        <v>0.7</v>
      </c>
      <c r="J398" s="590">
        <v>0.7</v>
      </c>
      <c r="K398" s="590">
        <v>0.7</v>
      </c>
      <c r="L398" s="590">
        <v>0.7</v>
      </c>
      <c r="M398" s="463"/>
      <c r="N398" s="315"/>
    </row>
    <row r="399" spans="1:25" s="316" customFormat="1" x14ac:dyDescent="0.2">
      <c r="A399" s="317"/>
      <c r="B399" s="294"/>
      <c r="C399" s="291"/>
      <c r="D399" s="278" t="s">
        <v>712</v>
      </c>
      <c r="E399" s="294" t="s">
        <v>714</v>
      </c>
      <c r="F399" s="279">
        <f>SUM(F400:F424)</f>
        <v>385.70000000000005</v>
      </c>
      <c r="G399" s="279">
        <f t="shared" ref="G399" si="151">SUM(G400:G424)</f>
        <v>270.7</v>
      </c>
      <c r="H399" s="279">
        <f>SUM(H400:H424)</f>
        <v>327.79999999999995</v>
      </c>
      <c r="I399" s="279">
        <f>SUM(I400:I424)</f>
        <v>326</v>
      </c>
      <c r="J399" s="279">
        <f>SUM(J400:J424)</f>
        <v>326</v>
      </c>
      <c r="K399" s="279">
        <f t="shared" ref="K399:L399" si="152">SUM(K400:K424)</f>
        <v>329.79999999999995</v>
      </c>
      <c r="L399" s="279">
        <f t="shared" si="152"/>
        <v>329.79999999999995</v>
      </c>
      <c r="N399" s="315"/>
    </row>
    <row r="400" spans="1:25" s="316" customFormat="1" x14ac:dyDescent="0.2">
      <c r="A400" s="317"/>
      <c r="B400" s="212"/>
      <c r="C400" s="213">
        <v>610</v>
      </c>
      <c r="D400" s="214" t="s">
        <v>115</v>
      </c>
      <c r="E400" s="355"/>
      <c r="F400" s="223">
        <v>11</v>
      </c>
      <c r="G400" s="223">
        <v>7.1</v>
      </c>
      <c r="H400" s="590">
        <v>13.1</v>
      </c>
      <c r="I400" s="590">
        <v>12</v>
      </c>
      <c r="J400" s="590">
        <v>12</v>
      </c>
      <c r="K400" s="590">
        <v>13.1</v>
      </c>
      <c r="L400" s="590">
        <v>13.1</v>
      </c>
      <c r="M400" s="474"/>
      <c r="N400" s="315"/>
    </row>
    <row r="401" spans="1:25" s="436" customFormat="1" x14ac:dyDescent="0.2">
      <c r="A401" s="427"/>
      <c r="B401" s="212"/>
      <c r="C401" s="213">
        <v>620</v>
      </c>
      <c r="D401" s="214" t="s">
        <v>1269</v>
      </c>
      <c r="E401" s="355"/>
      <c r="F401" s="223">
        <v>4.3</v>
      </c>
      <c r="G401" s="223">
        <v>3.9</v>
      </c>
      <c r="H401" s="590">
        <v>6.3</v>
      </c>
      <c r="I401" s="590">
        <v>5.6</v>
      </c>
      <c r="J401" s="590">
        <v>5.6</v>
      </c>
      <c r="K401" s="590">
        <v>6.3</v>
      </c>
      <c r="L401" s="590">
        <v>6.3</v>
      </c>
      <c r="M401" s="474"/>
      <c r="N401" s="435"/>
      <c r="P401" s="316"/>
      <c r="Q401" s="316"/>
      <c r="R401" s="316"/>
      <c r="S401" s="316"/>
      <c r="T401" s="316"/>
      <c r="U401" s="316"/>
      <c r="V401" s="316"/>
      <c r="W401" s="316"/>
      <c r="X401" s="316"/>
      <c r="Y401" s="316"/>
    </row>
    <row r="402" spans="1:25" s="316" customFormat="1" x14ac:dyDescent="0.2">
      <c r="A402" s="317"/>
      <c r="B402" s="212"/>
      <c r="C402" s="213">
        <v>631001</v>
      </c>
      <c r="D402" s="214" t="s">
        <v>739</v>
      </c>
      <c r="E402" s="355"/>
      <c r="F402" s="223">
        <v>0</v>
      </c>
      <c r="G402" s="223">
        <v>0</v>
      </c>
      <c r="H402" s="590">
        <v>0</v>
      </c>
      <c r="I402" s="590">
        <v>0</v>
      </c>
      <c r="J402" s="590">
        <v>0</v>
      </c>
      <c r="K402" s="590">
        <v>0</v>
      </c>
      <c r="L402" s="590">
        <v>0</v>
      </c>
      <c r="M402" s="474"/>
      <c r="N402" s="315"/>
    </row>
    <row r="403" spans="1:25" s="316" customFormat="1" x14ac:dyDescent="0.2">
      <c r="A403" s="317"/>
      <c r="B403" s="212"/>
      <c r="C403" s="213">
        <v>6320035</v>
      </c>
      <c r="D403" s="214" t="s">
        <v>764</v>
      </c>
      <c r="E403" s="355"/>
      <c r="F403" s="223">
        <v>5.7</v>
      </c>
      <c r="G403" s="223">
        <v>5.7</v>
      </c>
      <c r="H403" s="590">
        <v>6</v>
      </c>
      <c r="I403" s="590">
        <v>6</v>
      </c>
      <c r="J403" s="590">
        <v>6</v>
      </c>
      <c r="K403" s="590">
        <v>6</v>
      </c>
      <c r="L403" s="590">
        <v>6</v>
      </c>
      <c r="M403" s="463"/>
      <c r="N403" s="315"/>
    </row>
    <row r="404" spans="1:25" s="316" customFormat="1" x14ac:dyDescent="0.2">
      <c r="A404" s="317"/>
      <c r="B404" s="212"/>
      <c r="C404" s="213">
        <v>633004</v>
      </c>
      <c r="D404" s="214" t="s">
        <v>666</v>
      </c>
      <c r="E404" s="355"/>
      <c r="F404" s="223">
        <v>4.0999999999999996</v>
      </c>
      <c r="G404" s="223">
        <v>0</v>
      </c>
      <c r="H404" s="590">
        <v>0</v>
      </c>
      <c r="I404" s="590">
        <v>0</v>
      </c>
      <c r="J404" s="590">
        <v>0</v>
      </c>
      <c r="K404" s="590">
        <v>0</v>
      </c>
      <c r="L404" s="590">
        <v>0</v>
      </c>
      <c r="M404" s="474"/>
      <c r="N404" s="315"/>
    </row>
    <row r="405" spans="1:25" s="316" customFormat="1" x14ac:dyDescent="0.2">
      <c r="A405" s="317"/>
      <c r="B405" s="212"/>
      <c r="C405" s="213">
        <v>633006</v>
      </c>
      <c r="D405" s="214" t="s">
        <v>154</v>
      </c>
      <c r="E405" s="355"/>
      <c r="F405" s="223">
        <v>2.8</v>
      </c>
      <c r="G405" s="223">
        <v>0</v>
      </c>
      <c r="H405" s="590">
        <v>0</v>
      </c>
      <c r="I405" s="590">
        <v>0</v>
      </c>
      <c r="J405" s="590">
        <v>0</v>
      </c>
      <c r="K405" s="590">
        <v>0</v>
      </c>
      <c r="L405" s="590">
        <v>0</v>
      </c>
      <c r="M405" s="474"/>
      <c r="N405" s="405"/>
    </row>
    <row r="406" spans="1:25" s="316" customFormat="1" x14ac:dyDescent="0.2">
      <c r="A406" s="317"/>
      <c r="B406" s="212"/>
      <c r="C406" s="213">
        <v>633006</v>
      </c>
      <c r="D406" s="214" t="s">
        <v>1012</v>
      </c>
      <c r="E406" s="355"/>
      <c r="F406" s="223">
        <v>90.2</v>
      </c>
      <c r="G406" s="223">
        <v>0</v>
      </c>
      <c r="H406" s="590">
        <v>0</v>
      </c>
      <c r="I406" s="590">
        <v>0</v>
      </c>
      <c r="J406" s="590">
        <v>0</v>
      </c>
      <c r="K406" s="590">
        <v>0</v>
      </c>
      <c r="L406" s="590">
        <v>0</v>
      </c>
      <c r="M406" s="365"/>
      <c r="N406" s="315"/>
    </row>
    <row r="407" spans="1:25" s="316" customFormat="1" x14ac:dyDescent="0.2">
      <c r="A407" s="317"/>
      <c r="B407" s="212"/>
      <c r="C407" s="213">
        <v>6330062</v>
      </c>
      <c r="D407" s="214" t="s">
        <v>545</v>
      </c>
      <c r="E407" s="355"/>
      <c r="F407" s="223">
        <v>0.2</v>
      </c>
      <c r="G407" s="223">
        <v>0</v>
      </c>
      <c r="H407" s="590">
        <v>0.2</v>
      </c>
      <c r="I407" s="590">
        <v>0.2</v>
      </c>
      <c r="J407" s="590">
        <v>0.2</v>
      </c>
      <c r="K407" s="590">
        <v>0.2</v>
      </c>
      <c r="L407" s="590">
        <v>0.2</v>
      </c>
      <c r="M407" s="463"/>
      <c r="N407" s="315"/>
    </row>
    <row r="408" spans="1:25" s="316" customFormat="1" x14ac:dyDescent="0.2">
      <c r="A408" s="317"/>
      <c r="B408" s="212"/>
      <c r="C408" s="213">
        <v>6330063</v>
      </c>
      <c r="D408" s="214" t="s">
        <v>625</v>
      </c>
      <c r="E408" s="355"/>
      <c r="F408" s="223">
        <v>0</v>
      </c>
      <c r="G408" s="223">
        <v>0</v>
      </c>
      <c r="H408" s="590">
        <v>1</v>
      </c>
      <c r="I408" s="590">
        <v>1</v>
      </c>
      <c r="J408" s="590">
        <v>1</v>
      </c>
      <c r="K408" s="590">
        <v>3</v>
      </c>
      <c r="L408" s="590">
        <v>3</v>
      </c>
      <c r="M408" s="474"/>
      <c r="N408" s="315"/>
    </row>
    <row r="409" spans="1:25" s="316" customFormat="1" x14ac:dyDescent="0.2">
      <c r="A409" s="317"/>
      <c r="B409" s="212"/>
      <c r="C409" s="213">
        <v>6330064</v>
      </c>
      <c r="D409" s="214" t="s">
        <v>134</v>
      </c>
      <c r="E409" s="355"/>
      <c r="F409" s="223">
        <v>0</v>
      </c>
      <c r="G409" s="223">
        <v>0</v>
      </c>
      <c r="H409" s="590">
        <v>0</v>
      </c>
      <c r="I409" s="590">
        <v>0</v>
      </c>
      <c r="J409" s="590">
        <v>0</v>
      </c>
      <c r="K409" s="590">
        <v>0</v>
      </c>
      <c r="L409" s="590">
        <v>0</v>
      </c>
      <c r="M409" s="463"/>
      <c r="N409" s="315"/>
      <c r="P409" s="436"/>
      <c r="Q409" s="436"/>
      <c r="R409" s="436"/>
      <c r="S409" s="436"/>
      <c r="T409" s="436"/>
      <c r="U409" s="436"/>
      <c r="V409" s="436"/>
      <c r="W409" s="436"/>
      <c r="X409" s="436"/>
      <c r="Y409" s="436"/>
    </row>
    <row r="410" spans="1:25" s="316" customFormat="1" x14ac:dyDescent="0.2">
      <c r="A410" s="317"/>
      <c r="B410" s="212"/>
      <c r="C410" s="213">
        <v>636001</v>
      </c>
      <c r="D410" s="214" t="s">
        <v>878</v>
      </c>
      <c r="E410" s="355"/>
      <c r="F410" s="223">
        <v>1.3</v>
      </c>
      <c r="G410" s="223">
        <v>1.3</v>
      </c>
      <c r="H410" s="590">
        <v>1.3</v>
      </c>
      <c r="I410" s="590">
        <v>1.3</v>
      </c>
      <c r="J410" s="590">
        <v>1.3</v>
      </c>
      <c r="K410" s="590">
        <v>1.3</v>
      </c>
      <c r="L410" s="590">
        <v>1.3</v>
      </c>
      <c r="M410" s="463"/>
      <c r="N410" s="315"/>
      <c r="P410" s="436"/>
      <c r="Q410" s="436"/>
      <c r="R410" s="436"/>
      <c r="S410" s="436"/>
      <c r="T410" s="436"/>
      <c r="U410" s="436"/>
      <c r="V410" s="436"/>
      <c r="W410" s="436"/>
      <c r="X410" s="436"/>
      <c r="Y410" s="436"/>
    </row>
    <row r="411" spans="1:25" s="316" customFormat="1" x14ac:dyDescent="0.2">
      <c r="A411" s="317"/>
      <c r="B411" s="212"/>
      <c r="C411" s="213">
        <v>637001</v>
      </c>
      <c r="D411" s="214" t="s">
        <v>89</v>
      </c>
      <c r="E411" s="355"/>
      <c r="F411" s="223">
        <v>0</v>
      </c>
      <c r="G411" s="223">
        <v>0</v>
      </c>
      <c r="H411" s="590">
        <v>0</v>
      </c>
      <c r="I411" s="590">
        <v>0</v>
      </c>
      <c r="J411" s="590">
        <v>0</v>
      </c>
      <c r="K411" s="590">
        <v>0</v>
      </c>
      <c r="L411" s="590">
        <v>0</v>
      </c>
      <c r="M411" s="463"/>
      <c r="N411" s="315"/>
      <c r="P411" s="436"/>
      <c r="Q411" s="436"/>
      <c r="R411" s="436"/>
      <c r="S411" s="436"/>
      <c r="T411" s="436"/>
      <c r="U411" s="436"/>
      <c r="V411" s="436"/>
      <c r="W411" s="436"/>
      <c r="X411" s="436"/>
      <c r="Y411" s="436"/>
    </row>
    <row r="412" spans="1:25" s="316" customFormat="1" x14ac:dyDescent="0.2">
      <c r="A412" s="317"/>
      <c r="B412" s="212"/>
      <c r="C412" s="213">
        <v>637004</v>
      </c>
      <c r="D412" s="214" t="s">
        <v>583</v>
      </c>
      <c r="E412" s="251"/>
      <c r="F412" s="223">
        <v>231.2</v>
      </c>
      <c r="G412" s="223">
        <v>224.2</v>
      </c>
      <c r="H412" s="590">
        <v>249</v>
      </c>
      <c r="I412" s="590">
        <v>249</v>
      </c>
      <c r="J412" s="590">
        <v>249</v>
      </c>
      <c r="K412" s="590">
        <v>249</v>
      </c>
      <c r="L412" s="590">
        <v>249</v>
      </c>
      <c r="M412" s="474"/>
      <c r="N412" s="315"/>
    </row>
    <row r="413" spans="1:25" s="316" customFormat="1" x14ac:dyDescent="0.2">
      <c r="A413" s="317"/>
      <c r="B413" s="212"/>
      <c r="C413" s="213" t="s">
        <v>584</v>
      </c>
      <c r="D413" s="214" t="s">
        <v>713</v>
      </c>
      <c r="E413" s="355"/>
      <c r="F413" s="223">
        <v>0</v>
      </c>
      <c r="G413" s="223">
        <v>0.5</v>
      </c>
      <c r="H413" s="590">
        <v>0</v>
      </c>
      <c r="I413" s="590">
        <v>0</v>
      </c>
      <c r="J413" s="590">
        <v>0</v>
      </c>
      <c r="K413" s="590">
        <v>0</v>
      </c>
      <c r="L413" s="590">
        <v>0</v>
      </c>
      <c r="M413" s="463"/>
      <c r="N413" s="315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</row>
    <row r="414" spans="1:25" s="316" customFormat="1" x14ac:dyDescent="0.2">
      <c r="A414" s="317"/>
      <c r="B414" s="212"/>
      <c r="C414" s="213" t="s">
        <v>585</v>
      </c>
      <c r="D414" s="214" t="s">
        <v>529</v>
      </c>
      <c r="E414" s="355"/>
      <c r="F414" s="223">
        <v>19.8</v>
      </c>
      <c r="G414" s="223">
        <v>0</v>
      </c>
      <c r="H414" s="590">
        <v>10</v>
      </c>
      <c r="I414" s="590">
        <v>10</v>
      </c>
      <c r="J414" s="590">
        <v>10</v>
      </c>
      <c r="K414" s="590">
        <v>10</v>
      </c>
      <c r="L414" s="590">
        <v>10</v>
      </c>
      <c r="M414" s="463"/>
      <c r="N414" s="315"/>
    </row>
    <row r="415" spans="1:25" s="436" customFormat="1" x14ac:dyDescent="0.2">
      <c r="A415" s="427"/>
      <c r="B415" s="212"/>
      <c r="C415" s="213">
        <v>637005</v>
      </c>
      <c r="D415" s="214" t="s">
        <v>263</v>
      </c>
      <c r="E415" s="355"/>
      <c r="F415" s="223">
        <v>0</v>
      </c>
      <c r="G415" s="223">
        <v>0</v>
      </c>
      <c r="H415" s="590">
        <v>0</v>
      </c>
      <c r="I415" s="590">
        <v>0</v>
      </c>
      <c r="J415" s="590">
        <v>0</v>
      </c>
      <c r="K415" s="590">
        <v>0</v>
      </c>
      <c r="L415" s="590">
        <v>0</v>
      </c>
      <c r="M415" s="463"/>
      <c r="N415" s="435"/>
      <c r="P415" s="316"/>
      <c r="Q415" s="316"/>
      <c r="R415" s="316"/>
      <c r="S415" s="316"/>
      <c r="T415" s="316"/>
      <c r="U415" s="316"/>
      <c r="V415" s="316"/>
      <c r="W415" s="316"/>
      <c r="X415" s="316"/>
      <c r="Y415" s="316"/>
    </row>
    <row r="416" spans="1:25" s="436" customFormat="1" x14ac:dyDescent="0.2">
      <c r="A416" s="427"/>
      <c r="B416" s="212"/>
      <c r="C416" s="213">
        <v>637005</v>
      </c>
      <c r="D416" s="214" t="s">
        <v>1110</v>
      </c>
      <c r="E416" s="356"/>
      <c r="F416" s="222">
        <v>5</v>
      </c>
      <c r="G416" s="222">
        <v>0</v>
      </c>
      <c r="H416" s="589">
        <v>0</v>
      </c>
      <c r="I416" s="589">
        <v>0</v>
      </c>
      <c r="J416" s="589">
        <v>0</v>
      </c>
      <c r="K416" s="589">
        <v>0</v>
      </c>
      <c r="L416" s="589">
        <v>0</v>
      </c>
      <c r="M416" s="474"/>
      <c r="N416" s="435"/>
      <c r="P416" s="316"/>
      <c r="Q416" s="316"/>
      <c r="R416" s="316"/>
      <c r="S416" s="316"/>
      <c r="T416" s="316"/>
      <c r="U416" s="316"/>
      <c r="V416" s="316"/>
      <c r="W416" s="316"/>
      <c r="X416" s="316"/>
      <c r="Y416" s="316"/>
    </row>
    <row r="417" spans="1:25" s="436" customFormat="1" x14ac:dyDescent="0.2">
      <c r="A417" s="427"/>
      <c r="B417" s="212"/>
      <c r="C417" s="213">
        <v>637006</v>
      </c>
      <c r="D417" s="214" t="s">
        <v>1084</v>
      </c>
      <c r="E417" s="356"/>
      <c r="F417" s="222">
        <v>0</v>
      </c>
      <c r="G417" s="222">
        <v>0</v>
      </c>
      <c r="H417" s="589">
        <v>0</v>
      </c>
      <c r="I417" s="589">
        <v>0</v>
      </c>
      <c r="J417" s="589">
        <v>0</v>
      </c>
      <c r="K417" s="589">
        <v>0</v>
      </c>
      <c r="L417" s="589">
        <v>0</v>
      </c>
      <c r="M417" s="474"/>
      <c r="N417" s="435"/>
      <c r="P417" s="316"/>
      <c r="Q417" s="316"/>
      <c r="R417" s="316"/>
      <c r="S417" s="316"/>
      <c r="T417" s="316"/>
      <c r="U417" s="316"/>
      <c r="V417" s="316"/>
      <c r="W417" s="316"/>
      <c r="X417" s="316"/>
      <c r="Y417" s="316"/>
    </row>
    <row r="418" spans="1:25" s="316" customFormat="1" x14ac:dyDescent="0.2">
      <c r="A418" s="317"/>
      <c r="B418" s="212"/>
      <c r="C418" s="213">
        <v>637012</v>
      </c>
      <c r="D418" s="214" t="s">
        <v>1067</v>
      </c>
      <c r="E418" s="356"/>
      <c r="F418" s="222">
        <v>9</v>
      </c>
      <c r="G418" s="222">
        <v>21.2</v>
      </c>
      <c r="H418" s="589">
        <v>35</v>
      </c>
      <c r="I418" s="589">
        <v>35</v>
      </c>
      <c r="J418" s="589">
        <v>35</v>
      </c>
      <c r="K418" s="589">
        <v>35</v>
      </c>
      <c r="L418" s="589">
        <v>35</v>
      </c>
      <c r="M418" s="463"/>
      <c r="N418" s="405"/>
    </row>
    <row r="419" spans="1:25" x14ac:dyDescent="0.2">
      <c r="A419" s="208"/>
      <c r="B419" s="212"/>
      <c r="C419" s="213">
        <v>6370129</v>
      </c>
      <c r="D419" s="214" t="s">
        <v>757</v>
      </c>
      <c r="E419" s="356"/>
      <c r="F419" s="222">
        <v>0</v>
      </c>
      <c r="G419" s="222">
        <v>0</v>
      </c>
      <c r="H419" s="589">
        <v>0</v>
      </c>
      <c r="I419" s="589">
        <v>0</v>
      </c>
      <c r="J419" s="589">
        <v>0</v>
      </c>
      <c r="K419" s="589">
        <v>0</v>
      </c>
      <c r="L419" s="589">
        <v>0</v>
      </c>
      <c r="M419" s="463"/>
      <c r="P419" s="316"/>
      <c r="Q419" s="316"/>
      <c r="R419" s="316"/>
      <c r="S419" s="316"/>
      <c r="T419" s="316"/>
      <c r="U419" s="316"/>
      <c r="V419" s="316"/>
      <c r="W419" s="316"/>
      <c r="X419" s="316"/>
      <c r="Y419" s="316"/>
    </row>
    <row r="420" spans="1:25" s="316" customFormat="1" x14ac:dyDescent="0.2">
      <c r="A420" s="317"/>
      <c r="B420" s="212"/>
      <c r="C420" s="213">
        <v>637014</v>
      </c>
      <c r="D420" s="214" t="s">
        <v>551</v>
      </c>
      <c r="E420" s="356"/>
      <c r="F420" s="222">
        <v>0.8</v>
      </c>
      <c r="G420" s="222">
        <v>0.2</v>
      </c>
      <c r="H420" s="589">
        <v>0.8</v>
      </c>
      <c r="I420" s="589">
        <v>0.8</v>
      </c>
      <c r="J420" s="589">
        <v>0.8</v>
      </c>
      <c r="K420" s="589">
        <v>0.8</v>
      </c>
      <c r="L420" s="589">
        <v>0.8</v>
      </c>
      <c r="M420" s="207"/>
      <c r="N420" s="315"/>
      <c r="P420" s="436"/>
      <c r="Q420" s="436"/>
      <c r="R420" s="436"/>
      <c r="S420" s="436"/>
      <c r="T420" s="436"/>
      <c r="U420" s="436"/>
      <c r="V420" s="436"/>
      <c r="W420" s="436"/>
      <c r="X420" s="436"/>
      <c r="Y420" s="436"/>
    </row>
    <row r="421" spans="1:25" s="316" customFormat="1" x14ac:dyDescent="0.2">
      <c r="A421" s="314"/>
      <c r="B421" s="212"/>
      <c r="C421" s="213">
        <v>637016</v>
      </c>
      <c r="D421" s="214" t="s">
        <v>103</v>
      </c>
      <c r="E421" s="356"/>
      <c r="F421" s="222">
        <v>0.1</v>
      </c>
      <c r="G421" s="222">
        <v>0.1</v>
      </c>
      <c r="H421" s="589">
        <v>0.2</v>
      </c>
      <c r="I421" s="589">
        <v>0.2</v>
      </c>
      <c r="J421" s="589">
        <v>0.2</v>
      </c>
      <c r="K421" s="589">
        <v>0.2</v>
      </c>
      <c r="L421" s="589">
        <v>0.2</v>
      </c>
      <c r="M421" s="365"/>
      <c r="N421" s="315"/>
    </row>
    <row r="422" spans="1:25" s="436" customFormat="1" x14ac:dyDescent="0.2">
      <c r="A422" s="434"/>
      <c r="B422" s="212"/>
      <c r="C422" s="213">
        <v>637027</v>
      </c>
      <c r="D422" s="214" t="s">
        <v>1268</v>
      </c>
      <c r="E422" s="356"/>
      <c r="F422" s="589">
        <v>0</v>
      </c>
      <c r="G422" s="589">
        <v>0</v>
      </c>
      <c r="H422" s="589">
        <v>4.7</v>
      </c>
      <c r="I422" s="589">
        <v>4.7</v>
      </c>
      <c r="J422" s="589">
        <v>4.7</v>
      </c>
      <c r="K422" s="589">
        <v>4.7</v>
      </c>
      <c r="L422" s="589">
        <v>4.7</v>
      </c>
      <c r="M422" s="365"/>
      <c r="N422" s="435"/>
    </row>
    <row r="423" spans="1:25" s="316" customFormat="1" x14ac:dyDescent="0.2">
      <c r="A423" s="317"/>
      <c r="B423" s="212"/>
      <c r="C423" s="213">
        <v>642015</v>
      </c>
      <c r="D423" s="214" t="s">
        <v>111</v>
      </c>
      <c r="E423" s="356"/>
      <c r="F423" s="222">
        <v>0.2</v>
      </c>
      <c r="G423" s="222">
        <v>3.5</v>
      </c>
      <c r="H423" s="589">
        <v>0.2</v>
      </c>
      <c r="I423" s="589">
        <v>0.2</v>
      </c>
      <c r="J423" s="589">
        <v>0.2</v>
      </c>
      <c r="K423" s="589">
        <v>0.2</v>
      </c>
      <c r="L423" s="589">
        <v>0.2</v>
      </c>
      <c r="M423" s="463"/>
      <c r="N423" s="315"/>
    </row>
    <row r="424" spans="1:25" s="316" customFormat="1" x14ac:dyDescent="0.2">
      <c r="A424" s="317"/>
      <c r="B424" s="212"/>
      <c r="C424" s="213">
        <v>6510049</v>
      </c>
      <c r="D424" s="214" t="s">
        <v>877</v>
      </c>
      <c r="E424" s="356"/>
      <c r="F424" s="222">
        <v>0</v>
      </c>
      <c r="G424" s="222">
        <v>3</v>
      </c>
      <c r="H424" s="589">
        <v>0</v>
      </c>
      <c r="I424" s="589">
        <v>0</v>
      </c>
      <c r="J424" s="589">
        <v>0</v>
      </c>
      <c r="K424" s="589">
        <v>0</v>
      </c>
      <c r="L424" s="589">
        <v>0</v>
      </c>
      <c r="M424" s="474"/>
      <c r="N424" s="315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</row>
    <row r="425" spans="1:25" s="316" customFormat="1" x14ac:dyDescent="0.2">
      <c r="A425" s="317"/>
      <c r="B425" s="290"/>
      <c r="C425" s="291"/>
      <c r="D425" s="278" t="s">
        <v>715</v>
      </c>
      <c r="E425" s="294" t="s">
        <v>970</v>
      </c>
      <c r="F425" s="279">
        <f>SUM(F426:F435)</f>
        <v>38.300000000000004</v>
      </c>
      <c r="G425" s="279">
        <f t="shared" ref="G425" si="153">SUM(G426:G435)</f>
        <v>35.800000000000004</v>
      </c>
      <c r="H425" s="279">
        <f t="shared" ref="H425" si="154">SUM(H426:H435)</f>
        <v>36.6</v>
      </c>
      <c r="I425" s="279">
        <f t="shared" ref="I425:J425" si="155">SUM(I426:I435)</f>
        <v>37</v>
      </c>
      <c r="J425" s="279">
        <f t="shared" si="155"/>
        <v>44</v>
      </c>
      <c r="K425" s="279">
        <f t="shared" ref="K425:L425" si="156">SUM(K426:K435)</f>
        <v>36.6</v>
      </c>
      <c r="L425" s="279">
        <f t="shared" si="156"/>
        <v>36.6</v>
      </c>
      <c r="N425" s="315"/>
    </row>
    <row r="426" spans="1:25" s="316" customFormat="1" x14ac:dyDescent="0.2">
      <c r="A426" s="317"/>
      <c r="B426" s="212"/>
      <c r="C426" s="213">
        <v>632001</v>
      </c>
      <c r="D426" s="214" t="s">
        <v>765</v>
      </c>
      <c r="E426" s="355"/>
      <c r="F426" s="223">
        <v>1.6</v>
      </c>
      <c r="G426" s="223">
        <v>1.2</v>
      </c>
      <c r="H426" s="590">
        <v>1.6</v>
      </c>
      <c r="I426" s="590">
        <v>2</v>
      </c>
      <c r="J426" s="590">
        <v>2</v>
      </c>
      <c r="K426" s="590">
        <v>1.6</v>
      </c>
      <c r="L426" s="590">
        <v>1.6</v>
      </c>
      <c r="M426" s="474"/>
      <c r="N426" s="315"/>
    </row>
    <row r="427" spans="1:25" s="436" customFormat="1" x14ac:dyDescent="0.2">
      <c r="A427" s="427"/>
      <c r="B427" s="212"/>
      <c r="C427" s="213">
        <v>632002</v>
      </c>
      <c r="D427" s="214" t="s">
        <v>766</v>
      </c>
      <c r="E427" s="355"/>
      <c r="F427" s="223">
        <v>32.5</v>
      </c>
      <c r="G427" s="223">
        <v>32.9</v>
      </c>
      <c r="H427" s="590">
        <v>33</v>
      </c>
      <c r="I427" s="590">
        <v>33</v>
      </c>
      <c r="J427" s="598">
        <v>40</v>
      </c>
      <c r="K427" s="590">
        <v>33</v>
      </c>
      <c r="L427" s="590">
        <v>33</v>
      </c>
      <c r="M427" s="474" t="s">
        <v>1325</v>
      </c>
      <c r="N427" s="435"/>
    </row>
    <row r="428" spans="1:25" s="316" customFormat="1" x14ac:dyDescent="0.2">
      <c r="A428" s="317"/>
      <c r="B428" s="212"/>
      <c r="C428" s="213">
        <v>633004</v>
      </c>
      <c r="D428" s="214" t="s">
        <v>587</v>
      </c>
      <c r="E428" s="355"/>
      <c r="F428" s="223">
        <v>2.2999999999999998</v>
      </c>
      <c r="G428" s="223">
        <v>0.5</v>
      </c>
      <c r="H428" s="590">
        <v>0.5</v>
      </c>
      <c r="I428" s="590">
        <v>0.5</v>
      </c>
      <c r="J428" s="590">
        <v>0.5</v>
      </c>
      <c r="K428" s="590">
        <v>0.5</v>
      </c>
      <c r="L428" s="590">
        <v>0.5</v>
      </c>
      <c r="M428" s="463"/>
      <c r="N428" s="315"/>
    </row>
    <row r="429" spans="1:25" s="316" customFormat="1" x14ac:dyDescent="0.2">
      <c r="A429" s="317"/>
      <c r="B429" s="212"/>
      <c r="C429" s="213">
        <v>633006</v>
      </c>
      <c r="D429" s="214" t="s">
        <v>134</v>
      </c>
      <c r="E429" s="355"/>
      <c r="F429" s="223">
        <v>1.2</v>
      </c>
      <c r="G429" s="223">
        <v>0.6</v>
      </c>
      <c r="H429" s="590">
        <v>1.5</v>
      </c>
      <c r="I429" s="590">
        <v>1.5</v>
      </c>
      <c r="J429" s="590">
        <v>1.5</v>
      </c>
      <c r="K429" s="590">
        <v>1.5</v>
      </c>
      <c r="L429" s="590">
        <v>1.5</v>
      </c>
      <c r="M429" s="474"/>
      <c r="N429" s="315"/>
    </row>
    <row r="430" spans="1:25" x14ac:dyDescent="0.2">
      <c r="A430" s="208"/>
      <c r="B430" s="212"/>
      <c r="C430" s="213">
        <v>634001</v>
      </c>
      <c r="D430" s="214" t="s">
        <v>530</v>
      </c>
      <c r="E430" s="355"/>
      <c r="F430" s="223">
        <v>0</v>
      </c>
      <c r="G430" s="223">
        <v>0</v>
      </c>
      <c r="H430" s="590">
        <v>0</v>
      </c>
      <c r="I430" s="590">
        <v>0</v>
      </c>
      <c r="J430" s="590">
        <v>0</v>
      </c>
      <c r="K430" s="590">
        <v>0</v>
      </c>
      <c r="L430" s="590">
        <v>0</v>
      </c>
      <c r="M430" s="463"/>
    </row>
    <row r="431" spans="1:25" s="316" customFormat="1" x14ac:dyDescent="0.2">
      <c r="A431" s="317"/>
      <c r="B431" s="212"/>
      <c r="C431" s="213">
        <v>63500614</v>
      </c>
      <c r="D431" s="214" t="s">
        <v>157</v>
      </c>
      <c r="E431" s="355"/>
      <c r="F431" s="223">
        <v>0.2</v>
      </c>
      <c r="G431" s="223">
        <v>0.1</v>
      </c>
      <c r="H431" s="590">
        <v>0</v>
      </c>
      <c r="I431" s="590">
        <v>0</v>
      </c>
      <c r="J431" s="590">
        <v>0</v>
      </c>
      <c r="K431" s="590">
        <v>0</v>
      </c>
      <c r="L431" s="590">
        <v>0</v>
      </c>
      <c r="M431" s="207"/>
      <c r="N431" s="315"/>
    </row>
    <row r="432" spans="1:25" s="316" customFormat="1" x14ac:dyDescent="0.2">
      <c r="A432" s="314"/>
      <c r="B432" s="212"/>
      <c r="C432" s="213">
        <v>637004</v>
      </c>
      <c r="D432" s="214" t="s">
        <v>586</v>
      </c>
      <c r="E432" s="355"/>
      <c r="F432" s="223">
        <v>0.5</v>
      </c>
      <c r="G432" s="223">
        <v>0.5</v>
      </c>
      <c r="H432" s="590">
        <v>0</v>
      </c>
      <c r="I432" s="590">
        <v>0</v>
      </c>
      <c r="J432" s="590">
        <v>0</v>
      </c>
      <c r="K432" s="590">
        <v>0</v>
      </c>
      <c r="L432" s="590">
        <v>0</v>
      </c>
      <c r="M432" s="463"/>
      <c r="N432" s="315"/>
    </row>
    <row r="433" spans="1:25" s="436" customFormat="1" x14ac:dyDescent="0.2">
      <c r="A433" s="434"/>
      <c r="B433" s="212"/>
      <c r="C433" s="213">
        <v>637011</v>
      </c>
      <c r="D433" s="214" t="s">
        <v>413</v>
      </c>
      <c r="E433" s="355"/>
      <c r="F433" s="223">
        <v>0</v>
      </c>
      <c r="G433" s="223">
        <v>0</v>
      </c>
      <c r="H433" s="590">
        <v>0</v>
      </c>
      <c r="I433" s="590">
        <v>0</v>
      </c>
      <c r="J433" s="590">
        <v>0</v>
      </c>
      <c r="K433" s="590">
        <v>0</v>
      </c>
      <c r="L433" s="590">
        <v>0</v>
      </c>
      <c r="M433" s="463"/>
      <c r="N433" s="435"/>
    </row>
    <row r="434" spans="1:25" s="316" customFormat="1" x14ac:dyDescent="0.2">
      <c r="A434" s="317"/>
      <c r="B434" s="212"/>
      <c r="C434" s="213">
        <v>6370114</v>
      </c>
      <c r="D434" s="214" t="s">
        <v>1028</v>
      </c>
      <c r="E434" s="356"/>
      <c r="F434" s="222">
        <v>0</v>
      </c>
      <c r="G434" s="222">
        <v>0</v>
      </c>
      <c r="H434" s="589">
        <v>0</v>
      </c>
      <c r="I434" s="589">
        <v>0</v>
      </c>
      <c r="J434" s="589">
        <v>0</v>
      </c>
      <c r="K434" s="589">
        <v>0</v>
      </c>
      <c r="L434" s="589">
        <v>0</v>
      </c>
      <c r="M434" s="463"/>
      <c r="N434" s="315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</row>
    <row r="435" spans="1:25" s="316" customFormat="1" x14ac:dyDescent="0.2">
      <c r="A435" s="317" t="s">
        <v>442</v>
      </c>
      <c r="B435" s="212"/>
      <c r="C435" s="213">
        <v>637027</v>
      </c>
      <c r="D435" s="214" t="s">
        <v>650</v>
      </c>
      <c r="E435" s="356"/>
      <c r="F435" s="222">
        <v>0</v>
      </c>
      <c r="G435" s="222">
        <v>0</v>
      </c>
      <c r="H435" s="589">
        <v>0</v>
      </c>
      <c r="I435" s="589">
        <v>0</v>
      </c>
      <c r="J435" s="589">
        <v>0</v>
      </c>
      <c r="K435" s="589">
        <v>0</v>
      </c>
      <c r="L435" s="589">
        <v>0</v>
      </c>
      <c r="M435" s="463"/>
      <c r="N435" s="315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</row>
    <row r="436" spans="1:25" x14ac:dyDescent="0.2">
      <c r="A436" s="208"/>
      <c r="B436" s="290"/>
      <c r="C436" s="291"/>
      <c r="D436" s="278" t="s">
        <v>159</v>
      </c>
      <c r="E436" s="290" t="s">
        <v>684</v>
      </c>
      <c r="F436" s="279">
        <f>SUM(F437:F443)</f>
        <v>0</v>
      </c>
      <c r="G436" s="279">
        <f>SUM(G437:G443)</f>
        <v>0</v>
      </c>
      <c r="H436" s="279">
        <f t="shared" ref="H436" si="157">SUM(H437:H441)</f>
        <v>0</v>
      </c>
      <c r="I436" s="279">
        <f t="shared" ref="I436:J436" si="158">SUM(I437:I441)</f>
        <v>0</v>
      </c>
      <c r="J436" s="279">
        <f t="shared" si="158"/>
        <v>0</v>
      </c>
      <c r="K436" s="279">
        <f t="shared" ref="K436:L436" si="159">SUM(K437:K441)</f>
        <v>0</v>
      </c>
      <c r="L436" s="279">
        <f t="shared" si="159"/>
        <v>0</v>
      </c>
      <c r="M436" s="463"/>
    </row>
    <row r="437" spans="1:25" s="316" customFormat="1" x14ac:dyDescent="0.2">
      <c r="A437" s="317"/>
      <c r="B437" s="215"/>
      <c r="C437" s="213">
        <v>632001</v>
      </c>
      <c r="D437" s="214" t="s">
        <v>767</v>
      </c>
      <c r="E437" s="356"/>
      <c r="F437" s="222">
        <v>0</v>
      </c>
      <c r="G437" s="222">
        <v>0</v>
      </c>
      <c r="H437" s="589">
        <v>0</v>
      </c>
      <c r="I437" s="589">
        <v>0</v>
      </c>
      <c r="J437" s="589">
        <v>0</v>
      </c>
      <c r="K437" s="589">
        <v>0</v>
      </c>
      <c r="L437" s="589">
        <v>0</v>
      </c>
      <c r="M437" s="207"/>
      <c r="N437" s="315"/>
    </row>
    <row r="438" spans="1:25" s="316" customFormat="1" x14ac:dyDescent="0.2">
      <c r="A438" s="314"/>
      <c r="B438" s="212"/>
      <c r="C438" s="213">
        <v>633006</v>
      </c>
      <c r="D438" s="214" t="s">
        <v>768</v>
      </c>
      <c r="E438" s="355"/>
      <c r="F438" s="223">
        <v>0</v>
      </c>
      <c r="G438" s="223">
        <v>0</v>
      </c>
      <c r="H438" s="590">
        <v>0</v>
      </c>
      <c r="I438" s="590">
        <v>0</v>
      </c>
      <c r="J438" s="590">
        <v>0</v>
      </c>
      <c r="K438" s="590">
        <v>0</v>
      </c>
      <c r="L438" s="590">
        <v>0</v>
      </c>
      <c r="M438" s="463"/>
      <c r="N438" s="315"/>
    </row>
    <row r="439" spans="1:25" s="436" customFormat="1" x14ac:dyDescent="0.2">
      <c r="A439" s="434"/>
      <c r="B439" s="212"/>
      <c r="C439" s="213">
        <v>63500610</v>
      </c>
      <c r="D439" s="214" t="s">
        <v>337</v>
      </c>
      <c r="E439" s="355"/>
      <c r="F439" s="223">
        <v>0</v>
      </c>
      <c r="G439" s="223">
        <v>0</v>
      </c>
      <c r="H439" s="590">
        <v>0</v>
      </c>
      <c r="I439" s="590">
        <v>0</v>
      </c>
      <c r="J439" s="590">
        <v>0</v>
      </c>
      <c r="K439" s="590">
        <v>0</v>
      </c>
      <c r="L439" s="590">
        <v>0</v>
      </c>
      <c r="M439" s="463"/>
      <c r="N439" s="435"/>
      <c r="P439" s="316"/>
      <c r="Q439" s="316"/>
      <c r="R439" s="316"/>
      <c r="S439" s="316"/>
      <c r="T439" s="316"/>
      <c r="U439" s="316"/>
      <c r="V439" s="316"/>
      <c r="W439" s="316"/>
      <c r="X439" s="316"/>
      <c r="Y439" s="316"/>
    </row>
    <row r="440" spans="1:25" x14ac:dyDescent="0.2">
      <c r="A440" s="208"/>
      <c r="B440" s="212"/>
      <c r="C440" s="213">
        <v>637011</v>
      </c>
      <c r="D440" s="214" t="s">
        <v>1029</v>
      </c>
      <c r="E440" s="355"/>
      <c r="F440" s="223">
        <v>0</v>
      </c>
      <c r="G440" s="223">
        <v>0</v>
      </c>
      <c r="H440" s="590">
        <v>0</v>
      </c>
      <c r="I440" s="590">
        <v>0</v>
      </c>
      <c r="J440" s="590">
        <v>0</v>
      </c>
      <c r="K440" s="590">
        <v>0</v>
      </c>
      <c r="L440" s="590">
        <v>0</v>
      </c>
      <c r="M440" s="463"/>
      <c r="P440" s="316"/>
      <c r="Q440" s="316"/>
      <c r="R440" s="316"/>
      <c r="S440" s="316"/>
      <c r="T440" s="316"/>
      <c r="U440" s="316"/>
      <c r="V440" s="316"/>
      <c r="W440" s="316"/>
      <c r="X440" s="316"/>
      <c r="Y440" s="316"/>
    </row>
    <row r="441" spans="1:25" x14ac:dyDescent="0.2">
      <c r="A441" s="208"/>
      <c r="B441" s="212"/>
      <c r="C441" s="213">
        <v>637015</v>
      </c>
      <c r="D441" s="214" t="s">
        <v>418</v>
      </c>
      <c r="E441" s="355"/>
      <c r="F441" s="223">
        <v>0</v>
      </c>
      <c r="G441" s="223">
        <v>0</v>
      </c>
      <c r="H441" s="590">
        <v>0</v>
      </c>
      <c r="I441" s="590">
        <v>0</v>
      </c>
      <c r="J441" s="590">
        <v>0</v>
      </c>
      <c r="K441" s="590">
        <v>0</v>
      </c>
      <c r="L441" s="590">
        <v>0</v>
      </c>
      <c r="M441" s="463"/>
      <c r="P441" s="316"/>
      <c r="Q441" s="316"/>
      <c r="R441" s="316"/>
      <c r="S441" s="316"/>
      <c r="T441" s="316"/>
      <c r="U441" s="316"/>
      <c r="V441" s="316"/>
      <c r="W441" s="316"/>
      <c r="X441" s="316"/>
      <c r="Y441" s="316"/>
    </row>
    <row r="442" spans="1:25" x14ac:dyDescent="0.2">
      <c r="A442" s="208"/>
      <c r="B442" s="212"/>
      <c r="C442" s="213">
        <v>637027</v>
      </c>
      <c r="D442" s="214" t="s">
        <v>171</v>
      </c>
      <c r="E442" s="355"/>
      <c r="F442" s="222">
        <v>0</v>
      </c>
      <c r="G442" s="222">
        <v>0</v>
      </c>
      <c r="H442" s="589">
        <v>0</v>
      </c>
      <c r="I442" s="589">
        <v>0</v>
      </c>
      <c r="J442" s="589">
        <v>0</v>
      </c>
      <c r="K442" s="589">
        <v>0</v>
      </c>
      <c r="L442" s="589">
        <v>0</v>
      </c>
      <c r="M442" s="463"/>
      <c r="P442" s="316"/>
      <c r="Q442" s="316"/>
      <c r="R442" s="316"/>
      <c r="S442" s="316"/>
      <c r="T442" s="316"/>
      <c r="U442" s="316"/>
      <c r="V442" s="316"/>
      <c r="W442" s="316"/>
      <c r="X442" s="316"/>
      <c r="Y442" s="316"/>
    </row>
    <row r="443" spans="1:25" s="316" customFormat="1" x14ac:dyDescent="0.2">
      <c r="A443" s="317"/>
      <c r="B443" s="212"/>
      <c r="C443" s="213">
        <v>620</v>
      </c>
      <c r="D443" s="214" t="s">
        <v>1030</v>
      </c>
      <c r="E443" s="355"/>
      <c r="F443" s="222">
        <v>0</v>
      </c>
      <c r="G443" s="222">
        <v>0</v>
      </c>
      <c r="H443" s="589">
        <v>0</v>
      </c>
      <c r="I443" s="589">
        <v>0</v>
      </c>
      <c r="J443" s="589">
        <v>0</v>
      </c>
      <c r="K443" s="589">
        <v>0</v>
      </c>
      <c r="L443" s="589">
        <v>0</v>
      </c>
      <c r="M443" s="463"/>
      <c r="N443" s="315"/>
      <c r="P443" s="436"/>
      <c r="Q443" s="436"/>
      <c r="R443" s="436"/>
      <c r="S443" s="436"/>
      <c r="T443" s="436"/>
      <c r="U443" s="436"/>
      <c r="V443" s="436"/>
      <c r="W443" s="436"/>
      <c r="X443" s="436"/>
      <c r="Y443" s="436"/>
    </row>
    <row r="444" spans="1:25" s="316" customFormat="1" x14ac:dyDescent="0.2">
      <c r="A444" s="314"/>
      <c r="B444" s="290"/>
      <c r="C444" s="291"/>
      <c r="D444" s="278" t="s">
        <v>161</v>
      </c>
      <c r="E444" s="290" t="s">
        <v>685</v>
      </c>
      <c r="F444" s="279">
        <f>SUM(F445:F447)</f>
        <v>373.4</v>
      </c>
      <c r="G444" s="279">
        <f t="shared" ref="G444" si="160">SUM(G445:G447)</f>
        <v>271.99999999999994</v>
      </c>
      <c r="H444" s="279">
        <f t="shared" ref="H444" si="161">SUM(H445:H447)</f>
        <v>416.29999999999995</v>
      </c>
      <c r="I444" s="279">
        <f t="shared" ref="I444:J444" si="162">SUM(I445:I447)</f>
        <v>465.2</v>
      </c>
      <c r="J444" s="279">
        <f t="shared" si="162"/>
        <v>468.29999999999995</v>
      </c>
      <c r="K444" s="279">
        <f t="shared" ref="K444:L444" si="163">SUM(K445:K447)</f>
        <v>361.79999999999995</v>
      </c>
      <c r="L444" s="279">
        <f t="shared" si="163"/>
        <v>361.79999999999995</v>
      </c>
      <c r="M444" s="474"/>
      <c r="N444" s="315"/>
    </row>
    <row r="445" spans="1:25" s="316" customFormat="1" x14ac:dyDescent="0.2">
      <c r="A445" s="317"/>
      <c r="B445" s="212">
        <v>610</v>
      </c>
      <c r="C445" s="213"/>
      <c r="D445" s="214" t="s">
        <v>115</v>
      </c>
      <c r="E445" s="355"/>
      <c r="F445" s="223">
        <v>172.6</v>
      </c>
      <c r="G445" s="361">
        <v>133.19999999999999</v>
      </c>
      <c r="H445" s="361">
        <v>148</v>
      </c>
      <c r="I445" s="361">
        <v>172.8</v>
      </c>
      <c r="J445" s="600">
        <v>175</v>
      </c>
      <c r="K445" s="361">
        <v>136</v>
      </c>
      <c r="L445" s="361">
        <v>136</v>
      </c>
      <c r="M445" s="474" t="s">
        <v>1325</v>
      </c>
      <c r="N445" s="315"/>
    </row>
    <row r="446" spans="1:25" s="316" customFormat="1" x14ac:dyDescent="0.2">
      <c r="A446" s="317"/>
      <c r="B446" s="212">
        <v>620</v>
      </c>
      <c r="C446" s="213"/>
      <c r="D446" s="214" t="s">
        <v>116</v>
      </c>
      <c r="E446" s="355"/>
      <c r="F446" s="223">
        <v>58.8</v>
      </c>
      <c r="G446" s="361">
        <v>45.6</v>
      </c>
      <c r="H446" s="361">
        <v>51</v>
      </c>
      <c r="I446" s="361">
        <v>59.1</v>
      </c>
      <c r="J446" s="600">
        <v>60</v>
      </c>
      <c r="K446" s="361">
        <v>47.5</v>
      </c>
      <c r="L446" s="361">
        <v>47.5</v>
      </c>
      <c r="M446" s="474" t="s">
        <v>1325</v>
      </c>
      <c r="N446" s="315"/>
    </row>
    <row r="447" spans="1:25" s="316" customFormat="1" x14ac:dyDescent="0.2">
      <c r="A447" s="317"/>
      <c r="B447" s="212">
        <v>630</v>
      </c>
      <c r="C447" s="220"/>
      <c r="D447" s="221" t="s">
        <v>162</v>
      </c>
      <c r="E447" s="252"/>
      <c r="F447" s="224">
        <f>SUM(F448:F490)</f>
        <v>142</v>
      </c>
      <c r="G447" s="224">
        <f t="shared" ref="G447" si="164">SUM(G448:G490)</f>
        <v>93.199999999999974</v>
      </c>
      <c r="H447" s="224">
        <f t="shared" ref="H447" si="165">SUM(H448:H490)</f>
        <v>217.29999999999998</v>
      </c>
      <c r="I447" s="224">
        <f t="shared" ref="I447:J447" si="166">SUM(I448:I490)</f>
        <v>233.29999999999998</v>
      </c>
      <c r="J447" s="224">
        <f t="shared" si="166"/>
        <v>233.29999999999998</v>
      </c>
      <c r="K447" s="224">
        <f t="shared" ref="K447:L447" si="167">SUM(K448:K490)</f>
        <v>178.29999999999998</v>
      </c>
      <c r="L447" s="224">
        <f t="shared" si="167"/>
        <v>178.29999999999998</v>
      </c>
      <c r="M447" s="474"/>
      <c r="N447" s="315"/>
    </row>
    <row r="448" spans="1:25" s="316" customFormat="1" x14ac:dyDescent="0.2">
      <c r="A448" s="317"/>
      <c r="B448" s="215"/>
      <c r="C448" s="213">
        <v>631001</v>
      </c>
      <c r="D448" s="214" t="s">
        <v>129</v>
      </c>
      <c r="E448" s="355"/>
      <c r="F448" s="223">
        <v>0.4</v>
      </c>
      <c r="G448" s="223">
        <v>3.4</v>
      </c>
      <c r="H448" s="590">
        <v>0.5</v>
      </c>
      <c r="I448" s="590">
        <v>3.5</v>
      </c>
      <c r="J448" s="590">
        <v>3.5</v>
      </c>
      <c r="K448" s="590">
        <v>0.5</v>
      </c>
      <c r="L448" s="590">
        <v>0.5</v>
      </c>
      <c r="M448" s="474"/>
      <c r="N448" s="315"/>
    </row>
    <row r="449" spans="1:25" s="436" customFormat="1" x14ac:dyDescent="0.2">
      <c r="A449" s="427"/>
      <c r="B449" s="212"/>
      <c r="C449" s="213">
        <v>6320011</v>
      </c>
      <c r="D449" s="214" t="s">
        <v>769</v>
      </c>
      <c r="E449" s="355"/>
      <c r="F449" s="223">
        <v>3.2</v>
      </c>
      <c r="G449" s="223">
        <v>2.5</v>
      </c>
      <c r="H449" s="590">
        <v>4</v>
      </c>
      <c r="I449" s="590">
        <v>9</v>
      </c>
      <c r="J449" s="590">
        <v>9</v>
      </c>
      <c r="K449" s="590">
        <v>6</v>
      </c>
      <c r="L449" s="590">
        <v>6</v>
      </c>
      <c r="M449" s="474"/>
      <c r="N449" s="435"/>
      <c r="P449" s="316"/>
      <c r="Q449" s="316"/>
      <c r="R449" s="316"/>
      <c r="S449" s="316"/>
      <c r="T449" s="316"/>
      <c r="U449" s="316"/>
      <c r="V449" s="316"/>
      <c r="W449" s="316"/>
      <c r="X449" s="316"/>
      <c r="Y449" s="316"/>
    </row>
    <row r="450" spans="1:25" s="316" customFormat="1" x14ac:dyDescent="0.2">
      <c r="A450" s="317"/>
      <c r="B450" s="212"/>
      <c r="C450" s="213">
        <v>6320013</v>
      </c>
      <c r="D450" s="214" t="s">
        <v>770</v>
      </c>
      <c r="E450" s="355"/>
      <c r="F450" s="223">
        <v>1.5</v>
      </c>
      <c r="G450" s="223">
        <v>0.3</v>
      </c>
      <c r="H450" s="590">
        <v>3</v>
      </c>
      <c r="I450" s="590">
        <v>7</v>
      </c>
      <c r="J450" s="590">
        <v>7</v>
      </c>
      <c r="K450" s="590">
        <v>3</v>
      </c>
      <c r="L450" s="590">
        <v>3</v>
      </c>
      <c r="M450" s="474"/>
      <c r="N450" s="315"/>
    </row>
    <row r="451" spans="1:25" s="316" customFormat="1" x14ac:dyDescent="0.2">
      <c r="A451" s="317"/>
      <c r="B451" s="212"/>
      <c r="C451" s="213">
        <v>632002</v>
      </c>
      <c r="D451" s="214" t="s">
        <v>164</v>
      </c>
      <c r="E451" s="355"/>
      <c r="F451" s="223">
        <v>1</v>
      </c>
      <c r="G451" s="223">
        <v>0.3</v>
      </c>
      <c r="H451" s="590">
        <v>1.5</v>
      </c>
      <c r="I451" s="590">
        <v>1.5</v>
      </c>
      <c r="J451" s="590">
        <v>1.5</v>
      </c>
      <c r="K451" s="590">
        <v>1.5</v>
      </c>
      <c r="L451" s="590">
        <v>1.5</v>
      </c>
      <c r="M451" s="463"/>
      <c r="N451" s="315"/>
    </row>
    <row r="452" spans="1:25" s="316" customFormat="1" x14ac:dyDescent="0.2">
      <c r="A452" s="317"/>
      <c r="B452" s="212"/>
      <c r="C452" s="213">
        <v>632005</v>
      </c>
      <c r="D452" s="214" t="s">
        <v>130</v>
      </c>
      <c r="E452" s="355"/>
      <c r="F452" s="223">
        <v>0.6</v>
      </c>
      <c r="G452" s="223">
        <v>0.6</v>
      </c>
      <c r="H452" s="590">
        <v>0.7</v>
      </c>
      <c r="I452" s="590">
        <v>0.7</v>
      </c>
      <c r="J452" s="590">
        <v>0.7</v>
      </c>
      <c r="K452" s="590">
        <v>0.7</v>
      </c>
      <c r="L452" s="590">
        <v>0.7</v>
      </c>
      <c r="M452" s="489"/>
      <c r="N452" s="315"/>
    </row>
    <row r="453" spans="1:25" s="316" customFormat="1" x14ac:dyDescent="0.2">
      <c r="A453" s="317"/>
      <c r="B453" s="212"/>
      <c r="C453" s="213">
        <v>632004</v>
      </c>
      <c r="D453" s="214" t="s">
        <v>62</v>
      </c>
      <c r="E453" s="355"/>
      <c r="F453" s="223">
        <v>0</v>
      </c>
      <c r="G453" s="223">
        <v>0</v>
      </c>
      <c r="H453" s="590">
        <v>0.2</v>
      </c>
      <c r="I453" s="590">
        <v>0.2</v>
      </c>
      <c r="J453" s="590">
        <v>0.2</v>
      </c>
      <c r="K453" s="590">
        <v>0.2</v>
      </c>
      <c r="L453" s="590">
        <v>0.2</v>
      </c>
      <c r="M453" s="365"/>
      <c r="N453" s="315"/>
    </row>
    <row r="454" spans="1:25" s="316" customFormat="1" x14ac:dyDescent="0.2">
      <c r="A454" s="317"/>
      <c r="B454" s="212"/>
      <c r="C454" s="213">
        <v>633001</v>
      </c>
      <c r="D454" s="214" t="s">
        <v>64</v>
      </c>
      <c r="E454" s="355"/>
      <c r="F454" s="223">
        <v>0.3</v>
      </c>
      <c r="G454" s="223">
        <v>0</v>
      </c>
      <c r="H454" s="590">
        <v>1</v>
      </c>
      <c r="I454" s="590">
        <v>1</v>
      </c>
      <c r="J454" s="590">
        <v>1</v>
      </c>
      <c r="K454" s="590">
        <v>1</v>
      </c>
      <c r="L454" s="590">
        <v>1</v>
      </c>
      <c r="M454" s="365"/>
      <c r="N454" s="315"/>
    </row>
    <row r="455" spans="1:25" s="316" customFormat="1" x14ac:dyDescent="0.2">
      <c r="A455" s="317"/>
      <c r="B455" s="212"/>
      <c r="C455" s="213">
        <v>633002</v>
      </c>
      <c r="D455" s="214" t="s">
        <v>132</v>
      </c>
      <c r="E455" s="355"/>
      <c r="F455" s="223">
        <v>0</v>
      </c>
      <c r="G455" s="223">
        <v>0</v>
      </c>
      <c r="H455" s="590">
        <v>0.5</v>
      </c>
      <c r="I455" s="590">
        <v>0.5</v>
      </c>
      <c r="J455" s="590">
        <v>0.5</v>
      </c>
      <c r="K455" s="590">
        <v>0.5</v>
      </c>
      <c r="L455" s="590">
        <v>0.5</v>
      </c>
      <c r="M455" s="463"/>
      <c r="N455" s="315"/>
    </row>
    <row r="456" spans="1:25" s="316" customFormat="1" x14ac:dyDescent="0.2">
      <c r="A456" s="317"/>
      <c r="B456" s="212"/>
      <c r="C456" s="213">
        <v>633004</v>
      </c>
      <c r="D456" s="214" t="s">
        <v>587</v>
      </c>
      <c r="E456" s="355"/>
      <c r="F456" s="223">
        <v>1.9</v>
      </c>
      <c r="G456" s="223">
        <v>0</v>
      </c>
      <c r="H456" s="590">
        <v>3</v>
      </c>
      <c r="I456" s="590">
        <v>3</v>
      </c>
      <c r="J456" s="590">
        <v>3</v>
      </c>
      <c r="K456" s="590">
        <v>3</v>
      </c>
      <c r="L456" s="590">
        <v>3</v>
      </c>
      <c r="M456" s="474"/>
      <c r="N456" s="315"/>
    </row>
    <row r="457" spans="1:25" s="316" customFormat="1" x14ac:dyDescent="0.2">
      <c r="A457" s="317"/>
      <c r="B457" s="212"/>
      <c r="C457" s="213">
        <v>63300610</v>
      </c>
      <c r="D457" s="214" t="s">
        <v>589</v>
      </c>
      <c r="E457" s="355"/>
      <c r="F457" s="223">
        <v>0.3</v>
      </c>
      <c r="G457" s="223">
        <v>0</v>
      </c>
      <c r="H457" s="590">
        <v>2</v>
      </c>
      <c r="I457" s="590">
        <v>2</v>
      </c>
      <c r="J457" s="590">
        <v>2</v>
      </c>
      <c r="K457" s="590">
        <v>5</v>
      </c>
      <c r="L457" s="590">
        <v>5</v>
      </c>
      <c r="M457" s="474"/>
      <c r="N457" s="315"/>
    </row>
    <row r="458" spans="1:25" s="316" customFormat="1" x14ac:dyDescent="0.2">
      <c r="A458" s="317"/>
      <c r="B458" s="212"/>
      <c r="C458" s="213">
        <v>63300611</v>
      </c>
      <c r="D458" s="214" t="s">
        <v>896</v>
      </c>
      <c r="E458" s="355"/>
      <c r="F458" s="223">
        <v>3.9</v>
      </c>
      <c r="G458" s="223">
        <v>0</v>
      </c>
      <c r="H458" s="590">
        <v>2</v>
      </c>
      <c r="I458" s="590">
        <v>2</v>
      </c>
      <c r="J458" s="590">
        <v>2</v>
      </c>
      <c r="K458" s="590">
        <v>2</v>
      </c>
      <c r="L458" s="590">
        <v>2</v>
      </c>
      <c r="M458" s="474"/>
      <c r="N458" s="315"/>
    </row>
    <row r="459" spans="1:25" s="316" customFormat="1" x14ac:dyDescent="0.2">
      <c r="A459" s="317"/>
      <c r="B459" s="212"/>
      <c r="C459" s="213">
        <v>633006</v>
      </c>
      <c r="D459" s="214" t="s">
        <v>902</v>
      </c>
      <c r="E459" s="355"/>
      <c r="F459" s="223">
        <v>2.2000000000000002</v>
      </c>
      <c r="G459" s="223">
        <v>0</v>
      </c>
      <c r="H459" s="590">
        <v>4</v>
      </c>
      <c r="I459" s="590">
        <v>4</v>
      </c>
      <c r="J459" s="590">
        <v>4</v>
      </c>
      <c r="K459" s="590">
        <v>5</v>
      </c>
      <c r="L459" s="590">
        <v>5</v>
      </c>
      <c r="M459" s="474"/>
      <c r="N459" s="315"/>
    </row>
    <row r="460" spans="1:25" s="316" customFormat="1" x14ac:dyDescent="0.2">
      <c r="A460" s="317"/>
      <c r="B460" s="212"/>
      <c r="C460" s="213">
        <v>6330064</v>
      </c>
      <c r="D460" s="214" t="s">
        <v>339</v>
      </c>
      <c r="E460" s="355"/>
      <c r="F460" s="223">
        <v>0.5</v>
      </c>
      <c r="G460" s="223">
        <v>1</v>
      </c>
      <c r="H460" s="590">
        <v>0.5</v>
      </c>
      <c r="I460" s="590">
        <v>0.5</v>
      </c>
      <c r="J460" s="590">
        <v>0.5</v>
      </c>
      <c r="K460" s="590">
        <v>0.5</v>
      </c>
      <c r="L460" s="590">
        <v>0.5</v>
      </c>
      <c r="M460" s="474"/>
      <c r="N460" s="315"/>
    </row>
    <row r="461" spans="1:25" s="316" customFormat="1" x14ac:dyDescent="0.2">
      <c r="A461" s="317"/>
      <c r="B461" s="215"/>
      <c r="C461" s="213">
        <v>6330065</v>
      </c>
      <c r="D461" s="214" t="s">
        <v>134</v>
      </c>
      <c r="E461" s="355"/>
      <c r="F461" s="223">
        <v>5.8</v>
      </c>
      <c r="G461" s="223">
        <v>11.1</v>
      </c>
      <c r="H461" s="590">
        <v>10</v>
      </c>
      <c r="I461" s="590">
        <v>10</v>
      </c>
      <c r="J461" s="590">
        <v>10</v>
      </c>
      <c r="K461" s="590">
        <v>10</v>
      </c>
      <c r="L461" s="590">
        <v>10</v>
      </c>
      <c r="N461" s="315"/>
    </row>
    <row r="462" spans="1:25" s="316" customFormat="1" x14ac:dyDescent="0.2">
      <c r="A462" s="317"/>
      <c r="B462" s="215"/>
      <c r="C462" s="213">
        <v>633010</v>
      </c>
      <c r="D462" s="214" t="s">
        <v>299</v>
      </c>
      <c r="E462" s="355"/>
      <c r="F462" s="223">
        <v>0.6</v>
      </c>
      <c r="G462" s="223">
        <v>1</v>
      </c>
      <c r="H462" s="590">
        <v>4</v>
      </c>
      <c r="I462" s="590">
        <v>4</v>
      </c>
      <c r="J462" s="590">
        <v>4</v>
      </c>
      <c r="K462" s="590">
        <v>5</v>
      </c>
      <c r="L462" s="590">
        <v>5</v>
      </c>
      <c r="M462" s="474"/>
      <c r="N462" s="315"/>
    </row>
    <row r="463" spans="1:25" s="316" customFormat="1" x14ac:dyDescent="0.2">
      <c r="A463" s="317"/>
      <c r="B463" s="215"/>
      <c r="C463" s="213">
        <v>634001</v>
      </c>
      <c r="D463" s="214" t="s">
        <v>137</v>
      </c>
      <c r="E463" s="355"/>
      <c r="F463" s="223">
        <v>9.4</v>
      </c>
      <c r="G463" s="223">
        <v>7.8</v>
      </c>
      <c r="H463" s="590">
        <v>20</v>
      </c>
      <c r="I463" s="590">
        <v>20</v>
      </c>
      <c r="J463" s="590">
        <v>20</v>
      </c>
      <c r="K463" s="590">
        <v>20</v>
      </c>
      <c r="L463" s="590">
        <v>20</v>
      </c>
      <c r="M463" s="463"/>
      <c r="N463" s="315"/>
    </row>
    <row r="464" spans="1:25" s="316" customFormat="1" x14ac:dyDescent="0.2">
      <c r="A464" s="317"/>
      <c r="B464" s="215"/>
      <c r="C464" s="213">
        <v>634002</v>
      </c>
      <c r="D464" s="214" t="s">
        <v>588</v>
      </c>
      <c r="E464" s="355"/>
      <c r="F464" s="223">
        <v>17</v>
      </c>
      <c r="G464" s="223">
        <v>7.9</v>
      </c>
      <c r="H464" s="590">
        <v>10</v>
      </c>
      <c r="I464" s="590">
        <v>10</v>
      </c>
      <c r="J464" s="590">
        <v>10</v>
      </c>
      <c r="K464" s="590">
        <v>10</v>
      </c>
      <c r="L464" s="590">
        <v>10</v>
      </c>
      <c r="M464" s="474"/>
      <c r="N464" s="315"/>
    </row>
    <row r="465" spans="1:25" s="316" customFormat="1" x14ac:dyDescent="0.2">
      <c r="A465" s="317"/>
      <c r="B465" s="215"/>
      <c r="C465" s="213">
        <v>634003</v>
      </c>
      <c r="D465" s="214" t="s">
        <v>264</v>
      </c>
      <c r="E465" s="355"/>
      <c r="F465" s="223">
        <v>2</v>
      </c>
      <c r="G465" s="223">
        <v>8.5</v>
      </c>
      <c r="H465" s="590">
        <v>6</v>
      </c>
      <c r="I465" s="590">
        <v>6</v>
      </c>
      <c r="J465" s="590">
        <v>6</v>
      </c>
      <c r="K465" s="590">
        <v>6</v>
      </c>
      <c r="L465" s="590">
        <v>6</v>
      </c>
      <c r="M465" s="474"/>
      <c r="N465" s="315"/>
    </row>
    <row r="466" spans="1:25" s="316" customFormat="1" x14ac:dyDescent="0.2">
      <c r="A466" s="317"/>
      <c r="B466" s="215"/>
      <c r="C466" s="213">
        <v>634004</v>
      </c>
      <c r="D466" s="214" t="s">
        <v>80</v>
      </c>
      <c r="E466" s="355"/>
      <c r="F466" s="223">
        <v>0</v>
      </c>
      <c r="G466" s="223">
        <v>0</v>
      </c>
      <c r="H466" s="590">
        <v>0.3</v>
      </c>
      <c r="I466" s="590">
        <v>0.3</v>
      </c>
      <c r="J466" s="590">
        <v>0.3</v>
      </c>
      <c r="K466" s="590">
        <v>0.3</v>
      </c>
      <c r="L466" s="590">
        <v>0.3</v>
      </c>
      <c r="M466" s="463"/>
      <c r="N466" s="315"/>
    </row>
    <row r="467" spans="1:25" s="316" customFormat="1" x14ac:dyDescent="0.2">
      <c r="A467" s="317"/>
      <c r="B467" s="215"/>
      <c r="C467" s="213">
        <v>634005</v>
      </c>
      <c r="D467" s="214" t="s">
        <v>618</v>
      </c>
      <c r="E467" s="355"/>
      <c r="F467" s="223">
        <v>0</v>
      </c>
      <c r="G467" s="223">
        <v>0</v>
      </c>
      <c r="H467" s="590">
        <v>0.5</v>
      </c>
      <c r="I467" s="590">
        <v>0.5</v>
      </c>
      <c r="J467" s="590">
        <v>0.5</v>
      </c>
      <c r="K467" s="590">
        <v>0.5</v>
      </c>
      <c r="L467" s="590">
        <v>0.5</v>
      </c>
      <c r="M467" s="463"/>
      <c r="N467" s="315"/>
    </row>
    <row r="468" spans="1:25" s="316" customFormat="1" x14ac:dyDescent="0.2">
      <c r="A468" s="317"/>
      <c r="B468" s="215"/>
      <c r="C468" s="213">
        <v>635004</v>
      </c>
      <c r="D468" s="214" t="s">
        <v>362</v>
      </c>
      <c r="E468" s="355"/>
      <c r="F468" s="223">
        <v>0</v>
      </c>
      <c r="G468" s="223">
        <v>0</v>
      </c>
      <c r="H468" s="590">
        <v>12</v>
      </c>
      <c r="I468" s="590">
        <v>12</v>
      </c>
      <c r="J468" s="590">
        <v>12</v>
      </c>
      <c r="K468" s="590">
        <v>15</v>
      </c>
      <c r="L468" s="590">
        <v>15</v>
      </c>
      <c r="M468" s="365"/>
      <c r="N468" s="315"/>
    </row>
    <row r="469" spans="1:25" s="316" customFormat="1" x14ac:dyDescent="0.2">
      <c r="A469" s="317"/>
      <c r="B469" s="215"/>
      <c r="C469" s="213">
        <v>63500611</v>
      </c>
      <c r="D469" s="214" t="s">
        <v>167</v>
      </c>
      <c r="E469" s="355"/>
      <c r="F469" s="223">
        <v>0</v>
      </c>
      <c r="G469" s="223">
        <v>1.8</v>
      </c>
      <c r="H469" s="590">
        <v>3</v>
      </c>
      <c r="I469" s="590">
        <v>3</v>
      </c>
      <c r="J469" s="590">
        <v>3</v>
      </c>
      <c r="K469" s="590">
        <v>4</v>
      </c>
      <c r="L469" s="590">
        <v>4</v>
      </c>
      <c r="M469" s="474"/>
      <c r="N469" s="315"/>
    </row>
    <row r="470" spans="1:25" s="316" customFormat="1" x14ac:dyDescent="0.2">
      <c r="A470" s="317"/>
      <c r="B470" s="215"/>
      <c r="C470" s="213">
        <v>63500612</v>
      </c>
      <c r="D470" s="214" t="s">
        <v>168</v>
      </c>
      <c r="E470" s="355"/>
      <c r="F470" s="223">
        <v>0.1</v>
      </c>
      <c r="G470" s="223">
        <v>0.2</v>
      </c>
      <c r="H470" s="590">
        <v>2</v>
      </c>
      <c r="I470" s="590">
        <v>2</v>
      </c>
      <c r="J470" s="590">
        <v>2</v>
      </c>
      <c r="K470" s="590">
        <v>2</v>
      </c>
      <c r="L470" s="590">
        <v>2</v>
      </c>
      <c r="M470" s="474"/>
      <c r="N470" s="315"/>
    </row>
    <row r="471" spans="1:25" s="316" customFormat="1" x14ac:dyDescent="0.2">
      <c r="A471" s="317"/>
      <c r="B471" s="215"/>
      <c r="C471" s="213">
        <v>63500616</v>
      </c>
      <c r="D471" s="214" t="s">
        <v>605</v>
      </c>
      <c r="E471" s="355"/>
      <c r="F471" s="223">
        <v>0.2</v>
      </c>
      <c r="G471" s="223">
        <v>0.4</v>
      </c>
      <c r="H471" s="590">
        <v>2.5</v>
      </c>
      <c r="I471" s="590">
        <v>2.5</v>
      </c>
      <c r="J471" s="590">
        <v>2.5</v>
      </c>
      <c r="K471" s="590">
        <v>2.5</v>
      </c>
      <c r="L471" s="590">
        <v>2.5</v>
      </c>
      <c r="M471" s="474"/>
      <c r="N471" s="315"/>
    </row>
    <row r="472" spans="1:25" s="316" customFormat="1" x14ac:dyDescent="0.2">
      <c r="A472" s="317"/>
      <c r="B472" s="215"/>
      <c r="C472" s="213">
        <v>63500619</v>
      </c>
      <c r="D472" s="214" t="s">
        <v>603</v>
      </c>
      <c r="E472" s="355"/>
      <c r="F472" s="223">
        <v>0.9</v>
      </c>
      <c r="G472" s="223">
        <v>0</v>
      </c>
      <c r="H472" s="590">
        <v>10</v>
      </c>
      <c r="I472" s="590">
        <v>10</v>
      </c>
      <c r="J472" s="590">
        <v>10</v>
      </c>
      <c r="K472" s="590">
        <v>10</v>
      </c>
      <c r="L472" s="590">
        <v>10</v>
      </c>
      <c r="M472" s="474"/>
      <c r="N472" s="315"/>
    </row>
    <row r="473" spans="1:25" s="316" customFormat="1" x14ac:dyDescent="0.2">
      <c r="A473" s="317"/>
      <c r="B473" s="215"/>
      <c r="C473" s="213">
        <v>63500620</v>
      </c>
      <c r="D473" s="214" t="s">
        <v>170</v>
      </c>
      <c r="E473" s="355"/>
      <c r="F473" s="223">
        <v>0</v>
      </c>
      <c r="G473" s="223">
        <v>0</v>
      </c>
      <c r="H473" s="590">
        <v>0</v>
      </c>
      <c r="I473" s="590">
        <v>1</v>
      </c>
      <c r="J473" s="590">
        <v>1</v>
      </c>
      <c r="K473" s="590">
        <v>0</v>
      </c>
      <c r="L473" s="590">
        <v>0</v>
      </c>
      <c r="M473" s="474"/>
      <c r="N473" s="315"/>
    </row>
    <row r="474" spans="1:25" s="316" customFormat="1" x14ac:dyDescent="0.2">
      <c r="A474" s="317"/>
      <c r="B474" s="215"/>
      <c r="C474" s="213">
        <v>6360011</v>
      </c>
      <c r="D474" s="214" t="s">
        <v>414</v>
      </c>
      <c r="E474" s="355"/>
      <c r="F474" s="223">
        <v>0.3</v>
      </c>
      <c r="G474" s="223">
        <v>0.3</v>
      </c>
      <c r="H474" s="590">
        <v>0.5</v>
      </c>
      <c r="I474" s="590">
        <v>0.5</v>
      </c>
      <c r="J474" s="590">
        <v>0.5</v>
      </c>
      <c r="K474" s="590">
        <v>0.5</v>
      </c>
      <c r="L474" s="590">
        <v>0.5</v>
      </c>
      <c r="M474" s="474"/>
      <c r="N474" s="315"/>
    </row>
    <row r="475" spans="1:25" s="316" customFormat="1" x14ac:dyDescent="0.2">
      <c r="A475" s="317"/>
      <c r="B475" s="215"/>
      <c r="C475" s="213">
        <v>636002</v>
      </c>
      <c r="D475" s="214" t="s">
        <v>546</v>
      </c>
      <c r="E475" s="355"/>
      <c r="F475" s="223">
        <v>75.099999999999994</v>
      </c>
      <c r="G475" s="223">
        <v>29.5</v>
      </c>
      <c r="H475" s="590">
        <v>30</v>
      </c>
      <c r="I475" s="590">
        <v>30</v>
      </c>
      <c r="J475" s="590">
        <v>30</v>
      </c>
      <c r="K475" s="590">
        <v>30</v>
      </c>
      <c r="L475" s="590">
        <v>30</v>
      </c>
      <c r="N475" s="315"/>
      <c r="P475" s="436"/>
      <c r="Q475" s="436"/>
      <c r="R475" s="436"/>
      <c r="S475" s="436"/>
      <c r="T475" s="436"/>
      <c r="U475" s="436"/>
      <c r="V475" s="436"/>
      <c r="W475" s="436"/>
      <c r="X475" s="436"/>
      <c r="Y475" s="436"/>
    </row>
    <row r="476" spans="1:25" s="316" customFormat="1" x14ac:dyDescent="0.2">
      <c r="A476" s="317"/>
      <c r="B476" s="215"/>
      <c r="C476" s="213">
        <v>637001</v>
      </c>
      <c r="D476" s="214" t="s">
        <v>89</v>
      </c>
      <c r="E476" s="355"/>
      <c r="F476" s="223">
        <v>0.4</v>
      </c>
      <c r="G476" s="223">
        <v>0.5</v>
      </c>
      <c r="H476" s="590">
        <v>2</v>
      </c>
      <c r="I476" s="590">
        <v>2</v>
      </c>
      <c r="J476" s="590">
        <v>2</v>
      </c>
      <c r="K476" s="590">
        <v>2</v>
      </c>
      <c r="L476" s="590">
        <v>2</v>
      </c>
      <c r="M476" s="463"/>
      <c r="N476" s="315"/>
    </row>
    <row r="477" spans="1:25" s="316" customFormat="1" x14ac:dyDescent="0.2">
      <c r="A477" s="317"/>
      <c r="B477" s="215"/>
      <c r="C477" s="213">
        <v>637004</v>
      </c>
      <c r="D477" s="214" t="s">
        <v>771</v>
      </c>
      <c r="E477" s="355"/>
      <c r="F477" s="223">
        <v>0.1</v>
      </c>
      <c r="G477" s="223">
        <v>0.3</v>
      </c>
      <c r="H477" s="590">
        <v>1.5</v>
      </c>
      <c r="I477" s="590">
        <v>1.5</v>
      </c>
      <c r="J477" s="590">
        <v>1.5</v>
      </c>
      <c r="K477" s="590">
        <v>1.5</v>
      </c>
      <c r="L477" s="590">
        <v>1.5</v>
      </c>
      <c r="M477" s="463"/>
      <c r="N477" s="315"/>
    </row>
    <row r="478" spans="1:25" s="316" customFormat="1" x14ac:dyDescent="0.2">
      <c r="A478" s="317"/>
      <c r="B478" s="212"/>
      <c r="C478" s="213">
        <v>6370042</v>
      </c>
      <c r="D478" s="214" t="s">
        <v>298</v>
      </c>
      <c r="E478" s="355"/>
      <c r="F478" s="223">
        <v>1.7</v>
      </c>
      <c r="G478" s="223">
        <v>2.8</v>
      </c>
      <c r="H478" s="590">
        <v>1</v>
      </c>
      <c r="I478" s="590">
        <v>1</v>
      </c>
      <c r="J478" s="590">
        <v>1</v>
      </c>
      <c r="K478" s="590">
        <v>1</v>
      </c>
      <c r="L478" s="590">
        <v>1</v>
      </c>
      <c r="M478" s="463"/>
      <c r="N478" s="315"/>
      <c r="P478" s="436"/>
      <c r="Q478" s="436"/>
      <c r="R478" s="436"/>
      <c r="S478" s="436"/>
      <c r="T478" s="436"/>
      <c r="U478" s="436"/>
      <c r="V478" s="436"/>
      <c r="W478" s="436"/>
      <c r="X478" s="436"/>
      <c r="Y478" s="436"/>
    </row>
    <row r="479" spans="1:25" s="316" customFormat="1" x14ac:dyDescent="0.2">
      <c r="A479" s="317"/>
      <c r="B479" s="212"/>
      <c r="C479" s="213">
        <v>6370043</v>
      </c>
      <c r="D479" s="214" t="s">
        <v>91</v>
      </c>
      <c r="E479" s="355"/>
      <c r="F479" s="223">
        <v>2.4</v>
      </c>
      <c r="G479" s="223">
        <v>4.0999999999999996</v>
      </c>
      <c r="H479" s="590">
        <v>1.5</v>
      </c>
      <c r="I479" s="590">
        <v>4.5</v>
      </c>
      <c r="J479" s="590">
        <v>4.5</v>
      </c>
      <c r="K479" s="590">
        <v>1.5</v>
      </c>
      <c r="L479" s="590">
        <v>1.5</v>
      </c>
      <c r="M479" s="474"/>
      <c r="N479" s="315"/>
    </row>
    <row r="480" spans="1:25" s="316" customFormat="1" x14ac:dyDescent="0.2">
      <c r="A480" s="317"/>
      <c r="B480" s="212"/>
      <c r="C480" s="213">
        <v>637005</v>
      </c>
      <c r="D480" s="214" t="s">
        <v>141</v>
      </c>
      <c r="E480" s="355"/>
      <c r="F480" s="223">
        <v>0.4</v>
      </c>
      <c r="G480" s="223">
        <v>0.4</v>
      </c>
      <c r="H480" s="590">
        <v>1.5</v>
      </c>
      <c r="I480" s="590">
        <v>1.5</v>
      </c>
      <c r="J480" s="590">
        <v>1.5</v>
      </c>
      <c r="K480" s="590">
        <v>1.5</v>
      </c>
      <c r="L480" s="590">
        <v>1.5</v>
      </c>
      <c r="M480" s="474"/>
      <c r="N480" s="315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</row>
    <row r="481" spans="1:25" s="436" customFormat="1" x14ac:dyDescent="0.2">
      <c r="A481" s="427"/>
      <c r="B481" s="212"/>
      <c r="C481" s="213">
        <v>637006</v>
      </c>
      <c r="D481" s="214" t="s">
        <v>619</v>
      </c>
      <c r="E481" s="355"/>
      <c r="F481" s="223">
        <v>0.1</v>
      </c>
      <c r="G481" s="223">
        <v>0.1</v>
      </c>
      <c r="H481" s="590">
        <v>1</v>
      </c>
      <c r="I481" s="590">
        <v>1</v>
      </c>
      <c r="J481" s="590">
        <v>1</v>
      </c>
      <c r="K481" s="590">
        <v>1</v>
      </c>
      <c r="L481" s="590">
        <v>1</v>
      </c>
      <c r="M481" s="463"/>
      <c r="N481" s="435"/>
      <c r="P481" s="316"/>
      <c r="Q481" s="316"/>
      <c r="R481" s="316"/>
      <c r="S481" s="316"/>
      <c r="T481" s="316"/>
      <c r="U481" s="316"/>
      <c r="V481" s="316"/>
      <c r="W481" s="316"/>
      <c r="X481" s="316"/>
      <c r="Y481" s="316"/>
    </row>
    <row r="482" spans="1:25" s="316" customFormat="1" x14ac:dyDescent="0.2">
      <c r="A482" s="317"/>
      <c r="B482" s="212"/>
      <c r="C482" s="213">
        <v>637006</v>
      </c>
      <c r="D482" s="214" t="s">
        <v>1084</v>
      </c>
      <c r="E482" s="355"/>
      <c r="F482" s="223">
        <v>0</v>
      </c>
      <c r="G482" s="223">
        <v>0</v>
      </c>
      <c r="H482" s="590">
        <v>1</v>
      </c>
      <c r="I482" s="590">
        <v>1</v>
      </c>
      <c r="J482" s="590">
        <v>1</v>
      </c>
      <c r="K482" s="590">
        <v>1</v>
      </c>
      <c r="L482" s="590">
        <v>1</v>
      </c>
      <c r="M482" s="474"/>
      <c r="N482" s="315"/>
    </row>
    <row r="483" spans="1:25" s="316" customFormat="1" x14ac:dyDescent="0.2">
      <c r="A483" s="317"/>
      <c r="B483" s="212"/>
      <c r="C483" s="213">
        <v>637011</v>
      </c>
      <c r="D483" s="214" t="s">
        <v>357</v>
      </c>
      <c r="E483" s="355"/>
      <c r="F483" s="223">
        <v>0.4</v>
      </c>
      <c r="G483" s="223">
        <v>0</v>
      </c>
      <c r="H483" s="590">
        <v>1</v>
      </c>
      <c r="I483" s="590">
        <v>1</v>
      </c>
      <c r="J483" s="590">
        <v>1</v>
      </c>
      <c r="K483" s="590">
        <v>1</v>
      </c>
      <c r="L483" s="590">
        <v>1</v>
      </c>
      <c r="M483" s="365"/>
      <c r="N483" s="315"/>
    </row>
    <row r="484" spans="1:25" s="436" customFormat="1" x14ac:dyDescent="0.2">
      <c r="A484" s="427"/>
      <c r="B484" s="212"/>
      <c r="C484" s="213">
        <v>637012</v>
      </c>
      <c r="D484" s="214" t="s">
        <v>565</v>
      </c>
      <c r="E484" s="355"/>
      <c r="F484" s="223">
        <v>0</v>
      </c>
      <c r="G484" s="223">
        <v>0.1</v>
      </c>
      <c r="H484" s="590">
        <v>0.1</v>
      </c>
      <c r="I484" s="590">
        <v>0.1</v>
      </c>
      <c r="J484" s="590">
        <v>0.1</v>
      </c>
      <c r="K484" s="590">
        <v>0.1</v>
      </c>
      <c r="L484" s="590">
        <v>0.1</v>
      </c>
      <c r="M484" s="463"/>
      <c r="N484" s="435"/>
      <c r="P484" s="316"/>
      <c r="Q484" s="316"/>
      <c r="R484" s="316"/>
      <c r="S484" s="316"/>
      <c r="T484" s="316"/>
      <c r="U484" s="316"/>
      <c r="V484" s="316"/>
      <c r="W484" s="316"/>
      <c r="X484" s="316"/>
      <c r="Y484" s="316"/>
    </row>
    <row r="485" spans="1:25" s="316" customFormat="1" x14ac:dyDescent="0.2">
      <c r="A485" s="317"/>
      <c r="B485" s="212"/>
      <c r="C485" s="213">
        <v>637014</v>
      </c>
      <c r="D485" s="214" t="s">
        <v>101</v>
      </c>
      <c r="E485" s="355"/>
      <c r="F485" s="223">
        <v>6.9</v>
      </c>
      <c r="G485" s="223">
        <v>6</v>
      </c>
      <c r="H485" s="590">
        <v>8</v>
      </c>
      <c r="I485" s="590">
        <v>8</v>
      </c>
      <c r="J485" s="590">
        <v>8</v>
      </c>
      <c r="K485" s="590">
        <v>8</v>
      </c>
      <c r="L485" s="590">
        <v>8</v>
      </c>
      <c r="M485" s="463"/>
      <c r="N485" s="315"/>
    </row>
    <row r="486" spans="1:25" x14ac:dyDescent="0.2">
      <c r="A486" s="208"/>
      <c r="B486" s="212"/>
      <c r="C486" s="213">
        <v>637016</v>
      </c>
      <c r="D486" s="214" t="s">
        <v>103</v>
      </c>
      <c r="E486" s="355"/>
      <c r="F486" s="223">
        <v>1.9</v>
      </c>
      <c r="G486" s="223">
        <v>1.4</v>
      </c>
      <c r="H486" s="590">
        <v>2.5</v>
      </c>
      <c r="I486" s="590">
        <v>2.5</v>
      </c>
      <c r="J486" s="590">
        <v>2.5</v>
      </c>
      <c r="K486" s="590">
        <v>2.5</v>
      </c>
      <c r="L486" s="590">
        <v>2.5</v>
      </c>
      <c r="M486" s="463"/>
    </row>
    <row r="487" spans="1:25" s="316" customFormat="1" x14ac:dyDescent="0.2">
      <c r="A487" s="314"/>
      <c r="B487" s="212"/>
      <c r="C487" s="213">
        <v>637027</v>
      </c>
      <c r="D487" s="214" t="s">
        <v>171</v>
      </c>
      <c r="E487" s="355"/>
      <c r="F487" s="223">
        <v>0</v>
      </c>
      <c r="G487" s="223">
        <v>0.6</v>
      </c>
      <c r="H487" s="590">
        <v>60</v>
      </c>
      <c r="I487" s="590">
        <v>60</v>
      </c>
      <c r="J487" s="590">
        <v>60</v>
      </c>
      <c r="K487" s="590">
        <v>10</v>
      </c>
      <c r="L487" s="590">
        <v>10</v>
      </c>
      <c r="M487" s="207"/>
      <c r="N487" s="315"/>
    </row>
    <row r="488" spans="1:25" s="316" customFormat="1" x14ac:dyDescent="0.2">
      <c r="A488" s="317"/>
      <c r="B488" s="212"/>
      <c r="C488" s="213">
        <v>642012</v>
      </c>
      <c r="D488" s="214" t="s">
        <v>110</v>
      </c>
      <c r="E488" s="355"/>
      <c r="F488" s="223">
        <v>0</v>
      </c>
      <c r="G488" s="223">
        <v>0</v>
      </c>
      <c r="H488" s="590">
        <v>1.5</v>
      </c>
      <c r="I488" s="590">
        <v>1.5</v>
      </c>
      <c r="J488" s="590">
        <v>1.5</v>
      </c>
      <c r="K488" s="590">
        <v>1.5</v>
      </c>
      <c r="L488" s="590">
        <v>1.5</v>
      </c>
      <c r="M488" s="474"/>
      <c r="N488" s="315"/>
    </row>
    <row r="489" spans="1:25" s="316" customFormat="1" x14ac:dyDescent="0.2">
      <c r="A489" s="317"/>
      <c r="B489" s="212"/>
      <c r="C489" s="213">
        <v>642013</v>
      </c>
      <c r="D489" s="214" t="s">
        <v>287</v>
      </c>
      <c r="E489" s="355"/>
      <c r="F489" s="223">
        <v>0</v>
      </c>
      <c r="G489" s="223">
        <v>0</v>
      </c>
      <c r="H489" s="590">
        <v>0</v>
      </c>
      <c r="I489" s="590">
        <v>0</v>
      </c>
      <c r="J489" s="590">
        <v>0</v>
      </c>
      <c r="K489" s="590">
        <v>0</v>
      </c>
      <c r="L489" s="590">
        <v>0</v>
      </c>
      <c r="M489" s="463"/>
      <c r="N489" s="315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</row>
    <row r="490" spans="1:25" s="316" customFormat="1" x14ac:dyDescent="0.2">
      <c r="A490" s="317"/>
      <c r="B490" s="212"/>
      <c r="C490" s="213">
        <v>642015</v>
      </c>
      <c r="D490" s="214" t="s">
        <v>111</v>
      </c>
      <c r="E490" s="355"/>
      <c r="F490" s="223">
        <v>0.5</v>
      </c>
      <c r="G490" s="223">
        <v>0.3</v>
      </c>
      <c r="H490" s="590">
        <v>1</v>
      </c>
      <c r="I490" s="590">
        <v>1</v>
      </c>
      <c r="J490" s="590">
        <v>1</v>
      </c>
      <c r="K490" s="590">
        <v>1</v>
      </c>
      <c r="L490" s="590">
        <v>1</v>
      </c>
      <c r="M490" s="474"/>
      <c r="N490" s="315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</row>
    <row r="491" spans="1:25" s="316" customFormat="1" x14ac:dyDescent="0.2">
      <c r="A491" s="313"/>
      <c r="B491" s="290"/>
      <c r="C491" s="291"/>
      <c r="D491" s="278" t="s">
        <v>174</v>
      </c>
      <c r="E491" s="290" t="s">
        <v>686</v>
      </c>
      <c r="F491" s="279">
        <f>SUM(F492:F496)</f>
        <v>35.600000000000009</v>
      </c>
      <c r="G491" s="279">
        <f t="shared" ref="G491" si="168">SUM(G492:G496)</f>
        <v>32.300000000000004</v>
      </c>
      <c r="H491" s="279">
        <f t="shared" ref="H491" si="169">SUM(H492:H496)</f>
        <v>33.1</v>
      </c>
      <c r="I491" s="279">
        <f t="shared" ref="I491:J491" si="170">SUM(I492:I496)</f>
        <v>62.6</v>
      </c>
      <c r="J491" s="279">
        <f t="shared" si="170"/>
        <v>72.599999999999994</v>
      </c>
      <c r="K491" s="279">
        <f t="shared" ref="K491:L491" si="171">SUM(K492:K496)</f>
        <v>33.1</v>
      </c>
      <c r="L491" s="279">
        <f t="shared" si="171"/>
        <v>33.1</v>
      </c>
      <c r="M491" s="463"/>
      <c r="N491" s="315"/>
    </row>
    <row r="492" spans="1:25" x14ac:dyDescent="0.2">
      <c r="A492" s="212"/>
      <c r="B492" s="212"/>
      <c r="C492" s="213">
        <v>632001</v>
      </c>
      <c r="D492" s="214" t="s">
        <v>175</v>
      </c>
      <c r="E492" s="355"/>
      <c r="F492" s="223">
        <v>35.1</v>
      </c>
      <c r="G492" s="223">
        <v>30.6</v>
      </c>
      <c r="H492" s="590">
        <v>32</v>
      </c>
      <c r="I492" s="590">
        <v>60</v>
      </c>
      <c r="J492" s="598">
        <v>70</v>
      </c>
      <c r="K492" s="590">
        <v>32</v>
      </c>
      <c r="L492" s="590">
        <v>32</v>
      </c>
      <c r="M492" s="474" t="s">
        <v>1325</v>
      </c>
      <c r="P492" s="318"/>
      <c r="Q492" s="318"/>
      <c r="R492" s="318"/>
      <c r="S492" s="318"/>
      <c r="T492" s="318"/>
      <c r="U492" s="318"/>
      <c r="V492" s="318"/>
      <c r="W492" s="318"/>
      <c r="X492" s="318"/>
      <c r="Y492" s="318"/>
    </row>
    <row r="493" spans="1:25" s="316" customFormat="1" x14ac:dyDescent="0.2">
      <c r="A493" s="313"/>
      <c r="B493" s="212"/>
      <c r="C493" s="213">
        <v>63300614</v>
      </c>
      <c r="D493" s="214" t="s">
        <v>435</v>
      </c>
      <c r="E493" s="355"/>
      <c r="F493" s="223">
        <v>0.2</v>
      </c>
      <c r="G493" s="223">
        <v>0.9</v>
      </c>
      <c r="H493" s="590">
        <v>0</v>
      </c>
      <c r="I493" s="590">
        <v>1.5</v>
      </c>
      <c r="J493" s="590">
        <v>1.5</v>
      </c>
      <c r="K493" s="590">
        <v>0</v>
      </c>
      <c r="L493" s="590">
        <v>0</v>
      </c>
      <c r="M493" s="474"/>
      <c r="N493" s="315"/>
    </row>
    <row r="494" spans="1:25" s="316" customFormat="1" x14ac:dyDescent="0.2">
      <c r="A494" s="314"/>
      <c r="B494" s="212"/>
      <c r="C494" s="213">
        <v>6330065</v>
      </c>
      <c r="D494" s="214" t="s">
        <v>134</v>
      </c>
      <c r="E494" s="355"/>
      <c r="F494" s="223">
        <v>0.1</v>
      </c>
      <c r="G494" s="223">
        <v>0.1</v>
      </c>
      <c r="H494" s="590">
        <v>0.5</v>
      </c>
      <c r="I494" s="590">
        <v>0.5</v>
      </c>
      <c r="J494" s="590">
        <v>0.5</v>
      </c>
      <c r="K494" s="590">
        <v>0.5</v>
      </c>
      <c r="L494" s="590">
        <v>0.5</v>
      </c>
      <c r="M494" s="465"/>
      <c r="N494" s="315"/>
    </row>
    <row r="495" spans="1:25" x14ac:dyDescent="0.2">
      <c r="A495" s="205"/>
      <c r="B495" s="212"/>
      <c r="C495" s="213">
        <v>63500612</v>
      </c>
      <c r="D495" s="214" t="s">
        <v>176</v>
      </c>
      <c r="E495" s="355"/>
      <c r="F495" s="223">
        <v>0.2</v>
      </c>
      <c r="G495" s="223">
        <v>0.7</v>
      </c>
      <c r="H495" s="590">
        <v>0.5</v>
      </c>
      <c r="I495" s="590">
        <v>0.5</v>
      </c>
      <c r="J495" s="590">
        <v>0.5</v>
      </c>
      <c r="K495" s="590">
        <v>0.5</v>
      </c>
      <c r="L495" s="590">
        <v>0.5</v>
      </c>
      <c r="M495" s="465"/>
      <c r="P495" s="316"/>
      <c r="Q495" s="316"/>
      <c r="R495" s="316"/>
      <c r="S495" s="316"/>
      <c r="T495" s="316"/>
      <c r="U495" s="316"/>
      <c r="V495" s="316"/>
      <c r="W495" s="316"/>
      <c r="X495" s="316"/>
      <c r="Y495" s="316"/>
    </row>
    <row r="496" spans="1:25" x14ac:dyDescent="0.2">
      <c r="A496" s="205"/>
      <c r="B496" s="212"/>
      <c r="C496" s="213">
        <v>636004</v>
      </c>
      <c r="D496" s="214" t="s">
        <v>546</v>
      </c>
      <c r="E496" s="355"/>
      <c r="F496" s="223">
        <v>0</v>
      </c>
      <c r="G496" s="223">
        <v>0</v>
      </c>
      <c r="H496" s="590">
        <v>0.1</v>
      </c>
      <c r="I496" s="590">
        <v>0.1</v>
      </c>
      <c r="J496" s="590">
        <v>0.1</v>
      </c>
      <c r="K496" s="590">
        <v>0.1</v>
      </c>
      <c r="L496" s="590">
        <v>0.1</v>
      </c>
      <c r="M496" s="463"/>
      <c r="P496" s="316"/>
      <c r="Q496" s="316"/>
      <c r="R496" s="316"/>
      <c r="S496" s="316"/>
      <c r="T496" s="316"/>
      <c r="U496" s="316"/>
      <c r="V496" s="316"/>
      <c r="W496" s="316"/>
      <c r="X496" s="316"/>
      <c r="Y496" s="316"/>
    </row>
    <row r="497" spans="1:25" s="316" customFormat="1" x14ac:dyDescent="0.2">
      <c r="A497" s="314"/>
      <c r="B497" s="295"/>
      <c r="C497" s="296"/>
      <c r="D497" s="278" t="s">
        <v>503</v>
      </c>
      <c r="E497" s="295" t="s">
        <v>687</v>
      </c>
      <c r="F497" s="279">
        <f>SUM(F498+F499+F500)</f>
        <v>214.6</v>
      </c>
      <c r="G497" s="279">
        <f>SUM(G498+G499+G500+G533)</f>
        <v>213.60000000000002</v>
      </c>
      <c r="H497" s="279">
        <f>SUM(H498+H499+H500+H533)</f>
        <v>246.8</v>
      </c>
      <c r="I497" s="279">
        <f>SUM(I498+I499+I500+I533)</f>
        <v>287.79999999999995</v>
      </c>
      <c r="J497" s="279">
        <f>SUM(J498+J499+J500+J533)</f>
        <v>287.79999999999995</v>
      </c>
      <c r="K497" s="279">
        <f t="shared" ref="K497:L497" si="172">SUM(K498+K499+K500+K533)</f>
        <v>276.8</v>
      </c>
      <c r="L497" s="279">
        <f t="shared" si="172"/>
        <v>276.8</v>
      </c>
      <c r="M497" s="463"/>
      <c r="N497" s="315"/>
    </row>
    <row r="498" spans="1:25" s="318" customFormat="1" x14ac:dyDescent="0.2">
      <c r="A498" s="314"/>
      <c r="B498" s="212">
        <v>610</v>
      </c>
      <c r="C498" s="213"/>
      <c r="D498" s="214" t="s">
        <v>115</v>
      </c>
      <c r="E498" s="355"/>
      <c r="F498" s="223">
        <v>77.2</v>
      </c>
      <c r="G498" s="223">
        <v>80.2</v>
      </c>
      <c r="H498" s="590">
        <v>88</v>
      </c>
      <c r="I498" s="590">
        <v>103.9</v>
      </c>
      <c r="J498" s="590">
        <v>103.9</v>
      </c>
      <c r="K498" s="590">
        <v>88</v>
      </c>
      <c r="L498" s="590">
        <v>88</v>
      </c>
      <c r="M498" s="474"/>
      <c r="N498" s="319"/>
      <c r="P498" s="316"/>
      <c r="Q498" s="316"/>
      <c r="R498" s="316"/>
      <c r="S498" s="316"/>
      <c r="T498" s="316"/>
      <c r="U498" s="316"/>
      <c r="V498" s="316"/>
      <c r="W498" s="316"/>
      <c r="X498" s="316"/>
      <c r="Y498" s="316"/>
    </row>
    <row r="499" spans="1:25" s="316" customFormat="1" x14ac:dyDescent="0.2">
      <c r="A499" s="314"/>
      <c r="B499" s="212">
        <v>620</v>
      </c>
      <c r="C499" s="213"/>
      <c r="D499" s="214" t="s">
        <v>116</v>
      </c>
      <c r="E499" s="355"/>
      <c r="F499" s="223">
        <v>27.7</v>
      </c>
      <c r="G499" s="223">
        <v>27.9</v>
      </c>
      <c r="H499" s="590">
        <v>30.7</v>
      </c>
      <c r="I499" s="590">
        <v>35.799999999999997</v>
      </c>
      <c r="J499" s="590">
        <v>35.799999999999997</v>
      </c>
      <c r="K499" s="590">
        <v>30.7</v>
      </c>
      <c r="L499" s="590">
        <v>30.7</v>
      </c>
      <c r="M499" s="474"/>
      <c r="N499" s="315"/>
      <c r="P499" s="436"/>
      <c r="Q499" s="436"/>
      <c r="R499" s="436"/>
      <c r="S499" s="436"/>
      <c r="T499" s="436"/>
      <c r="U499" s="436"/>
      <c r="V499" s="436"/>
      <c r="W499" s="436"/>
      <c r="X499" s="436"/>
      <c r="Y499" s="436"/>
    </row>
    <row r="500" spans="1:25" s="316" customFormat="1" x14ac:dyDescent="0.2">
      <c r="A500" s="313"/>
      <c r="B500" s="212">
        <v>630</v>
      </c>
      <c r="C500" s="220"/>
      <c r="D500" s="221" t="s">
        <v>162</v>
      </c>
      <c r="E500" s="251"/>
      <c r="F500" s="204">
        <f>SUM(F501:F533)</f>
        <v>109.69999999999999</v>
      </c>
      <c r="G500" s="204">
        <f>SUM(G501:G532)</f>
        <v>104.60000000000002</v>
      </c>
      <c r="H500" s="204">
        <f>SUM(H501:H532)</f>
        <v>127.10000000000001</v>
      </c>
      <c r="I500" s="204">
        <f>SUM(I501:I532)</f>
        <v>147.1</v>
      </c>
      <c r="J500" s="204">
        <f>SUM(J501:J532)</f>
        <v>147.1</v>
      </c>
      <c r="K500" s="204">
        <f t="shared" ref="K500:L500" si="173">SUM(K501:K532)</f>
        <v>157.1</v>
      </c>
      <c r="L500" s="204">
        <f t="shared" si="173"/>
        <v>157.1</v>
      </c>
      <c r="M500" s="474"/>
      <c r="N500" s="315"/>
    </row>
    <row r="501" spans="1:25" s="316" customFormat="1" x14ac:dyDescent="0.2">
      <c r="A501" s="313"/>
      <c r="B501" s="212"/>
      <c r="C501" s="213">
        <v>631001</v>
      </c>
      <c r="D501" s="214" t="s">
        <v>129</v>
      </c>
      <c r="E501" s="251"/>
      <c r="F501" s="223">
        <v>0.1</v>
      </c>
      <c r="G501" s="223">
        <v>0</v>
      </c>
      <c r="H501" s="590">
        <v>0.5</v>
      </c>
      <c r="I501" s="590">
        <v>0.5</v>
      </c>
      <c r="J501" s="590">
        <v>0.5</v>
      </c>
      <c r="K501" s="590">
        <v>0.5</v>
      </c>
      <c r="L501" s="590">
        <v>0.5</v>
      </c>
      <c r="M501" s="465"/>
      <c r="N501" s="315"/>
    </row>
    <row r="502" spans="1:25" s="316" customFormat="1" x14ac:dyDescent="0.2">
      <c r="A502" s="313"/>
      <c r="B502" s="212"/>
      <c r="C502" s="213">
        <v>632001</v>
      </c>
      <c r="D502" s="214" t="s">
        <v>506</v>
      </c>
      <c r="E502" s="355"/>
      <c r="F502" s="223">
        <v>15.4</v>
      </c>
      <c r="G502" s="223">
        <v>15.3</v>
      </c>
      <c r="H502" s="590">
        <v>18.5</v>
      </c>
      <c r="I502" s="590">
        <v>18.5</v>
      </c>
      <c r="J502" s="590">
        <v>18.5</v>
      </c>
      <c r="K502" s="590">
        <v>18.5</v>
      </c>
      <c r="L502" s="590">
        <v>18.5</v>
      </c>
      <c r="M502" s="465"/>
      <c r="N502" s="315"/>
    </row>
    <row r="503" spans="1:25" s="316" customFormat="1" x14ac:dyDescent="0.2">
      <c r="A503" s="313"/>
      <c r="B503" s="212"/>
      <c r="C503" s="213">
        <v>632002</v>
      </c>
      <c r="D503" s="214" t="s">
        <v>507</v>
      </c>
      <c r="E503" s="355"/>
      <c r="F503" s="223">
        <v>34.1</v>
      </c>
      <c r="G503" s="223">
        <v>29.6</v>
      </c>
      <c r="H503" s="590">
        <v>33.200000000000003</v>
      </c>
      <c r="I503" s="590">
        <v>33.200000000000003</v>
      </c>
      <c r="J503" s="590">
        <v>33.200000000000003</v>
      </c>
      <c r="K503" s="590">
        <v>33.200000000000003</v>
      </c>
      <c r="L503" s="590">
        <v>33.200000000000003</v>
      </c>
      <c r="M503" s="463"/>
      <c r="N503" s="315"/>
    </row>
    <row r="504" spans="1:25" s="316" customFormat="1" x14ac:dyDescent="0.2">
      <c r="A504" s="313"/>
      <c r="B504" s="212"/>
      <c r="C504" s="213">
        <v>632003</v>
      </c>
      <c r="D504" s="214" t="s">
        <v>947</v>
      </c>
      <c r="E504" s="355"/>
      <c r="F504" s="223">
        <v>0.2</v>
      </c>
      <c r="G504" s="223">
        <v>0</v>
      </c>
      <c r="H504" s="590">
        <v>0.1</v>
      </c>
      <c r="I504" s="590">
        <v>0.1</v>
      </c>
      <c r="J504" s="590">
        <v>0.1</v>
      </c>
      <c r="K504" s="590">
        <v>0.1</v>
      </c>
      <c r="L504" s="590">
        <v>0.1</v>
      </c>
      <c r="M504" s="463"/>
      <c r="N504" s="399"/>
    </row>
    <row r="505" spans="1:25" s="436" customFormat="1" ht="12.75" customHeight="1" x14ac:dyDescent="0.2">
      <c r="A505" s="313"/>
      <c r="B505" s="212"/>
      <c r="C505" s="213">
        <v>633001</v>
      </c>
      <c r="D505" s="214" t="s">
        <v>132</v>
      </c>
      <c r="E505" s="355"/>
      <c r="F505" s="223">
        <v>0</v>
      </c>
      <c r="G505" s="223">
        <v>0.2</v>
      </c>
      <c r="H505" s="590">
        <v>0</v>
      </c>
      <c r="I505" s="590">
        <v>0</v>
      </c>
      <c r="J505" s="590">
        <v>0</v>
      </c>
      <c r="K505" s="590">
        <v>0</v>
      </c>
      <c r="L505" s="590">
        <v>0</v>
      </c>
      <c r="M505" s="241"/>
      <c r="N505" s="399"/>
      <c r="P505" s="316"/>
      <c r="Q505" s="316"/>
      <c r="R505" s="316"/>
      <c r="S505" s="316"/>
      <c r="T505" s="316"/>
      <c r="U505" s="316"/>
      <c r="V505" s="316"/>
      <c r="W505" s="316"/>
      <c r="X505" s="316"/>
      <c r="Y505" s="316"/>
    </row>
    <row r="506" spans="1:25" s="316" customFormat="1" ht="15.75" x14ac:dyDescent="0.25">
      <c r="A506" s="313"/>
      <c r="B506" s="212"/>
      <c r="C506" s="213">
        <v>633006</v>
      </c>
      <c r="D506" s="214" t="s">
        <v>547</v>
      </c>
      <c r="E506" s="355"/>
      <c r="F506" s="223">
        <v>1.4</v>
      </c>
      <c r="G506" s="223">
        <v>1</v>
      </c>
      <c r="H506" s="590">
        <v>10</v>
      </c>
      <c r="I506" s="590">
        <v>10</v>
      </c>
      <c r="J506" s="590">
        <v>10</v>
      </c>
      <c r="K506" s="590">
        <v>35</v>
      </c>
      <c r="L506" s="590">
        <v>35</v>
      </c>
      <c r="M506" s="557"/>
      <c r="N506" s="315"/>
    </row>
    <row r="507" spans="1:25" s="316" customFormat="1" x14ac:dyDescent="0.2">
      <c r="A507" s="313"/>
      <c r="B507" s="212"/>
      <c r="C507" s="213">
        <v>6330061</v>
      </c>
      <c r="D507" s="214" t="s">
        <v>134</v>
      </c>
      <c r="E507" s="355"/>
      <c r="F507" s="223">
        <v>7.9</v>
      </c>
      <c r="G507" s="223">
        <v>6.2</v>
      </c>
      <c r="H507" s="590">
        <v>5</v>
      </c>
      <c r="I507" s="590">
        <v>5</v>
      </c>
      <c r="J507" s="590">
        <v>5</v>
      </c>
      <c r="K507" s="590">
        <v>10</v>
      </c>
      <c r="L507" s="590">
        <v>10</v>
      </c>
      <c r="M507" s="474"/>
      <c r="N507" s="315"/>
    </row>
    <row r="508" spans="1:25" s="316" customFormat="1" x14ac:dyDescent="0.2">
      <c r="A508" s="313"/>
      <c r="B508" s="212"/>
      <c r="C508" s="213">
        <v>6330065</v>
      </c>
      <c r="D508" s="214" t="s">
        <v>548</v>
      </c>
      <c r="E508" s="355"/>
      <c r="F508" s="223">
        <v>0.5</v>
      </c>
      <c r="G508" s="223">
        <v>0.2</v>
      </c>
      <c r="H508" s="590">
        <v>0.6</v>
      </c>
      <c r="I508" s="590">
        <v>0.6</v>
      </c>
      <c r="J508" s="590">
        <v>0.6</v>
      </c>
      <c r="K508" s="590">
        <v>0.6</v>
      </c>
      <c r="L508" s="590">
        <v>0.6</v>
      </c>
      <c r="M508" s="463"/>
      <c r="N508" s="315"/>
    </row>
    <row r="509" spans="1:25" s="316" customFormat="1" x14ac:dyDescent="0.2">
      <c r="A509" s="313"/>
      <c r="B509" s="212"/>
      <c r="C509" s="213">
        <v>633009</v>
      </c>
      <c r="D509" s="214" t="s">
        <v>549</v>
      </c>
      <c r="E509" s="355"/>
      <c r="F509" s="223">
        <v>0</v>
      </c>
      <c r="G509" s="223">
        <v>0.2</v>
      </c>
      <c r="H509" s="590">
        <v>0.2</v>
      </c>
      <c r="I509" s="590">
        <v>0.2</v>
      </c>
      <c r="J509" s="590">
        <v>0.2</v>
      </c>
      <c r="K509" s="590">
        <v>0.2</v>
      </c>
      <c r="L509" s="590">
        <v>0.2</v>
      </c>
      <c r="M509" s="463"/>
      <c r="N509" s="315"/>
    </row>
    <row r="510" spans="1:25" s="316" customFormat="1" x14ac:dyDescent="0.2">
      <c r="A510" s="313"/>
      <c r="B510" s="212"/>
      <c r="C510" s="213">
        <v>634001</v>
      </c>
      <c r="D510" s="214" t="s">
        <v>508</v>
      </c>
      <c r="E510" s="355"/>
      <c r="F510" s="223">
        <v>0.5</v>
      </c>
      <c r="G510" s="223">
        <v>0.4</v>
      </c>
      <c r="H510" s="590">
        <v>0.6</v>
      </c>
      <c r="I510" s="590">
        <v>0.6</v>
      </c>
      <c r="J510" s="590">
        <v>0.6</v>
      </c>
      <c r="K510" s="590">
        <v>0.6</v>
      </c>
      <c r="L510" s="590">
        <v>0.6</v>
      </c>
      <c r="M510" s="463"/>
      <c r="N510" s="315"/>
    </row>
    <row r="511" spans="1:25" s="316" customFormat="1" x14ac:dyDescent="0.2">
      <c r="A511" s="313"/>
      <c r="B511" s="212"/>
      <c r="C511" s="213">
        <v>6340021</v>
      </c>
      <c r="D511" s="214" t="s">
        <v>78</v>
      </c>
      <c r="E511" s="355"/>
      <c r="F511" s="223">
        <v>0.3</v>
      </c>
      <c r="G511" s="223">
        <v>0.4</v>
      </c>
      <c r="H511" s="590">
        <v>0.4</v>
      </c>
      <c r="I511" s="590">
        <v>0.4</v>
      </c>
      <c r="J511" s="590">
        <v>0.4</v>
      </c>
      <c r="K511" s="590">
        <v>0.4</v>
      </c>
      <c r="L511" s="590">
        <v>0.4</v>
      </c>
      <c r="M511" s="465"/>
      <c r="N511" s="315"/>
    </row>
    <row r="512" spans="1:25" s="316" customFormat="1" x14ac:dyDescent="0.2">
      <c r="A512" s="313"/>
      <c r="B512" s="212"/>
      <c r="C512" s="213">
        <v>6340022</v>
      </c>
      <c r="D512" s="214" t="s">
        <v>79</v>
      </c>
      <c r="E512" s="355"/>
      <c r="F512" s="223">
        <v>0</v>
      </c>
      <c r="G512" s="223">
        <v>0</v>
      </c>
      <c r="H512" s="590">
        <v>0.1</v>
      </c>
      <c r="I512" s="590">
        <v>0.1</v>
      </c>
      <c r="J512" s="590">
        <v>0.1</v>
      </c>
      <c r="K512" s="590">
        <v>0.1</v>
      </c>
      <c r="L512" s="590">
        <v>0.1</v>
      </c>
      <c r="M512" s="463"/>
      <c r="N512" s="315"/>
    </row>
    <row r="513" spans="1:25" s="316" customFormat="1" x14ac:dyDescent="0.2">
      <c r="A513" s="313"/>
      <c r="B513" s="212"/>
      <c r="C513" s="213">
        <v>634003</v>
      </c>
      <c r="D513" s="214" t="s">
        <v>612</v>
      </c>
      <c r="E513" s="355"/>
      <c r="F513" s="223">
        <v>0.2</v>
      </c>
      <c r="G513" s="223">
        <v>0.2</v>
      </c>
      <c r="H513" s="590">
        <v>0.2</v>
      </c>
      <c r="I513" s="590">
        <v>0.2</v>
      </c>
      <c r="J513" s="590">
        <v>0.2</v>
      </c>
      <c r="K513" s="590">
        <v>0.2</v>
      </c>
      <c r="L513" s="590">
        <v>0.2</v>
      </c>
      <c r="M513" s="463"/>
      <c r="N513" s="315"/>
    </row>
    <row r="514" spans="1:25" s="316" customFormat="1" x14ac:dyDescent="0.2">
      <c r="A514" s="313"/>
      <c r="B514" s="212"/>
      <c r="C514" s="213">
        <v>635002</v>
      </c>
      <c r="D514" s="214" t="s">
        <v>83</v>
      </c>
      <c r="E514" s="355"/>
      <c r="F514" s="223">
        <v>0</v>
      </c>
      <c r="G514" s="223">
        <v>0</v>
      </c>
      <c r="H514" s="590">
        <v>0.1</v>
      </c>
      <c r="I514" s="590">
        <v>0.1</v>
      </c>
      <c r="J514" s="590">
        <v>0.1</v>
      </c>
      <c r="K514" s="590">
        <v>0.1</v>
      </c>
      <c r="L514" s="590">
        <v>0.1</v>
      </c>
      <c r="M514" s="465"/>
      <c r="N514" s="315"/>
    </row>
    <row r="515" spans="1:25" s="316" customFormat="1" x14ac:dyDescent="0.2">
      <c r="A515" s="314"/>
      <c r="B515" s="212"/>
      <c r="C515" s="213">
        <v>635006</v>
      </c>
      <c r="D515" s="214" t="s">
        <v>550</v>
      </c>
      <c r="E515" s="355"/>
      <c r="F515" s="223">
        <v>0.7</v>
      </c>
      <c r="G515" s="223">
        <v>2.1</v>
      </c>
      <c r="H515" s="590">
        <v>4</v>
      </c>
      <c r="I515" s="590">
        <v>24</v>
      </c>
      <c r="J515" s="590">
        <v>24</v>
      </c>
      <c r="K515" s="590">
        <v>4</v>
      </c>
      <c r="L515" s="590">
        <v>4</v>
      </c>
      <c r="M515" s="474"/>
      <c r="N515" s="315"/>
    </row>
    <row r="516" spans="1:25" s="316" customFormat="1" x14ac:dyDescent="0.2">
      <c r="A516" s="314"/>
      <c r="B516" s="212"/>
      <c r="C516" s="213">
        <v>636001</v>
      </c>
      <c r="D516" s="214" t="s">
        <v>591</v>
      </c>
      <c r="E516" s="355"/>
      <c r="F516" s="223">
        <v>0.4</v>
      </c>
      <c r="G516" s="223">
        <v>3.9</v>
      </c>
      <c r="H516" s="590">
        <v>1</v>
      </c>
      <c r="I516" s="590">
        <v>1</v>
      </c>
      <c r="J516" s="590">
        <v>1</v>
      </c>
      <c r="K516" s="590">
        <v>1</v>
      </c>
      <c r="L516" s="590">
        <v>1</v>
      </c>
      <c r="M516" s="465"/>
      <c r="N516" s="315"/>
      <c r="P516" s="436"/>
      <c r="Q516" s="436"/>
      <c r="R516" s="436"/>
      <c r="S516" s="436"/>
      <c r="T516" s="436"/>
      <c r="U516" s="436"/>
      <c r="V516" s="436"/>
      <c r="W516" s="436"/>
      <c r="X516" s="436"/>
      <c r="Y516" s="436"/>
    </row>
    <row r="517" spans="1:25" s="316" customFormat="1" x14ac:dyDescent="0.2">
      <c r="A517" s="314"/>
      <c r="B517" s="212"/>
      <c r="C517" s="213">
        <v>637001</v>
      </c>
      <c r="D517" s="214" t="s">
        <v>89</v>
      </c>
      <c r="E517" s="355"/>
      <c r="F517" s="223">
        <v>0.5</v>
      </c>
      <c r="G517" s="223">
        <v>0</v>
      </c>
      <c r="H517" s="590">
        <v>1</v>
      </c>
      <c r="I517" s="590">
        <v>1</v>
      </c>
      <c r="J517" s="590">
        <v>1</v>
      </c>
      <c r="K517" s="590">
        <v>1</v>
      </c>
      <c r="L517" s="590">
        <v>1</v>
      </c>
      <c r="M517" s="465"/>
      <c r="N517" s="315"/>
    </row>
    <row r="518" spans="1:25" s="316" customFormat="1" x14ac:dyDescent="0.2">
      <c r="A518" s="314"/>
      <c r="B518" s="212"/>
      <c r="C518" s="213">
        <v>637004</v>
      </c>
      <c r="D518" s="214" t="s">
        <v>454</v>
      </c>
      <c r="E518" s="355"/>
      <c r="F518" s="223">
        <v>0</v>
      </c>
      <c r="G518" s="223">
        <v>3.8</v>
      </c>
      <c r="H518" s="590">
        <v>0</v>
      </c>
      <c r="I518" s="590">
        <v>0</v>
      </c>
      <c r="J518" s="590">
        <v>0</v>
      </c>
      <c r="K518" s="590">
        <v>0</v>
      </c>
      <c r="L518" s="590">
        <v>0</v>
      </c>
      <c r="M518" s="465"/>
      <c r="N518" s="315"/>
    </row>
    <row r="519" spans="1:25" s="316" customFormat="1" x14ac:dyDescent="0.2">
      <c r="A519" s="314"/>
      <c r="B519" s="212"/>
      <c r="C519" s="213">
        <v>6370041</v>
      </c>
      <c r="D519" s="214" t="s">
        <v>620</v>
      </c>
      <c r="E519" s="355"/>
      <c r="F519" s="223">
        <v>1.8</v>
      </c>
      <c r="G519" s="223">
        <v>1.4</v>
      </c>
      <c r="H519" s="590">
        <v>1.9</v>
      </c>
      <c r="I519" s="590">
        <v>1.9</v>
      </c>
      <c r="J519" s="590">
        <v>1.9</v>
      </c>
      <c r="K519" s="590">
        <v>1.9</v>
      </c>
      <c r="L519" s="590">
        <v>1.9</v>
      </c>
      <c r="M519" s="463"/>
      <c r="N519" s="315"/>
    </row>
    <row r="520" spans="1:25" s="316" customFormat="1" x14ac:dyDescent="0.2">
      <c r="A520" s="314"/>
      <c r="B520" s="212"/>
      <c r="C520" s="213">
        <v>63700499</v>
      </c>
      <c r="D520" s="214" t="s">
        <v>91</v>
      </c>
      <c r="E520" s="355"/>
      <c r="F520" s="223">
        <v>26.3</v>
      </c>
      <c r="G520" s="223">
        <v>27.7</v>
      </c>
      <c r="H520" s="590">
        <v>30</v>
      </c>
      <c r="I520" s="590">
        <v>30</v>
      </c>
      <c r="J520" s="590">
        <v>30</v>
      </c>
      <c r="K520" s="590">
        <v>30</v>
      </c>
      <c r="L520" s="590">
        <v>30</v>
      </c>
      <c r="M520" s="474"/>
      <c r="N520" s="315"/>
    </row>
    <row r="521" spans="1:25" s="316" customFormat="1" x14ac:dyDescent="0.2">
      <c r="A521" s="314"/>
      <c r="B521" s="212"/>
      <c r="C521" s="213">
        <v>6370051</v>
      </c>
      <c r="D521" s="214" t="s">
        <v>95</v>
      </c>
      <c r="E521" s="355"/>
      <c r="F521" s="223">
        <v>0</v>
      </c>
      <c r="G521" s="223">
        <v>0</v>
      </c>
      <c r="H521" s="590">
        <v>0</v>
      </c>
      <c r="I521" s="590">
        <v>0</v>
      </c>
      <c r="J521" s="590">
        <v>0</v>
      </c>
      <c r="K521" s="590">
        <v>0</v>
      </c>
      <c r="L521" s="590">
        <v>0</v>
      </c>
      <c r="M521" s="463"/>
      <c r="N521" s="315"/>
    </row>
    <row r="522" spans="1:25" s="436" customFormat="1" x14ac:dyDescent="0.2">
      <c r="A522" s="434"/>
      <c r="B522" s="212"/>
      <c r="C522" s="213">
        <v>6370055</v>
      </c>
      <c r="D522" s="214" t="s">
        <v>98</v>
      </c>
      <c r="E522" s="355"/>
      <c r="F522" s="223">
        <v>0.3</v>
      </c>
      <c r="G522" s="223">
        <v>0</v>
      </c>
      <c r="H522" s="590">
        <v>0.6</v>
      </c>
      <c r="I522" s="590">
        <v>0.6</v>
      </c>
      <c r="J522" s="590">
        <v>0.6</v>
      </c>
      <c r="K522" s="590">
        <v>0.6</v>
      </c>
      <c r="L522" s="590">
        <v>0.6</v>
      </c>
      <c r="M522" s="463"/>
      <c r="N522" s="435"/>
      <c r="P522" s="316"/>
      <c r="Q522" s="316"/>
      <c r="R522" s="316"/>
      <c r="S522" s="316"/>
      <c r="T522" s="316"/>
      <c r="U522" s="316"/>
      <c r="V522" s="316"/>
      <c r="W522" s="316"/>
      <c r="X522" s="316"/>
      <c r="Y522" s="316"/>
    </row>
    <row r="523" spans="1:25" s="316" customFormat="1" x14ac:dyDescent="0.2">
      <c r="A523" s="314"/>
      <c r="B523" s="212"/>
      <c r="C523" s="213">
        <v>637006</v>
      </c>
      <c r="D523" s="214" t="s">
        <v>1084</v>
      </c>
      <c r="E523" s="355"/>
      <c r="F523" s="223">
        <v>0.3</v>
      </c>
      <c r="G523" s="223">
        <v>0</v>
      </c>
      <c r="H523" s="590">
        <v>0.2</v>
      </c>
      <c r="I523" s="590">
        <v>0.2</v>
      </c>
      <c r="J523" s="590">
        <v>0.2</v>
      </c>
      <c r="K523" s="590">
        <v>0.2</v>
      </c>
      <c r="L523" s="590">
        <v>0.2</v>
      </c>
      <c r="M523" s="474"/>
      <c r="N523" s="315"/>
    </row>
    <row r="524" spans="1:25" s="316" customFormat="1" x14ac:dyDescent="0.2">
      <c r="A524" s="314"/>
      <c r="B524" s="212"/>
      <c r="C524" s="213">
        <v>637012</v>
      </c>
      <c r="D524" s="214" t="s">
        <v>613</v>
      </c>
      <c r="E524" s="355"/>
      <c r="F524" s="223">
        <v>0.3</v>
      </c>
      <c r="G524" s="223">
        <v>1.8</v>
      </c>
      <c r="H524" s="590">
        <v>3</v>
      </c>
      <c r="I524" s="590">
        <v>3</v>
      </c>
      <c r="J524" s="590">
        <v>3</v>
      </c>
      <c r="K524" s="590">
        <v>3</v>
      </c>
      <c r="L524" s="590">
        <v>3</v>
      </c>
      <c r="M524" s="465"/>
      <c r="N524" s="315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</row>
    <row r="525" spans="1:25" s="316" customFormat="1" x14ac:dyDescent="0.2">
      <c r="A525" s="314"/>
      <c r="B525" s="212"/>
      <c r="C525" s="213">
        <v>637014</v>
      </c>
      <c r="D525" s="214" t="s">
        <v>551</v>
      </c>
      <c r="E525" s="355"/>
      <c r="F525" s="223">
        <v>4.2</v>
      </c>
      <c r="G525" s="223">
        <v>3.7</v>
      </c>
      <c r="H525" s="590">
        <v>4.5</v>
      </c>
      <c r="I525" s="590">
        <v>4.5</v>
      </c>
      <c r="J525" s="590">
        <v>4.5</v>
      </c>
      <c r="K525" s="590">
        <v>4.5</v>
      </c>
      <c r="L525" s="590">
        <v>4.5</v>
      </c>
      <c r="M525" s="463"/>
      <c r="N525" s="315"/>
    </row>
    <row r="526" spans="1:25" s="316" customFormat="1" x14ac:dyDescent="0.2">
      <c r="A526" s="314"/>
      <c r="B526" s="212"/>
      <c r="C526" s="213">
        <v>637015</v>
      </c>
      <c r="D526" s="214" t="s">
        <v>102</v>
      </c>
      <c r="E526" s="355"/>
      <c r="F526" s="223">
        <v>1.8</v>
      </c>
      <c r="G526" s="223">
        <v>1.6</v>
      </c>
      <c r="H526" s="590">
        <v>1.8</v>
      </c>
      <c r="I526" s="590">
        <v>1.8</v>
      </c>
      <c r="J526" s="590">
        <v>1.8</v>
      </c>
      <c r="K526" s="590">
        <v>1.8</v>
      </c>
      <c r="L526" s="590">
        <v>1.8</v>
      </c>
      <c r="M526" s="465"/>
      <c r="N526" s="315"/>
      <c r="P526" s="318"/>
      <c r="Q526" s="318"/>
      <c r="R526" s="318"/>
      <c r="S526" s="318"/>
      <c r="T526" s="318"/>
      <c r="U526" s="318"/>
      <c r="V526" s="318"/>
      <c r="W526" s="318"/>
      <c r="X526" s="318"/>
      <c r="Y526" s="318"/>
    </row>
    <row r="527" spans="1:25" s="316" customFormat="1" x14ac:dyDescent="0.2">
      <c r="A527" s="314"/>
      <c r="B527" s="212"/>
      <c r="C527" s="213">
        <v>637016</v>
      </c>
      <c r="D527" s="214" t="s">
        <v>552</v>
      </c>
      <c r="E527" s="355"/>
      <c r="F527" s="223">
        <v>0.8</v>
      </c>
      <c r="G527" s="223">
        <v>0.9</v>
      </c>
      <c r="H527" s="590">
        <v>1</v>
      </c>
      <c r="I527" s="590">
        <v>1</v>
      </c>
      <c r="J527" s="590">
        <v>1</v>
      </c>
      <c r="K527" s="590">
        <v>1</v>
      </c>
      <c r="L527" s="590">
        <v>1</v>
      </c>
      <c r="M527" s="463"/>
      <c r="N527" s="315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</row>
    <row r="528" spans="1:25" s="316" customFormat="1" x14ac:dyDescent="0.2">
      <c r="A528" s="314"/>
      <c r="B528" s="212"/>
      <c r="C528" s="213">
        <v>637018</v>
      </c>
      <c r="D528" s="214" t="s">
        <v>428</v>
      </c>
      <c r="E528" s="251"/>
      <c r="F528" s="223">
        <v>6.9</v>
      </c>
      <c r="G528" s="223">
        <v>3.9</v>
      </c>
      <c r="H528" s="590">
        <v>8.4</v>
      </c>
      <c r="I528" s="590">
        <v>8.4</v>
      </c>
      <c r="J528" s="590">
        <v>8.4</v>
      </c>
      <c r="K528" s="590">
        <v>8.4</v>
      </c>
      <c r="L528" s="590">
        <v>8.4</v>
      </c>
      <c r="M528" s="463"/>
      <c r="N528" s="315"/>
    </row>
    <row r="529" spans="1:25" s="316" customFormat="1" x14ac:dyDescent="0.2">
      <c r="A529" s="314"/>
      <c r="B529" s="212"/>
      <c r="C529" s="213">
        <v>637023</v>
      </c>
      <c r="D529" s="214" t="s">
        <v>553</v>
      </c>
      <c r="E529" s="355"/>
      <c r="F529" s="223">
        <v>0</v>
      </c>
      <c r="G529" s="223">
        <v>0</v>
      </c>
      <c r="H529" s="590">
        <v>0</v>
      </c>
      <c r="I529" s="590">
        <v>0</v>
      </c>
      <c r="J529" s="590">
        <v>0</v>
      </c>
      <c r="K529" s="590">
        <v>0</v>
      </c>
      <c r="L529" s="590">
        <v>0</v>
      </c>
      <c r="M529" s="463"/>
      <c r="N529" s="315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</row>
    <row r="530" spans="1:25" x14ac:dyDescent="0.2">
      <c r="A530" s="205"/>
      <c r="B530" s="212"/>
      <c r="C530" s="213">
        <v>637026</v>
      </c>
      <c r="D530" s="214" t="s">
        <v>554</v>
      </c>
      <c r="E530" s="355"/>
      <c r="F530" s="223">
        <v>0</v>
      </c>
      <c r="G530" s="223">
        <v>0</v>
      </c>
      <c r="H530" s="590">
        <v>0</v>
      </c>
      <c r="I530" s="590">
        <v>0</v>
      </c>
      <c r="J530" s="590">
        <v>0</v>
      </c>
      <c r="K530" s="590">
        <v>0</v>
      </c>
      <c r="L530" s="590">
        <v>0</v>
      </c>
      <c r="M530" s="463"/>
    </row>
    <row r="531" spans="1:25" s="316" customFormat="1" x14ac:dyDescent="0.2">
      <c r="A531" s="314"/>
      <c r="B531" s="212"/>
      <c r="C531" s="213">
        <v>637027</v>
      </c>
      <c r="D531" s="214" t="s">
        <v>171</v>
      </c>
      <c r="E531" s="355"/>
      <c r="F531" s="223">
        <v>0</v>
      </c>
      <c r="G531" s="223">
        <v>0</v>
      </c>
      <c r="H531" s="590">
        <v>0</v>
      </c>
      <c r="I531" s="590">
        <v>0</v>
      </c>
      <c r="J531" s="590">
        <v>0</v>
      </c>
      <c r="K531" s="590">
        <v>0</v>
      </c>
      <c r="L531" s="590">
        <v>0</v>
      </c>
      <c r="M531" s="207"/>
      <c r="N531" s="315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</row>
    <row r="532" spans="1:25" s="318" customFormat="1" x14ac:dyDescent="0.2">
      <c r="A532" s="434"/>
      <c r="B532" s="212"/>
      <c r="C532" s="213">
        <v>637035</v>
      </c>
      <c r="D532" s="214" t="s">
        <v>626</v>
      </c>
      <c r="E532" s="355"/>
      <c r="F532" s="223">
        <v>0.1</v>
      </c>
      <c r="G532" s="223">
        <v>0.1</v>
      </c>
      <c r="H532" s="590">
        <v>0.2</v>
      </c>
      <c r="I532" s="590">
        <v>0.2</v>
      </c>
      <c r="J532" s="590">
        <v>0.2</v>
      </c>
      <c r="K532" s="590">
        <v>0.2</v>
      </c>
      <c r="L532" s="590">
        <v>0.2</v>
      </c>
      <c r="M532" s="463"/>
      <c r="N532" s="319"/>
      <c r="P532" s="316"/>
      <c r="Q532" s="316"/>
      <c r="R532" s="316"/>
      <c r="S532" s="316"/>
      <c r="T532" s="316"/>
      <c r="U532" s="316"/>
      <c r="V532" s="316"/>
      <c r="W532" s="316"/>
      <c r="X532" s="316"/>
      <c r="Y532" s="316"/>
    </row>
    <row r="533" spans="1:25" x14ac:dyDescent="0.2">
      <c r="A533" s="205"/>
      <c r="B533" s="212">
        <v>640</v>
      </c>
      <c r="C533" s="220"/>
      <c r="D533" s="221" t="s">
        <v>1157</v>
      </c>
      <c r="E533" s="251"/>
      <c r="F533" s="224">
        <f>SUM(F534:F535)</f>
        <v>4.7</v>
      </c>
      <c r="G533" s="224">
        <f t="shared" ref="G533" si="174">SUM(G534:G535)</f>
        <v>0.9</v>
      </c>
      <c r="H533" s="224">
        <f t="shared" ref="H533" si="175">SUM(H534:H535)</f>
        <v>1</v>
      </c>
      <c r="I533" s="224">
        <f t="shared" ref="I533:J533" si="176">SUM(I534:I535)</f>
        <v>1</v>
      </c>
      <c r="J533" s="224">
        <f t="shared" si="176"/>
        <v>1</v>
      </c>
      <c r="K533" s="224">
        <f t="shared" ref="K533:L533" si="177">SUM(K534:K535)</f>
        <v>1</v>
      </c>
      <c r="L533" s="224">
        <f t="shared" si="177"/>
        <v>1</v>
      </c>
      <c r="M533" s="175"/>
      <c r="P533" s="316"/>
      <c r="Q533" s="316"/>
      <c r="R533" s="316"/>
      <c r="S533" s="316"/>
      <c r="T533" s="316"/>
      <c r="U533" s="316"/>
      <c r="V533" s="316"/>
      <c r="W533" s="316"/>
      <c r="X533" s="316"/>
      <c r="Y533" s="316"/>
    </row>
    <row r="534" spans="1:25" s="316" customFormat="1" x14ac:dyDescent="0.2">
      <c r="A534" s="314"/>
      <c r="B534" s="212"/>
      <c r="C534" s="213">
        <v>642013</v>
      </c>
      <c r="D534" s="214" t="s">
        <v>627</v>
      </c>
      <c r="E534" s="355"/>
      <c r="F534" s="223">
        <v>4.5</v>
      </c>
      <c r="G534" s="223">
        <v>0</v>
      </c>
      <c r="H534" s="590">
        <v>0</v>
      </c>
      <c r="I534" s="590">
        <v>0</v>
      </c>
      <c r="J534" s="590">
        <v>0</v>
      </c>
      <c r="K534" s="590">
        <v>0</v>
      </c>
      <c r="L534" s="590">
        <v>0</v>
      </c>
      <c r="M534" s="207"/>
      <c r="N534" s="315"/>
      <c r="P534" s="436"/>
      <c r="Q534" s="436"/>
      <c r="R534" s="436"/>
      <c r="S534" s="436"/>
      <c r="T534" s="436"/>
      <c r="U534" s="436"/>
      <c r="V534" s="436"/>
      <c r="W534" s="436"/>
      <c r="X534" s="436"/>
      <c r="Y534" s="436"/>
    </row>
    <row r="535" spans="1:25" x14ac:dyDescent="0.2">
      <c r="A535" s="205"/>
      <c r="B535" s="212"/>
      <c r="C535" s="213">
        <v>642015</v>
      </c>
      <c r="D535" s="214" t="s">
        <v>111</v>
      </c>
      <c r="E535" s="355"/>
      <c r="F535" s="223">
        <v>0.2</v>
      </c>
      <c r="G535" s="223">
        <v>0.9</v>
      </c>
      <c r="H535" s="590">
        <v>1</v>
      </c>
      <c r="I535" s="590">
        <v>1</v>
      </c>
      <c r="J535" s="590">
        <v>1</v>
      </c>
      <c r="K535" s="590">
        <v>1</v>
      </c>
      <c r="L535" s="590">
        <v>1</v>
      </c>
      <c r="M535" s="463"/>
      <c r="P535" s="436"/>
      <c r="Q535" s="436"/>
      <c r="R535" s="436"/>
      <c r="S535" s="436"/>
      <c r="T535" s="436"/>
      <c r="U535" s="436"/>
      <c r="V535" s="436"/>
      <c r="W535" s="436"/>
      <c r="X535" s="436"/>
      <c r="Y535" s="436"/>
    </row>
    <row r="536" spans="1:25" x14ac:dyDescent="0.2">
      <c r="A536" s="205"/>
      <c r="B536" s="294"/>
      <c r="C536" s="291"/>
      <c r="D536" s="278" t="s">
        <v>729</v>
      </c>
      <c r="E536" s="294" t="s">
        <v>687</v>
      </c>
      <c r="F536" s="279">
        <f>SUM(F537)</f>
        <v>3.5</v>
      </c>
      <c r="G536" s="279">
        <f t="shared" ref="G536" si="178">SUM(G537)</f>
        <v>0.2</v>
      </c>
      <c r="H536" s="279">
        <f>SUM(H537)</f>
        <v>2</v>
      </c>
      <c r="I536" s="279">
        <f>SUM(I537)</f>
        <v>2</v>
      </c>
      <c r="J536" s="279">
        <f>SUM(J537)</f>
        <v>2</v>
      </c>
      <c r="K536" s="279">
        <f t="shared" ref="K536:L536" si="179">SUM(K537)</f>
        <v>2</v>
      </c>
      <c r="L536" s="279">
        <f t="shared" si="179"/>
        <v>2</v>
      </c>
      <c r="M536" s="207"/>
      <c r="P536" s="316"/>
      <c r="Q536" s="316"/>
      <c r="R536" s="316"/>
      <c r="S536" s="316"/>
      <c r="T536" s="316"/>
      <c r="U536" s="316"/>
      <c r="V536" s="316"/>
      <c r="W536" s="316"/>
      <c r="X536" s="316"/>
      <c r="Y536" s="316"/>
    </row>
    <row r="537" spans="1:25" x14ac:dyDescent="0.2">
      <c r="A537" s="205"/>
      <c r="B537" s="212">
        <v>630</v>
      </c>
      <c r="C537" s="213"/>
      <c r="D537" s="214" t="s">
        <v>162</v>
      </c>
      <c r="E537" s="357"/>
      <c r="F537" s="222">
        <v>3.5</v>
      </c>
      <c r="G537" s="222">
        <v>0.2</v>
      </c>
      <c r="H537" s="589">
        <v>2</v>
      </c>
      <c r="I537" s="589">
        <v>2</v>
      </c>
      <c r="J537" s="589">
        <v>2</v>
      </c>
      <c r="K537" s="589">
        <v>2</v>
      </c>
      <c r="L537" s="589">
        <v>2</v>
      </c>
      <c r="M537" s="463"/>
      <c r="P537" s="436"/>
      <c r="Q537" s="436"/>
      <c r="R537" s="436"/>
      <c r="S537" s="436"/>
      <c r="T537" s="436"/>
      <c r="U537" s="436"/>
      <c r="V537" s="436"/>
      <c r="W537" s="436"/>
      <c r="X537" s="436"/>
      <c r="Y537" s="436"/>
    </row>
    <row r="538" spans="1:25" s="316" customFormat="1" x14ac:dyDescent="0.2">
      <c r="A538" s="314"/>
      <c r="B538" s="294"/>
      <c r="C538" s="293"/>
      <c r="D538" s="278" t="s">
        <v>716</v>
      </c>
      <c r="E538" s="290" t="s">
        <v>683</v>
      </c>
      <c r="F538" s="279">
        <f>SUM(F539)</f>
        <v>0</v>
      </c>
      <c r="G538" s="279">
        <f t="shared" ref="G538" si="180">SUM(G539)</f>
        <v>0.7</v>
      </c>
      <c r="H538" s="279">
        <f>SUM(H539)</f>
        <v>0.5</v>
      </c>
      <c r="I538" s="279">
        <f>SUM(I539)</f>
        <v>0.5</v>
      </c>
      <c r="J538" s="279">
        <f>SUM(J539)</f>
        <v>0.5</v>
      </c>
      <c r="K538" s="279">
        <f t="shared" ref="K538:L538" si="181">SUM(K539)</f>
        <v>0.5</v>
      </c>
      <c r="L538" s="279">
        <f t="shared" si="181"/>
        <v>0.5</v>
      </c>
      <c r="M538" s="463"/>
      <c r="N538" s="315"/>
    </row>
    <row r="539" spans="1:25" s="316" customFormat="1" x14ac:dyDescent="0.2">
      <c r="A539" s="317"/>
      <c r="B539" s="212"/>
      <c r="C539" s="213">
        <v>637005</v>
      </c>
      <c r="D539" s="214" t="s">
        <v>772</v>
      </c>
      <c r="E539" s="356"/>
      <c r="F539" s="223">
        <v>0</v>
      </c>
      <c r="G539" s="223">
        <v>0.7</v>
      </c>
      <c r="H539" s="590">
        <v>0.5</v>
      </c>
      <c r="I539" s="590">
        <v>0.5</v>
      </c>
      <c r="J539" s="590">
        <v>0.5</v>
      </c>
      <c r="K539" s="590">
        <v>0.5</v>
      </c>
      <c r="L539" s="590">
        <v>0.5</v>
      </c>
      <c r="M539" s="463"/>
      <c r="N539" s="315"/>
    </row>
    <row r="540" spans="1:25" s="436" customFormat="1" x14ac:dyDescent="0.2">
      <c r="A540" s="427"/>
      <c r="B540" s="290"/>
      <c r="C540" s="293"/>
      <c r="D540" s="278" t="s">
        <v>1208</v>
      </c>
      <c r="E540" s="548" t="s">
        <v>1207</v>
      </c>
      <c r="F540" s="279">
        <f t="shared" ref="F540" si="182">SUM(F541)</f>
        <v>0</v>
      </c>
      <c r="G540" s="279">
        <f t="shared" ref="G540" si="183">SUM(G541)</f>
        <v>12.6</v>
      </c>
      <c r="H540" s="279">
        <f t="shared" ref="H540" si="184">SUM(H541)</f>
        <v>10</v>
      </c>
      <c r="I540" s="279">
        <f t="shared" ref="I540:L540" si="185">SUM(I541)</f>
        <v>10</v>
      </c>
      <c r="J540" s="279">
        <f t="shared" si="185"/>
        <v>0.6</v>
      </c>
      <c r="K540" s="279">
        <f t="shared" si="185"/>
        <v>0</v>
      </c>
      <c r="L540" s="279">
        <f t="shared" si="185"/>
        <v>0</v>
      </c>
      <c r="M540" s="463"/>
      <c r="N540" s="435"/>
      <c r="P540" s="316"/>
      <c r="Q540" s="316"/>
      <c r="R540" s="316"/>
      <c r="S540" s="316"/>
      <c r="T540" s="316"/>
      <c r="U540" s="316"/>
      <c r="V540" s="316"/>
      <c r="W540" s="316"/>
      <c r="X540" s="316"/>
      <c r="Y540" s="316"/>
    </row>
    <row r="541" spans="1:25" s="436" customFormat="1" x14ac:dyDescent="0.2">
      <c r="A541" s="427"/>
      <c r="B541" s="212">
        <v>630</v>
      </c>
      <c r="C541" s="213"/>
      <c r="D541" s="214" t="s">
        <v>162</v>
      </c>
      <c r="E541" s="356"/>
      <c r="F541" s="222">
        <v>0</v>
      </c>
      <c r="G541" s="222">
        <v>12.6</v>
      </c>
      <c r="H541" s="589">
        <v>10</v>
      </c>
      <c r="I541" s="589">
        <v>10</v>
      </c>
      <c r="J541" s="596">
        <v>0.6</v>
      </c>
      <c r="K541" s="589">
        <v>0</v>
      </c>
      <c r="L541" s="589">
        <v>0</v>
      </c>
      <c r="M541" s="474" t="s">
        <v>1325</v>
      </c>
      <c r="N541" s="435"/>
      <c r="P541" s="316"/>
      <c r="Q541" s="316"/>
      <c r="R541" s="316"/>
      <c r="S541" s="316"/>
      <c r="T541" s="316"/>
      <c r="U541" s="316"/>
      <c r="V541" s="316"/>
      <c r="W541" s="316"/>
      <c r="X541" s="316"/>
      <c r="Y541" s="316"/>
    </row>
    <row r="542" spans="1:25" s="316" customFormat="1" x14ac:dyDescent="0.2">
      <c r="A542" s="317"/>
      <c r="B542" s="290"/>
      <c r="C542" s="291"/>
      <c r="D542" s="278" t="s">
        <v>688</v>
      </c>
      <c r="E542" s="294" t="s">
        <v>1247</v>
      </c>
      <c r="F542" s="279">
        <f t="shared" ref="F542:G542" si="186">SUM(F544+F558+F569+F578)</f>
        <v>277.70000000000005</v>
      </c>
      <c r="G542" s="279">
        <f t="shared" si="186"/>
        <v>159.19999999999999</v>
      </c>
      <c r="H542" s="279">
        <f t="shared" ref="H542" si="187">SUM(H544+H558+H569+H578)</f>
        <v>227.10000000000002</v>
      </c>
      <c r="I542" s="279">
        <f t="shared" ref="I542:J542" si="188">SUM(I544+I558+I569+I578)</f>
        <v>273.90000000000003</v>
      </c>
      <c r="J542" s="279">
        <f t="shared" si="188"/>
        <v>274.40000000000003</v>
      </c>
      <c r="K542" s="279">
        <f t="shared" ref="K542:L542" si="189">SUM(K544+K558+K569+K578)</f>
        <v>340.4</v>
      </c>
      <c r="L542" s="279">
        <f t="shared" si="189"/>
        <v>340.4</v>
      </c>
      <c r="M542" s="474"/>
      <c r="N542" s="315"/>
    </row>
    <row r="543" spans="1:25" s="436" customFormat="1" x14ac:dyDescent="0.2">
      <c r="A543" s="427"/>
      <c r="B543" s="212"/>
      <c r="C543" s="220"/>
      <c r="D543" s="221" t="s">
        <v>237</v>
      </c>
      <c r="E543" s="254" t="s">
        <v>689</v>
      </c>
      <c r="F543" s="224"/>
      <c r="G543" s="224"/>
      <c r="H543" s="224"/>
      <c r="I543" s="224"/>
      <c r="J543" s="224"/>
      <c r="K543" s="224"/>
      <c r="L543" s="224"/>
      <c r="M543" s="463"/>
      <c r="N543" s="435"/>
      <c r="P543" s="316"/>
      <c r="Q543" s="316"/>
      <c r="R543" s="316"/>
      <c r="S543" s="316"/>
      <c r="T543" s="316"/>
      <c r="U543" s="316"/>
      <c r="V543" s="316"/>
      <c r="W543" s="316"/>
      <c r="X543" s="316"/>
      <c r="Y543" s="316"/>
    </row>
    <row r="544" spans="1:25" s="316" customFormat="1" x14ac:dyDescent="0.2">
      <c r="A544" s="317"/>
      <c r="B544" s="212">
        <v>630</v>
      </c>
      <c r="C544" s="220"/>
      <c r="D544" s="221" t="s">
        <v>1243</v>
      </c>
      <c r="E544" s="252"/>
      <c r="F544" s="224">
        <f>SUM(F545:F557)</f>
        <v>77.599999999999994</v>
      </c>
      <c r="G544" s="224">
        <f t="shared" ref="G544" si="190">SUM(G545:G557)</f>
        <v>57</v>
      </c>
      <c r="H544" s="224">
        <f t="shared" ref="H544" si="191">SUM(H545:H557)</f>
        <v>38.700000000000003</v>
      </c>
      <c r="I544" s="224">
        <f t="shared" ref="I544:J544" si="192">SUM(I545:I557)</f>
        <v>76.2</v>
      </c>
      <c r="J544" s="224">
        <f t="shared" si="192"/>
        <v>76.2</v>
      </c>
      <c r="K544" s="224">
        <f t="shared" ref="K544:L544" si="193">SUM(K545:K557)</f>
        <v>48.2</v>
      </c>
      <c r="L544" s="224">
        <f t="shared" si="193"/>
        <v>48.2</v>
      </c>
      <c r="M544" s="474"/>
      <c r="N544" s="315"/>
    </row>
    <row r="545" spans="1:25" s="316" customFormat="1" x14ac:dyDescent="0.2">
      <c r="A545" s="317"/>
      <c r="B545" s="212"/>
      <c r="C545" s="213">
        <v>6320011</v>
      </c>
      <c r="D545" s="214" t="s">
        <v>310</v>
      </c>
      <c r="E545" s="355"/>
      <c r="F545" s="223">
        <v>1.5</v>
      </c>
      <c r="G545" s="223">
        <v>4.5999999999999996</v>
      </c>
      <c r="H545" s="590">
        <v>3</v>
      </c>
      <c r="I545" s="590">
        <v>10</v>
      </c>
      <c r="J545" s="590">
        <v>10</v>
      </c>
      <c r="K545" s="590">
        <v>3</v>
      </c>
      <c r="L545" s="590">
        <v>3</v>
      </c>
      <c r="M545" s="474"/>
      <c r="N545" s="315"/>
    </row>
    <row r="546" spans="1:25" s="316" customFormat="1" x14ac:dyDescent="0.2">
      <c r="A546" s="317"/>
      <c r="B546" s="212"/>
      <c r="C546" s="213">
        <v>6320013</v>
      </c>
      <c r="D546" s="214" t="s">
        <v>312</v>
      </c>
      <c r="E546" s="355"/>
      <c r="F546" s="223">
        <v>4.4000000000000004</v>
      </c>
      <c r="G546" s="223">
        <v>2.5</v>
      </c>
      <c r="H546" s="590">
        <v>2.5</v>
      </c>
      <c r="I546" s="590">
        <v>3</v>
      </c>
      <c r="J546" s="590">
        <v>3</v>
      </c>
      <c r="K546" s="590">
        <v>2.5</v>
      </c>
      <c r="L546" s="590">
        <v>2.5</v>
      </c>
      <c r="M546" s="474"/>
      <c r="N546" s="315"/>
    </row>
    <row r="547" spans="1:25" s="316" customFormat="1" x14ac:dyDescent="0.2">
      <c r="A547" s="317"/>
      <c r="B547" s="212"/>
      <c r="C547" s="213">
        <v>632002</v>
      </c>
      <c r="D547" s="214" t="s">
        <v>311</v>
      </c>
      <c r="E547" s="355"/>
      <c r="F547" s="223">
        <v>0.1</v>
      </c>
      <c r="G547" s="223">
        <v>0.2</v>
      </c>
      <c r="H547" s="590">
        <v>0.1</v>
      </c>
      <c r="I547" s="590">
        <v>0.1</v>
      </c>
      <c r="J547" s="590">
        <v>0.1</v>
      </c>
      <c r="K547" s="590">
        <v>0.1</v>
      </c>
      <c r="L547" s="590">
        <v>0.1</v>
      </c>
      <c r="M547" s="474"/>
      <c r="N547" s="315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</row>
    <row r="548" spans="1:25" s="316" customFormat="1" x14ac:dyDescent="0.2">
      <c r="A548" s="317"/>
      <c r="B548" s="212"/>
      <c r="C548" s="213">
        <v>633004</v>
      </c>
      <c r="D548" s="214" t="s">
        <v>587</v>
      </c>
      <c r="E548" s="355"/>
      <c r="F548" s="223">
        <v>1</v>
      </c>
      <c r="G548" s="223">
        <v>0</v>
      </c>
      <c r="H548" s="590">
        <v>0</v>
      </c>
      <c r="I548" s="590">
        <v>0</v>
      </c>
      <c r="J548" s="590">
        <v>0</v>
      </c>
      <c r="K548" s="590">
        <v>0</v>
      </c>
      <c r="L548" s="590">
        <v>0</v>
      </c>
      <c r="M548" s="463"/>
      <c r="N548" s="315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</row>
    <row r="549" spans="1:25" s="316" customFormat="1" x14ac:dyDescent="0.2">
      <c r="A549" s="317"/>
      <c r="B549" s="212"/>
      <c r="C549" s="213">
        <v>6330065</v>
      </c>
      <c r="D549" s="214" t="s">
        <v>134</v>
      </c>
      <c r="E549" s="355"/>
      <c r="F549" s="223">
        <v>5.4</v>
      </c>
      <c r="G549" s="223">
        <v>0.6</v>
      </c>
      <c r="H549" s="590">
        <v>0.5</v>
      </c>
      <c r="I549" s="590">
        <v>0.5</v>
      </c>
      <c r="J549" s="590">
        <v>0.5</v>
      </c>
      <c r="K549" s="590">
        <v>1</v>
      </c>
      <c r="L549" s="590">
        <v>1</v>
      </c>
      <c r="M549" s="474"/>
      <c r="N549" s="315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</row>
    <row r="550" spans="1:25" s="316" customFormat="1" x14ac:dyDescent="0.2">
      <c r="A550" s="317"/>
      <c r="B550" s="212"/>
      <c r="C550" s="213">
        <v>6330066</v>
      </c>
      <c r="D550" s="214" t="s">
        <v>773</v>
      </c>
      <c r="E550" s="355"/>
      <c r="F550" s="223">
        <v>0.2</v>
      </c>
      <c r="G550" s="223">
        <v>0.1</v>
      </c>
      <c r="H550" s="590">
        <v>0.5</v>
      </c>
      <c r="I550" s="590">
        <v>0.5</v>
      </c>
      <c r="J550" s="590">
        <v>0.5</v>
      </c>
      <c r="K550" s="590">
        <v>0.5</v>
      </c>
      <c r="L550" s="590">
        <v>0.5</v>
      </c>
      <c r="M550" s="365"/>
      <c r="N550" s="315"/>
    </row>
    <row r="551" spans="1:25" s="316" customFormat="1" x14ac:dyDescent="0.2">
      <c r="A551" s="317"/>
      <c r="B551" s="212"/>
      <c r="C551" s="213">
        <v>634001</v>
      </c>
      <c r="D551" s="214" t="s">
        <v>532</v>
      </c>
      <c r="E551" s="355"/>
      <c r="F551" s="223">
        <v>0</v>
      </c>
      <c r="G551" s="223">
        <v>0</v>
      </c>
      <c r="H551" s="590">
        <v>0</v>
      </c>
      <c r="I551" s="590">
        <v>0</v>
      </c>
      <c r="J551" s="590">
        <v>0</v>
      </c>
      <c r="K551" s="590">
        <v>0</v>
      </c>
      <c r="L551" s="590">
        <v>0</v>
      </c>
      <c r="M551" s="463"/>
      <c r="N551" s="315"/>
      <c r="P551" s="436"/>
      <c r="Q551" s="436"/>
      <c r="R551" s="436"/>
      <c r="S551" s="436"/>
      <c r="T551" s="436"/>
      <c r="U551" s="436"/>
      <c r="V551" s="436"/>
      <c r="W551" s="436"/>
      <c r="X551" s="436"/>
      <c r="Y551" s="436"/>
    </row>
    <row r="552" spans="1:25" s="316" customFormat="1" x14ac:dyDescent="0.2">
      <c r="A552" s="317"/>
      <c r="B552" s="212"/>
      <c r="C552" s="213">
        <v>635004</v>
      </c>
      <c r="D552" s="214" t="s">
        <v>635</v>
      </c>
      <c r="E552" s="355"/>
      <c r="F552" s="223">
        <v>0</v>
      </c>
      <c r="G552" s="223">
        <v>0</v>
      </c>
      <c r="H552" s="590">
        <v>0.3</v>
      </c>
      <c r="I552" s="590">
        <v>0.3</v>
      </c>
      <c r="J552" s="590">
        <v>0.3</v>
      </c>
      <c r="K552" s="590">
        <v>0.3</v>
      </c>
      <c r="L552" s="590">
        <v>0.3</v>
      </c>
      <c r="M552" s="463"/>
      <c r="N552" s="315"/>
      <c r="P552" s="436"/>
      <c r="Q552" s="436"/>
      <c r="R552" s="436"/>
      <c r="S552" s="436"/>
      <c r="T552" s="436"/>
      <c r="U552" s="436"/>
      <c r="V552" s="436"/>
      <c r="W552" s="436"/>
      <c r="X552" s="436"/>
      <c r="Y552" s="436"/>
    </row>
    <row r="553" spans="1:25" x14ac:dyDescent="0.2">
      <c r="A553" s="208"/>
      <c r="B553" s="212"/>
      <c r="C553" s="213">
        <v>63500616</v>
      </c>
      <c r="D553" s="214" t="s">
        <v>718</v>
      </c>
      <c r="E553" s="355"/>
      <c r="F553" s="223">
        <v>0.1</v>
      </c>
      <c r="G553" s="223">
        <v>0</v>
      </c>
      <c r="H553" s="590">
        <v>0.2</v>
      </c>
      <c r="I553" s="590">
        <v>0.2</v>
      </c>
      <c r="J553" s="590">
        <v>0.2</v>
      </c>
      <c r="K553" s="590">
        <v>0.2</v>
      </c>
      <c r="L553" s="590">
        <v>0.2</v>
      </c>
      <c r="M553" s="474"/>
      <c r="N553" s="253" t="s">
        <v>442</v>
      </c>
      <c r="P553" s="436"/>
      <c r="Q553" s="436"/>
      <c r="R553" s="436"/>
      <c r="S553" s="436"/>
      <c r="T553" s="436"/>
      <c r="U553" s="436"/>
      <c r="V553" s="436"/>
      <c r="W553" s="436"/>
      <c r="X553" s="436"/>
      <c r="Y553" s="436"/>
    </row>
    <row r="554" spans="1:25" x14ac:dyDescent="0.2">
      <c r="A554" s="208"/>
      <c r="B554" s="212"/>
      <c r="C554" s="213">
        <v>635006</v>
      </c>
      <c r="D554" s="214" t="s">
        <v>971</v>
      </c>
      <c r="E554" s="355"/>
      <c r="F554" s="223">
        <v>14.3</v>
      </c>
      <c r="G554" s="223">
        <v>15.4</v>
      </c>
      <c r="H554" s="590">
        <v>0</v>
      </c>
      <c r="I554" s="590">
        <v>0</v>
      </c>
      <c r="J554" s="590">
        <v>0</v>
      </c>
      <c r="K554" s="590">
        <v>0</v>
      </c>
      <c r="L554" s="590">
        <v>0</v>
      </c>
      <c r="P554" s="436"/>
      <c r="Q554" s="436"/>
      <c r="R554" s="436"/>
      <c r="S554" s="436"/>
      <c r="T554" s="436"/>
      <c r="U554" s="436"/>
      <c r="V554" s="436"/>
      <c r="W554" s="436"/>
      <c r="X554" s="436"/>
      <c r="Y554" s="436"/>
    </row>
    <row r="555" spans="1:25" x14ac:dyDescent="0.2">
      <c r="A555" s="208"/>
      <c r="B555" s="212"/>
      <c r="C555" s="213">
        <v>637004</v>
      </c>
      <c r="D555" s="214" t="s">
        <v>94</v>
      </c>
      <c r="E555" s="355"/>
      <c r="F555" s="223">
        <v>0.2</v>
      </c>
      <c r="G555" s="223">
        <v>0.2</v>
      </c>
      <c r="H555" s="590">
        <v>0.1</v>
      </c>
      <c r="I555" s="590">
        <v>0.1</v>
      </c>
      <c r="J555" s="590">
        <v>0.1</v>
      </c>
      <c r="K555" s="590">
        <v>0.1</v>
      </c>
      <c r="L555" s="590">
        <v>0.1</v>
      </c>
      <c r="M555" s="474"/>
      <c r="P555" s="436"/>
      <c r="Q555" s="436"/>
      <c r="R555" s="436"/>
      <c r="S555" s="436"/>
      <c r="T555" s="436"/>
      <c r="U555" s="436"/>
      <c r="V555" s="436"/>
      <c r="W555" s="436"/>
      <c r="X555" s="436"/>
      <c r="Y555" s="436"/>
    </row>
    <row r="556" spans="1:25" s="316" customFormat="1" x14ac:dyDescent="0.2">
      <c r="A556" s="317"/>
      <c r="B556" s="212"/>
      <c r="C556" s="213">
        <v>637005</v>
      </c>
      <c r="D556" s="214" t="s">
        <v>98</v>
      </c>
      <c r="E556" s="355"/>
      <c r="F556" s="223">
        <v>0.4</v>
      </c>
      <c r="G556" s="223">
        <v>0.4</v>
      </c>
      <c r="H556" s="590">
        <v>0.5</v>
      </c>
      <c r="I556" s="590">
        <v>0.5</v>
      </c>
      <c r="J556" s="590">
        <v>0.5</v>
      </c>
      <c r="K556" s="590">
        <v>0.5</v>
      </c>
      <c r="L556" s="590">
        <v>0.5</v>
      </c>
      <c r="M556" s="463"/>
      <c r="N556" s="315"/>
      <c r="P556" s="436"/>
      <c r="Q556" s="436"/>
      <c r="R556" s="436"/>
      <c r="S556" s="436"/>
      <c r="T556" s="436"/>
      <c r="U556" s="436"/>
      <c r="V556" s="436"/>
      <c r="W556" s="436"/>
      <c r="X556" s="436"/>
      <c r="Y556" s="436"/>
    </row>
    <row r="557" spans="1:25" s="436" customFormat="1" x14ac:dyDescent="0.2">
      <c r="A557" s="427"/>
      <c r="B557" s="212"/>
      <c r="C557" s="213">
        <v>642001</v>
      </c>
      <c r="D557" s="214" t="s">
        <v>313</v>
      </c>
      <c r="E557" s="355"/>
      <c r="F557" s="223">
        <v>50</v>
      </c>
      <c r="G557" s="223">
        <v>33</v>
      </c>
      <c r="H557" s="590">
        <v>31</v>
      </c>
      <c r="I557" s="590">
        <v>61</v>
      </c>
      <c r="J557" s="590">
        <v>61</v>
      </c>
      <c r="K557" s="590">
        <v>40</v>
      </c>
      <c r="L557" s="590">
        <v>40</v>
      </c>
      <c r="M557" s="474"/>
      <c r="N557" s="435"/>
    </row>
    <row r="558" spans="1:25" s="436" customFormat="1" x14ac:dyDescent="0.2">
      <c r="A558" s="427"/>
      <c r="B558" s="212">
        <v>600</v>
      </c>
      <c r="C558" s="213"/>
      <c r="D558" s="221" t="s">
        <v>1248</v>
      </c>
      <c r="E558" s="355"/>
      <c r="F558" s="224">
        <f t="shared" ref="F558:G558" si="194">SUM(F559:F561)</f>
        <v>0</v>
      </c>
      <c r="G558" s="224">
        <f t="shared" si="194"/>
        <v>0</v>
      </c>
      <c r="H558" s="224">
        <f t="shared" ref="H558" si="195">SUM(H559:H561)</f>
        <v>37.299999999999997</v>
      </c>
      <c r="I558" s="224">
        <f t="shared" ref="I558:J558" si="196">SUM(I559:I561)</f>
        <v>37.299999999999997</v>
      </c>
      <c r="J558" s="224">
        <f t="shared" si="196"/>
        <v>37.299999999999997</v>
      </c>
      <c r="K558" s="224">
        <f t="shared" ref="K558:L558" si="197">SUM(K559:K561)</f>
        <v>49.599999999999994</v>
      </c>
      <c r="L558" s="224">
        <f t="shared" si="197"/>
        <v>49.599999999999994</v>
      </c>
      <c r="M558" s="463"/>
      <c r="N558" s="435"/>
    </row>
    <row r="559" spans="1:25" s="436" customFormat="1" x14ac:dyDescent="0.2">
      <c r="A559" s="427"/>
      <c r="B559" s="212"/>
      <c r="C559" s="213">
        <v>610</v>
      </c>
      <c r="D559" s="214" t="s">
        <v>115</v>
      </c>
      <c r="E559" s="355"/>
      <c r="F559" s="222">
        <v>0</v>
      </c>
      <c r="G559" s="222">
        <v>0</v>
      </c>
      <c r="H559" s="589">
        <v>15.5</v>
      </c>
      <c r="I559" s="589">
        <v>15.5</v>
      </c>
      <c r="J559" s="589">
        <v>15.5</v>
      </c>
      <c r="K559" s="589">
        <v>15.5</v>
      </c>
      <c r="L559" s="589">
        <v>15.5</v>
      </c>
      <c r="M559" s="463"/>
      <c r="N559" s="435"/>
    </row>
    <row r="560" spans="1:25" s="436" customFormat="1" x14ac:dyDescent="0.2">
      <c r="A560" s="427"/>
      <c r="B560" s="212"/>
      <c r="C560" s="213">
        <v>620</v>
      </c>
      <c r="D560" s="214" t="s">
        <v>116</v>
      </c>
      <c r="E560" s="355"/>
      <c r="F560" s="222">
        <v>0</v>
      </c>
      <c r="G560" s="222">
        <v>0</v>
      </c>
      <c r="H560" s="589">
        <v>5.4</v>
      </c>
      <c r="I560" s="589">
        <v>5.4</v>
      </c>
      <c r="J560" s="589">
        <v>5.4</v>
      </c>
      <c r="K560" s="589">
        <v>5.4</v>
      </c>
      <c r="L560" s="589">
        <v>5.4</v>
      </c>
      <c r="M560" s="463"/>
      <c r="N560" s="435"/>
    </row>
    <row r="561" spans="1:25" s="436" customFormat="1" x14ac:dyDescent="0.2">
      <c r="A561" s="427"/>
      <c r="B561" s="212"/>
      <c r="C561" s="213">
        <v>630</v>
      </c>
      <c r="D561" s="221" t="s">
        <v>162</v>
      </c>
      <c r="E561" s="355"/>
      <c r="F561" s="224">
        <f t="shared" ref="F561:G561" si="198">SUM(F562:F567)</f>
        <v>0</v>
      </c>
      <c r="G561" s="224">
        <f t="shared" si="198"/>
        <v>0</v>
      </c>
      <c r="H561" s="224">
        <f t="shared" ref="H561" si="199">SUM(H562:H567)</f>
        <v>16.399999999999999</v>
      </c>
      <c r="I561" s="224">
        <f t="shared" ref="I561:J561" si="200">SUM(I562:I567)</f>
        <v>16.399999999999999</v>
      </c>
      <c r="J561" s="224">
        <f t="shared" si="200"/>
        <v>16.399999999999999</v>
      </c>
      <c r="K561" s="224">
        <f t="shared" ref="K561:L561" si="201">SUM(K562:K567)</f>
        <v>28.7</v>
      </c>
      <c r="L561" s="224">
        <f t="shared" si="201"/>
        <v>28.7</v>
      </c>
      <c r="M561" s="463"/>
      <c r="N561" s="435"/>
      <c r="P561" s="316"/>
      <c r="Q561" s="316"/>
      <c r="R561" s="316"/>
      <c r="S561" s="316"/>
      <c r="T561" s="316"/>
      <c r="U561" s="316"/>
      <c r="V561" s="316"/>
      <c r="W561" s="316"/>
      <c r="X561" s="316"/>
      <c r="Y561" s="316"/>
    </row>
    <row r="562" spans="1:25" s="436" customFormat="1" x14ac:dyDescent="0.2">
      <c r="A562" s="427"/>
      <c r="B562" s="212"/>
      <c r="C562" s="213">
        <v>632001</v>
      </c>
      <c r="D562" s="214" t="s">
        <v>57</v>
      </c>
      <c r="E562" s="355"/>
      <c r="F562" s="222">
        <v>0</v>
      </c>
      <c r="G562" s="222">
        <v>0</v>
      </c>
      <c r="H562" s="589">
        <v>10</v>
      </c>
      <c r="I562" s="589">
        <v>10</v>
      </c>
      <c r="J562" s="589">
        <v>10</v>
      </c>
      <c r="K562" s="589">
        <v>20</v>
      </c>
      <c r="L562" s="589">
        <v>20</v>
      </c>
      <c r="M562" s="463"/>
      <c r="N562" s="435"/>
      <c r="P562" s="316"/>
      <c r="Q562" s="316"/>
      <c r="R562" s="316"/>
      <c r="S562" s="316"/>
      <c r="T562" s="316"/>
      <c r="U562" s="316"/>
      <c r="V562" s="316"/>
      <c r="W562" s="316"/>
      <c r="X562" s="316"/>
      <c r="Y562" s="316"/>
    </row>
    <row r="563" spans="1:25" s="436" customFormat="1" x14ac:dyDescent="0.2">
      <c r="A563" s="427"/>
      <c r="B563" s="212"/>
      <c r="C563" s="213">
        <v>632001</v>
      </c>
      <c r="D563" s="214" t="s">
        <v>56</v>
      </c>
      <c r="E563" s="355"/>
      <c r="F563" s="222">
        <v>0</v>
      </c>
      <c r="G563" s="222">
        <v>0</v>
      </c>
      <c r="H563" s="589">
        <v>2.5</v>
      </c>
      <c r="I563" s="589">
        <v>2.5</v>
      </c>
      <c r="J563" s="589">
        <v>2.5</v>
      </c>
      <c r="K563" s="589">
        <v>4.8</v>
      </c>
      <c r="L563" s="589">
        <v>4.8</v>
      </c>
      <c r="M563" s="463"/>
      <c r="N563" s="435"/>
      <c r="P563" s="316"/>
      <c r="Q563" s="316"/>
      <c r="R563" s="316"/>
      <c r="S563" s="316"/>
      <c r="T563" s="316"/>
      <c r="U563" s="316"/>
      <c r="V563" s="316"/>
      <c r="W563" s="316"/>
      <c r="X563" s="316"/>
      <c r="Y563" s="316"/>
    </row>
    <row r="564" spans="1:25" s="436" customFormat="1" x14ac:dyDescent="0.2">
      <c r="A564" s="427"/>
      <c r="B564" s="212"/>
      <c r="C564" s="213">
        <v>632002</v>
      </c>
      <c r="D564" s="214" t="s">
        <v>1244</v>
      </c>
      <c r="E564" s="355"/>
      <c r="F564" s="222">
        <v>0</v>
      </c>
      <c r="G564" s="222">
        <v>0</v>
      </c>
      <c r="H564" s="589">
        <v>0.9</v>
      </c>
      <c r="I564" s="589">
        <v>0.9</v>
      </c>
      <c r="J564" s="589">
        <v>0.9</v>
      </c>
      <c r="K564" s="589">
        <v>0.9</v>
      </c>
      <c r="L564" s="589">
        <v>0.9</v>
      </c>
      <c r="M564" s="463"/>
      <c r="N564" s="435"/>
      <c r="P564" s="316"/>
      <c r="Q564" s="316"/>
      <c r="R564" s="316"/>
      <c r="S564" s="316"/>
      <c r="T564" s="316"/>
      <c r="U564" s="316"/>
      <c r="V564" s="316"/>
      <c r="W564" s="316"/>
      <c r="X564" s="316"/>
      <c r="Y564" s="316"/>
    </row>
    <row r="565" spans="1:25" s="436" customFormat="1" x14ac:dyDescent="0.2">
      <c r="A565" s="427"/>
      <c r="B565" s="212"/>
      <c r="C565" s="213">
        <v>633006</v>
      </c>
      <c r="D565" s="214" t="s">
        <v>134</v>
      </c>
      <c r="E565" s="355"/>
      <c r="F565" s="222">
        <v>0</v>
      </c>
      <c r="G565" s="222">
        <v>0</v>
      </c>
      <c r="H565" s="589">
        <v>3</v>
      </c>
      <c r="I565" s="589">
        <v>3</v>
      </c>
      <c r="J565" s="589">
        <v>3</v>
      </c>
      <c r="K565" s="589">
        <v>3</v>
      </c>
      <c r="L565" s="589">
        <v>3</v>
      </c>
      <c r="M565" s="474"/>
      <c r="N565" s="435"/>
      <c r="P565" s="316"/>
      <c r="Q565" s="316"/>
      <c r="R565" s="316"/>
      <c r="S565" s="316"/>
      <c r="T565" s="316"/>
      <c r="U565" s="316"/>
      <c r="V565" s="316"/>
      <c r="W565" s="316"/>
      <c r="X565" s="316"/>
      <c r="Y565" s="316"/>
    </row>
    <row r="566" spans="1:25" s="436" customFormat="1" x14ac:dyDescent="0.2">
      <c r="A566" s="427"/>
      <c r="B566" s="212"/>
      <c r="C566" s="213">
        <v>635</v>
      </c>
      <c r="D566" s="214" t="s">
        <v>1245</v>
      </c>
      <c r="E566" s="355"/>
      <c r="F566" s="222">
        <v>0</v>
      </c>
      <c r="G566" s="222">
        <v>0</v>
      </c>
      <c r="H566" s="589">
        <v>0</v>
      </c>
      <c r="I566" s="589">
        <v>0</v>
      </c>
      <c r="J566" s="589">
        <v>0</v>
      </c>
      <c r="K566" s="589">
        <v>0</v>
      </c>
      <c r="L566" s="589">
        <v>0</v>
      </c>
      <c r="M566" s="463"/>
      <c r="N566" s="435"/>
      <c r="P566" s="316"/>
      <c r="Q566" s="316"/>
      <c r="R566" s="316"/>
      <c r="S566" s="316"/>
      <c r="T566" s="316"/>
      <c r="U566" s="316"/>
      <c r="V566" s="316"/>
      <c r="W566" s="316"/>
      <c r="X566" s="316"/>
      <c r="Y566" s="316"/>
    </row>
    <row r="567" spans="1:25" s="316" customFormat="1" x14ac:dyDescent="0.2">
      <c r="A567" s="317"/>
      <c r="B567" s="212"/>
      <c r="C567" s="213">
        <v>637</v>
      </c>
      <c r="D567" s="214" t="s">
        <v>1246</v>
      </c>
      <c r="E567" s="355"/>
      <c r="F567" s="222">
        <v>0</v>
      </c>
      <c r="G567" s="222">
        <v>0</v>
      </c>
      <c r="H567" s="589">
        <v>0</v>
      </c>
      <c r="I567" s="589">
        <v>0</v>
      </c>
      <c r="J567" s="589">
        <v>0</v>
      </c>
      <c r="K567" s="589">
        <v>0</v>
      </c>
      <c r="L567" s="589">
        <v>0</v>
      </c>
      <c r="M567" s="463"/>
      <c r="N567" s="315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</row>
    <row r="568" spans="1:25" s="316" customFormat="1" x14ac:dyDescent="0.2">
      <c r="A568" s="317"/>
      <c r="B568" s="212"/>
      <c r="C568" s="213"/>
      <c r="D568" s="255" t="s">
        <v>691</v>
      </c>
      <c r="E568" s="250" t="s">
        <v>720</v>
      </c>
      <c r="F568" s="222"/>
      <c r="G568" s="222"/>
      <c r="H568" s="589"/>
      <c r="I568" s="589"/>
      <c r="J568" s="589"/>
      <c r="K568" s="589"/>
      <c r="L568" s="589"/>
      <c r="M568" s="474"/>
      <c r="N568" s="315"/>
    </row>
    <row r="569" spans="1:25" s="316" customFormat="1" x14ac:dyDescent="0.2">
      <c r="A569" s="317"/>
      <c r="B569" s="212"/>
      <c r="C569" s="220"/>
      <c r="D569" s="221" t="s">
        <v>719</v>
      </c>
      <c r="E569" s="250" t="s">
        <v>690</v>
      </c>
      <c r="F569" s="224">
        <f>SUM(F570:F570)</f>
        <v>2</v>
      </c>
      <c r="G569" s="224">
        <f t="shared" ref="G569" si="202">SUM(G570:G570)</f>
        <v>0.6</v>
      </c>
      <c r="H569" s="224">
        <f>SUM(H570:H570)</f>
        <v>3.2</v>
      </c>
      <c r="I569" s="224">
        <f>SUM(I570:I570)</f>
        <v>6.6999999999999993</v>
      </c>
      <c r="J569" s="224">
        <f>SUM(J570:J570)</f>
        <v>6.6999999999999993</v>
      </c>
      <c r="K569" s="224">
        <f t="shared" ref="K569:L569" si="203">SUM(K570:K570)</f>
        <v>3.2</v>
      </c>
      <c r="L569" s="224">
        <f t="shared" si="203"/>
        <v>3.2</v>
      </c>
      <c r="M569" s="463"/>
      <c r="N569" s="315"/>
    </row>
    <row r="570" spans="1:25" s="316" customFormat="1" x14ac:dyDescent="0.2">
      <c r="A570" s="317"/>
      <c r="B570" s="212">
        <v>630</v>
      </c>
      <c r="C570" s="220"/>
      <c r="D570" s="221" t="s">
        <v>162</v>
      </c>
      <c r="E570" s="252"/>
      <c r="F570" s="224">
        <f>SUM(F571:F577)</f>
        <v>2</v>
      </c>
      <c r="G570" s="224">
        <f t="shared" ref="G570" si="204">SUM(G571:G577)</f>
        <v>0.6</v>
      </c>
      <c r="H570" s="224">
        <f t="shared" ref="H570" si="205">SUM(H571:H577)</f>
        <v>3.2</v>
      </c>
      <c r="I570" s="224">
        <f t="shared" ref="I570:J570" si="206">SUM(I571:I577)</f>
        <v>6.6999999999999993</v>
      </c>
      <c r="J570" s="224">
        <f t="shared" si="206"/>
        <v>6.6999999999999993</v>
      </c>
      <c r="K570" s="224">
        <f t="shared" ref="K570:L570" si="207">SUM(K571:K577)</f>
        <v>3.2</v>
      </c>
      <c r="L570" s="224">
        <f t="shared" si="207"/>
        <v>3.2</v>
      </c>
      <c r="M570" s="463"/>
      <c r="N570" s="315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</row>
    <row r="571" spans="1:25" s="316" customFormat="1" x14ac:dyDescent="0.2">
      <c r="A571" s="317"/>
      <c r="B571" s="212"/>
      <c r="C571" s="213">
        <v>6320015</v>
      </c>
      <c r="D571" s="214" t="s">
        <v>56</v>
      </c>
      <c r="E571" s="355"/>
      <c r="F571" s="223">
        <v>-0.2</v>
      </c>
      <c r="G571" s="223">
        <v>0</v>
      </c>
      <c r="H571" s="590">
        <v>1</v>
      </c>
      <c r="I571" s="590">
        <v>1</v>
      </c>
      <c r="J571" s="590">
        <v>1</v>
      </c>
      <c r="K571" s="590">
        <v>1</v>
      </c>
      <c r="L571" s="590">
        <v>1</v>
      </c>
      <c r="M571" s="463"/>
      <c r="N571" s="315"/>
    </row>
    <row r="572" spans="1:25" s="316" customFormat="1" x14ac:dyDescent="0.2">
      <c r="A572" s="317"/>
      <c r="B572" s="215"/>
      <c r="C572" s="213">
        <v>6320015</v>
      </c>
      <c r="D572" s="214" t="s">
        <v>163</v>
      </c>
      <c r="E572" s="355"/>
      <c r="F572" s="223">
        <v>1.4</v>
      </c>
      <c r="G572" s="223">
        <v>0.5</v>
      </c>
      <c r="H572" s="590">
        <v>1</v>
      </c>
      <c r="I572" s="590">
        <v>4.5</v>
      </c>
      <c r="J572" s="590">
        <v>4.5</v>
      </c>
      <c r="K572" s="590">
        <v>1</v>
      </c>
      <c r="L572" s="590">
        <v>1</v>
      </c>
      <c r="M572" s="474"/>
      <c r="N572" s="315"/>
    </row>
    <row r="573" spans="1:25" x14ac:dyDescent="0.2">
      <c r="A573" s="208"/>
      <c r="B573" s="215"/>
      <c r="C573" s="213">
        <v>6320025</v>
      </c>
      <c r="D573" s="214" t="s">
        <v>185</v>
      </c>
      <c r="E573" s="355"/>
      <c r="F573" s="223">
        <v>0</v>
      </c>
      <c r="G573" s="223">
        <v>0</v>
      </c>
      <c r="H573" s="590">
        <v>0.1</v>
      </c>
      <c r="I573" s="590">
        <v>0.1</v>
      </c>
      <c r="J573" s="590">
        <v>0.1</v>
      </c>
      <c r="K573" s="590">
        <v>0.1</v>
      </c>
      <c r="L573" s="590">
        <v>0.1</v>
      </c>
      <c r="M573" s="463"/>
      <c r="P573" s="316"/>
      <c r="Q573" s="316"/>
      <c r="R573" s="316"/>
      <c r="S573" s="316"/>
      <c r="T573" s="316"/>
      <c r="U573" s="316"/>
      <c r="V573" s="316"/>
      <c r="W573" s="316"/>
      <c r="X573" s="316"/>
      <c r="Y573" s="316"/>
    </row>
    <row r="574" spans="1:25" s="316" customFormat="1" x14ac:dyDescent="0.2">
      <c r="A574" s="314"/>
      <c r="B574" s="215"/>
      <c r="C574" s="213">
        <v>632005</v>
      </c>
      <c r="D574" s="214" t="s">
        <v>130</v>
      </c>
      <c r="E574" s="355"/>
      <c r="F574" s="223">
        <v>0</v>
      </c>
      <c r="G574" s="223">
        <v>0</v>
      </c>
      <c r="H574" s="590">
        <v>0</v>
      </c>
      <c r="I574" s="590">
        <v>0</v>
      </c>
      <c r="J574" s="590">
        <v>0</v>
      </c>
      <c r="K574" s="590">
        <v>0</v>
      </c>
      <c r="L574" s="590">
        <v>0</v>
      </c>
      <c r="M574" s="463"/>
      <c r="N574" s="315"/>
    </row>
    <row r="575" spans="1:25" s="316" customFormat="1" x14ac:dyDescent="0.2">
      <c r="A575" s="314"/>
      <c r="B575" s="212"/>
      <c r="C575" s="213">
        <v>6370045</v>
      </c>
      <c r="D575" s="214" t="s">
        <v>481</v>
      </c>
      <c r="E575" s="355"/>
      <c r="F575" s="223">
        <v>0.8</v>
      </c>
      <c r="G575" s="223">
        <v>0</v>
      </c>
      <c r="H575" s="590">
        <v>1</v>
      </c>
      <c r="I575" s="590">
        <v>1</v>
      </c>
      <c r="J575" s="590">
        <v>1</v>
      </c>
      <c r="K575" s="590">
        <v>1</v>
      </c>
      <c r="L575" s="590">
        <v>1</v>
      </c>
      <c r="M575" s="474"/>
      <c r="N575" s="315"/>
    </row>
    <row r="576" spans="1:25" x14ac:dyDescent="0.2">
      <c r="A576" s="208"/>
      <c r="B576" s="212"/>
      <c r="C576" s="213">
        <v>6370055</v>
      </c>
      <c r="D576" s="214" t="s">
        <v>98</v>
      </c>
      <c r="E576" s="355"/>
      <c r="F576" s="223">
        <v>0</v>
      </c>
      <c r="G576" s="223">
        <v>0.1</v>
      </c>
      <c r="H576" s="590">
        <v>0.1</v>
      </c>
      <c r="I576" s="590">
        <v>0.1</v>
      </c>
      <c r="J576" s="590">
        <v>0.1</v>
      </c>
      <c r="K576" s="590">
        <v>0.1</v>
      </c>
      <c r="L576" s="590">
        <v>0.1</v>
      </c>
      <c r="M576" s="474"/>
      <c r="P576" s="316"/>
      <c r="Q576" s="316"/>
      <c r="R576" s="316"/>
      <c r="S576" s="316"/>
      <c r="T576" s="316"/>
      <c r="U576" s="316"/>
      <c r="V576" s="316"/>
      <c r="W576" s="316"/>
      <c r="X576" s="316"/>
      <c r="Y576" s="316"/>
    </row>
    <row r="577" spans="1:25" s="316" customFormat="1" x14ac:dyDescent="0.2">
      <c r="A577" s="317"/>
      <c r="B577" s="212"/>
      <c r="C577" s="213">
        <v>642013</v>
      </c>
      <c r="D577" s="214" t="s">
        <v>287</v>
      </c>
      <c r="E577" s="356"/>
      <c r="F577" s="222">
        <v>0</v>
      </c>
      <c r="G577" s="222">
        <v>0</v>
      </c>
      <c r="H577" s="589">
        <v>0</v>
      </c>
      <c r="I577" s="589">
        <v>0</v>
      </c>
      <c r="J577" s="589">
        <v>0</v>
      </c>
      <c r="K577" s="589">
        <v>0</v>
      </c>
      <c r="L577" s="589">
        <v>0</v>
      </c>
      <c r="M577" s="463"/>
      <c r="N577" s="315"/>
    </row>
    <row r="578" spans="1:25" s="316" customFormat="1" x14ac:dyDescent="0.2">
      <c r="A578" s="314"/>
      <c r="B578" s="212"/>
      <c r="C578" s="220"/>
      <c r="D578" s="221" t="s">
        <v>516</v>
      </c>
      <c r="E578" s="212" t="s">
        <v>690</v>
      </c>
      <c r="F578" s="224">
        <f>SUM(F579:F581)</f>
        <v>198.10000000000002</v>
      </c>
      <c r="G578" s="224">
        <f t="shared" ref="G578" si="208">SUM(G579:G581)</f>
        <v>101.6</v>
      </c>
      <c r="H578" s="224">
        <f t="shared" ref="H578" si="209">SUM(H579:H581)</f>
        <v>147.9</v>
      </c>
      <c r="I578" s="224">
        <f t="shared" ref="I578:J578" si="210">SUM(I579:I581)</f>
        <v>153.70000000000002</v>
      </c>
      <c r="J578" s="224">
        <f t="shared" si="210"/>
        <v>154.20000000000002</v>
      </c>
      <c r="K578" s="224">
        <f t="shared" ref="K578:L578" si="211">SUM(K579:K581)</f>
        <v>239.4</v>
      </c>
      <c r="L578" s="224">
        <f t="shared" si="211"/>
        <v>239.4</v>
      </c>
      <c r="M578" s="463"/>
      <c r="N578" s="315"/>
    </row>
    <row r="579" spans="1:25" s="316" customFormat="1" x14ac:dyDescent="0.2">
      <c r="A579" s="317"/>
      <c r="B579" s="212">
        <v>610</v>
      </c>
      <c r="C579" s="213"/>
      <c r="D579" s="214" t="s">
        <v>115</v>
      </c>
      <c r="E579" s="355"/>
      <c r="F579" s="223">
        <v>52</v>
      </c>
      <c r="G579" s="223">
        <v>46.3</v>
      </c>
      <c r="H579" s="590">
        <v>59</v>
      </c>
      <c r="I579" s="590">
        <v>48</v>
      </c>
      <c r="J579" s="590">
        <v>48</v>
      </c>
      <c r="K579" s="590">
        <v>59</v>
      </c>
      <c r="L579" s="590">
        <v>59</v>
      </c>
      <c r="M579" s="474"/>
      <c r="N579" s="315"/>
      <c r="P579" s="436"/>
      <c r="Q579" s="436"/>
      <c r="R579" s="436"/>
      <c r="S579" s="436"/>
      <c r="T579" s="436"/>
      <c r="U579" s="436"/>
      <c r="V579" s="436"/>
      <c r="W579" s="436"/>
      <c r="X579" s="436"/>
      <c r="Y579" s="436"/>
    </row>
    <row r="580" spans="1:25" s="316" customFormat="1" x14ac:dyDescent="0.2">
      <c r="A580" s="317"/>
      <c r="B580" s="212">
        <v>620</v>
      </c>
      <c r="C580" s="213"/>
      <c r="D580" s="214" t="s">
        <v>116</v>
      </c>
      <c r="E580" s="355"/>
      <c r="F580" s="223">
        <v>29.9</v>
      </c>
      <c r="G580" s="223">
        <v>18.3</v>
      </c>
      <c r="H580" s="590">
        <v>21</v>
      </c>
      <c r="I580" s="590">
        <v>18.5</v>
      </c>
      <c r="J580" s="598">
        <v>19</v>
      </c>
      <c r="K580" s="590">
        <v>21</v>
      </c>
      <c r="L580" s="590">
        <v>21</v>
      </c>
      <c r="M580" s="474" t="s">
        <v>1325</v>
      </c>
      <c r="N580" s="315"/>
    </row>
    <row r="581" spans="1:25" s="316" customFormat="1" x14ac:dyDescent="0.2">
      <c r="A581" s="317"/>
      <c r="B581" s="212">
        <v>630</v>
      </c>
      <c r="C581" s="220"/>
      <c r="D581" s="221" t="s">
        <v>162</v>
      </c>
      <c r="E581" s="252"/>
      <c r="F581" s="224">
        <f t="shared" ref="F581:L581" si="212">SUM(F582:F628)</f>
        <v>116.2</v>
      </c>
      <c r="G581" s="224">
        <f t="shared" si="212"/>
        <v>37</v>
      </c>
      <c r="H581" s="224">
        <f t="shared" si="212"/>
        <v>67.900000000000006</v>
      </c>
      <c r="I581" s="224">
        <f t="shared" ref="I581" si="213">SUM(I582:I628)</f>
        <v>87.200000000000017</v>
      </c>
      <c r="J581" s="224">
        <f t="shared" si="212"/>
        <v>87.200000000000017</v>
      </c>
      <c r="K581" s="224">
        <f t="shared" si="212"/>
        <v>159.4</v>
      </c>
      <c r="L581" s="224">
        <f t="shared" si="212"/>
        <v>159.4</v>
      </c>
      <c r="N581" s="315"/>
    </row>
    <row r="582" spans="1:25" s="316" customFormat="1" x14ac:dyDescent="0.2">
      <c r="A582" s="317"/>
      <c r="B582" s="212"/>
      <c r="C582" s="213">
        <v>631001</v>
      </c>
      <c r="D582" s="214" t="s">
        <v>129</v>
      </c>
      <c r="E582" s="355"/>
      <c r="F582" s="223">
        <v>0</v>
      </c>
      <c r="G582" s="223">
        <v>0</v>
      </c>
      <c r="H582" s="590">
        <v>0.3</v>
      </c>
      <c r="I582" s="590">
        <v>0.3</v>
      </c>
      <c r="J582" s="590">
        <v>0.3</v>
      </c>
      <c r="K582" s="590">
        <v>0.3</v>
      </c>
      <c r="L582" s="590">
        <v>0.3</v>
      </c>
      <c r="M582" s="463"/>
      <c r="N582" s="315"/>
    </row>
    <row r="583" spans="1:25" s="316" customFormat="1" x14ac:dyDescent="0.2">
      <c r="A583" s="317"/>
      <c r="B583" s="212"/>
      <c r="C583" s="213">
        <v>6320011</v>
      </c>
      <c r="D583" s="214" t="s">
        <v>56</v>
      </c>
      <c r="E583" s="355"/>
      <c r="F583" s="223">
        <v>3.5</v>
      </c>
      <c r="G583" s="223">
        <v>0.4</v>
      </c>
      <c r="H583" s="590">
        <v>3</v>
      </c>
      <c r="I583" s="590">
        <v>5</v>
      </c>
      <c r="J583" s="590">
        <v>5</v>
      </c>
      <c r="K583" s="590">
        <v>4</v>
      </c>
      <c r="L583" s="590">
        <v>4</v>
      </c>
      <c r="M583" s="474"/>
      <c r="N583" s="315"/>
      <c r="P583" s="436"/>
      <c r="Q583" s="436"/>
      <c r="R583" s="436"/>
      <c r="S583" s="436"/>
      <c r="T583" s="436"/>
      <c r="U583" s="436"/>
      <c r="V583" s="436"/>
      <c r="W583" s="436"/>
      <c r="X583" s="436"/>
      <c r="Y583" s="436"/>
    </row>
    <row r="584" spans="1:25" s="316" customFormat="1" x14ac:dyDescent="0.2">
      <c r="A584" s="317"/>
      <c r="B584" s="212"/>
      <c r="C584" s="213">
        <v>6320013</v>
      </c>
      <c r="D584" s="214" t="s">
        <v>163</v>
      </c>
      <c r="E584" s="355"/>
      <c r="F584" s="223">
        <v>6.5</v>
      </c>
      <c r="G584" s="223">
        <v>3.5</v>
      </c>
      <c r="H584" s="590">
        <v>7</v>
      </c>
      <c r="I584" s="590">
        <v>7</v>
      </c>
      <c r="J584" s="590">
        <v>7</v>
      </c>
      <c r="K584" s="590">
        <v>10</v>
      </c>
      <c r="L584" s="590">
        <v>10</v>
      </c>
      <c r="M584" s="503"/>
      <c r="N584" s="315"/>
    </row>
    <row r="585" spans="1:25" s="436" customFormat="1" x14ac:dyDescent="0.2">
      <c r="A585" s="427"/>
      <c r="B585" s="212"/>
      <c r="C585" s="213">
        <v>632002</v>
      </c>
      <c r="D585" s="214" t="s">
        <v>164</v>
      </c>
      <c r="E585" s="355"/>
      <c r="F585" s="223">
        <v>0.4</v>
      </c>
      <c r="G585" s="223">
        <v>0.2</v>
      </c>
      <c r="H585" s="590">
        <v>0.3</v>
      </c>
      <c r="I585" s="590">
        <v>0.3</v>
      </c>
      <c r="J585" s="590">
        <v>0.3</v>
      </c>
      <c r="K585" s="590">
        <v>0.5</v>
      </c>
      <c r="L585" s="590">
        <v>0.5</v>
      </c>
      <c r="M585" s="503"/>
      <c r="N585" s="435"/>
      <c r="P585" s="316"/>
      <c r="Q585" s="316"/>
      <c r="R585" s="316"/>
      <c r="S585" s="316"/>
      <c r="T585" s="316"/>
      <c r="U585" s="316"/>
      <c r="V585" s="316"/>
      <c r="W585" s="316"/>
      <c r="X585" s="316"/>
      <c r="Y585" s="316"/>
    </row>
    <row r="586" spans="1:25" s="316" customFormat="1" x14ac:dyDescent="0.2">
      <c r="A586" s="317"/>
      <c r="B586" s="212"/>
      <c r="C586" s="213">
        <v>632005</v>
      </c>
      <c r="D586" s="214" t="s">
        <v>130</v>
      </c>
      <c r="E586" s="355"/>
      <c r="F586" s="223">
        <v>0.5</v>
      </c>
      <c r="G586" s="223">
        <v>0.4</v>
      </c>
      <c r="H586" s="590">
        <v>0.5</v>
      </c>
      <c r="I586" s="590">
        <v>0.5</v>
      </c>
      <c r="J586" s="590">
        <v>0.5</v>
      </c>
      <c r="K586" s="590">
        <v>0.5</v>
      </c>
      <c r="L586" s="590">
        <v>0.5</v>
      </c>
      <c r="M586" s="365"/>
      <c r="N586" s="315"/>
    </row>
    <row r="587" spans="1:25" s="316" customFormat="1" x14ac:dyDescent="0.2">
      <c r="A587" s="317"/>
      <c r="B587" s="212"/>
      <c r="C587" s="213">
        <v>632004</v>
      </c>
      <c r="D587" s="214" t="s">
        <v>62</v>
      </c>
      <c r="E587" s="355"/>
      <c r="F587" s="223">
        <v>0</v>
      </c>
      <c r="G587" s="223">
        <v>0</v>
      </c>
      <c r="H587" s="590">
        <v>0</v>
      </c>
      <c r="I587" s="590">
        <v>0</v>
      </c>
      <c r="J587" s="590">
        <v>0</v>
      </c>
      <c r="K587" s="590">
        <v>0</v>
      </c>
      <c r="L587" s="590">
        <v>0</v>
      </c>
      <c r="M587" s="463"/>
      <c r="N587" s="315"/>
    </row>
    <row r="588" spans="1:25" s="316" customFormat="1" x14ac:dyDescent="0.2">
      <c r="A588" s="317"/>
      <c r="B588" s="212"/>
      <c r="C588" s="213">
        <v>633001</v>
      </c>
      <c r="D588" s="214" t="s">
        <v>567</v>
      </c>
      <c r="E588" s="355"/>
      <c r="F588" s="223">
        <v>0</v>
      </c>
      <c r="G588" s="223">
        <v>0</v>
      </c>
      <c r="H588" s="590">
        <v>1</v>
      </c>
      <c r="I588" s="590">
        <v>3</v>
      </c>
      <c r="J588" s="590">
        <v>3</v>
      </c>
      <c r="K588" s="590">
        <v>4</v>
      </c>
      <c r="L588" s="590">
        <v>4</v>
      </c>
      <c r="M588" s="474"/>
      <c r="N588" s="315"/>
    </row>
    <row r="589" spans="1:25" s="436" customFormat="1" x14ac:dyDescent="0.2">
      <c r="A589" s="427"/>
      <c r="B589" s="212"/>
      <c r="C589" s="213">
        <v>633002</v>
      </c>
      <c r="D589" s="214" t="s">
        <v>132</v>
      </c>
      <c r="E589" s="355"/>
      <c r="F589" s="223">
        <v>0</v>
      </c>
      <c r="G589" s="223">
        <v>0</v>
      </c>
      <c r="H589" s="590">
        <v>1</v>
      </c>
      <c r="I589" s="590">
        <v>1</v>
      </c>
      <c r="J589" s="590">
        <v>1</v>
      </c>
      <c r="K589" s="590">
        <v>5</v>
      </c>
      <c r="L589" s="590">
        <v>5</v>
      </c>
      <c r="M589" s="474"/>
      <c r="N589" s="435"/>
      <c r="P589" s="316"/>
      <c r="Q589" s="316"/>
      <c r="R589" s="316"/>
      <c r="S589" s="316"/>
      <c r="T589" s="316"/>
      <c r="U589" s="316"/>
      <c r="V589" s="316"/>
      <c r="W589" s="316"/>
      <c r="X589" s="316"/>
      <c r="Y589" s="316"/>
    </row>
    <row r="590" spans="1:25" s="316" customFormat="1" x14ac:dyDescent="0.2">
      <c r="A590" s="317"/>
      <c r="B590" s="212"/>
      <c r="C590" s="213">
        <v>6330028</v>
      </c>
      <c r="D590" s="214" t="s">
        <v>965</v>
      </c>
      <c r="E590" s="355"/>
      <c r="F590" s="223">
        <v>0</v>
      </c>
      <c r="G590" s="223">
        <v>0</v>
      </c>
      <c r="H590" s="590">
        <v>0</v>
      </c>
      <c r="I590" s="590">
        <v>0</v>
      </c>
      <c r="J590" s="590">
        <v>0</v>
      </c>
      <c r="K590" s="590">
        <v>0</v>
      </c>
      <c r="L590" s="590">
        <v>0</v>
      </c>
      <c r="M590" s="365"/>
      <c r="N590" s="315"/>
      <c r="P590" s="436"/>
      <c r="Q590" s="436"/>
      <c r="R590" s="436"/>
      <c r="S590" s="436"/>
      <c r="T590" s="436"/>
      <c r="U590" s="436"/>
      <c r="V590" s="436"/>
      <c r="W590" s="436"/>
      <c r="X590" s="436"/>
      <c r="Y590" s="436"/>
    </row>
    <row r="591" spans="1:25" s="316" customFormat="1" x14ac:dyDescent="0.2">
      <c r="A591" s="317"/>
      <c r="B591" s="212"/>
      <c r="C591" s="213">
        <v>633004</v>
      </c>
      <c r="D591" s="214" t="s">
        <v>189</v>
      </c>
      <c r="E591" s="355"/>
      <c r="F591" s="223">
        <v>0</v>
      </c>
      <c r="G591" s="223">
        <v>0.2</v>
      </c>
      <c r="H591" s="590">
        <v>0</v>
      </c>
      <c r="I591" s="590">
        <v>2</v>
      </c>
      <c r="J591" s="590">
        <v>2</v>
      </c>
      <c r="K591" s="590">
        <v>0</v>
      </c>
      <c r="L591" s="590">
        <v>0</v>
      </c>
      <c r="M591" s="474"/>
      <c r="N591" s="315"/>
      <c r="P591" s="436"/>
      <c r="Q591" s="436"/>
      <c r="R591" s="436"/>
      <c r="S591" s="436"/>
      <c r="T591" s="436"/>
      <c r="U591" s="436"/>
      <c r="V591" s="436"/>
      <c r="W591" s="436"/>
      <c r="X591" s="436"/>
      <c r="Y591" s="436"/>
    </row>
    <row r="592" spans="1:25" s="316" customFormat="1" x14ac:dyDescent="0.2">
      <c r="A592" s="317"/>
      <c r="B592" s="212"/>
      <c r="C592" s="213">
        <v>6330062</v>
      </c>
      <c r="D592" s="214" t="s">
        <v>181</v>
      </c>
      <c r="E592" s="251"/>
      <c r="F592" s="223">
        <v>41.6</v>
      </c>
      <c r="G592" s="223">
        <v>9.8000000000000007</v>
      </c>
      <c r="H592" s="590">
        <v>30</v>
      </c>
      <c r="I592" s="590">
        <v>30</v>
      </c>
      <c r="J592" s="590">
        <v>30</v>
      </c>
      <c r="K592" s="590">
        <v>50</v>
      </c>
      <c r="L592" s="590">
        <v>50</v>
      </c>
      <c r="M592" s="474"/>
      <c r="N592" s="315"/>
    </row>
    <row r="593" spans="1:25" s="316" customFormat="1" x14ac:dyDescent="0.2">
      <c r="A593" s="317"/>
      <c r="B593" s="212"/>
      <c r="C593" s="213">
        <v>6330061</v>
      </c>
      <c r="D593" s="214" t="s">
        <v>190</v>
      </c>
      <c r="E593" s="355"/>
      <c r="F593" s="223">
        <v>0.1</v>
      </c>
      <c r="G593" s="223">
        <v>0</v>
      </c>
      <c r="H593" s="590">
        <v>0.5</v>
      </c>
      <c r="I593" s="590">
        <v>0.5</v>
      </c>
      <c r="J593" s="590">
        <v>0.5</v>
      </c>
      <c r="K593" s="590">
        <v>0.8</v>
      </c>
      <c r="L593" s="590">
        <v>0.8</v>
      </c>
      <c r="M593" s="474"/>
      <c r="N593" s="315"/>
    </row>
    <row r="594" spans="1:25" s="316" customFormat="1" x14ac:dyDescent="0.2">
      <c r="A594" s="317"/>
      <c r="B594" s="212"/>
      <c r="C594" s="213">
        <v>6330068</v>
      </c>
      <c r="D594" s="214" t="s">
        <v>967</v>
      </c>
      <c r="E594" s="355"/>
      <c r="F594" s="223">
        <v>0</v>
      </c>
      <c r="G594" s="223">
        <v>0</v>
      </c>
      <c r="H594" s="590">
        <v>0</v>
      </c>
      <c r="I594" s="590">
        <v>0</v>
      </c>
      <c r="J594" s="590">
        <v>0</v>
      </c>
      <c r="K594" s="590">
        <v>0</v>
      </c>
      <c r="L594" s="590">
        <v>0</v>
      </c>
      <c r="M594" s="463"/>
      <c r="N594" s="315"/>
    </row>
    <row r="595" spans="1:25" s="316" customFormat="1" x14ac:dyDescent="0.2">
      <c r="A595" s="317"/>
      <c r="B595" s="212"/>
      <c r="C595" s="213">
        <v>6330063</v>
      </c>
      <c r="D595" s="214" t="s">
        <v>191</v>
      </c>
      <c r="E595" s="355"/>
      <c r="F595" s="223">
        <v>0</v>
      </c>
      <c r="G595" s="223">
        <v>0</v>
      </c>
      <c r="H595" s="590">
        <v>1</v>
      </c>
      <c r="I595" s="590">
        <v>1</v>
      </c>
      <c r="J595" s="590">
        <v>1</v>
      </c>
      <c r="K595" s="590">
        <v>1.5</v>
      </c>
      <c r="L595" s="590">
        <v>1.5</v>
      </c>
      <c r="M595" s="463"/>
      <c r="N595" s="315"/>
    </row>
    <row r="596" spans="1:25" s="436" customFormat="1" x14ac:dyDescent="0.2">
      <c r="A596" s="427"/>
      <c r="B596" s="212"/>
      <c r="C596" s="213">
        <v>6330065</v>
      </c>
      <c r="D596" s="214" t="s">
        <v>1040</v>
      </c>
      <c r="E596" s="355"/>
      <c r="F596" s="223">
        <v>1.3</v>
      </c>
      <c r="G596" s="223">
        <v>0</v>
      </c>
      <c r="H596" s="590">
        <v>1.5</v>
      </c>
      <c r="I596" s="590">
        <v>1.5</v>
      </c>
      <c r="J596" s="590">
        <v>1.5</v>
      </c>
      <c r="K596" s="590">
        <v>5.5</v>
      </c>
      <c r="L596" s="590">
        <v>5.5</v>
      </c>
      <c r="M596" s="474"/>
      <c r="N596" s="435"/>
      <c r="P596" s="316"/>
      <c r="Q596" s="316"/>
      <c r="R596" s="316"/>
      <c r="S596" s="316"/>
      <c r="T596" s="316"/>
      <c r="U596" s="316"/>
      <c r="V596" s="316"/>
      <c r="W596" s="316"/>
      <c r="X596" s="316"/>
      <c r="Y596" s="316"/>
    </row>
    <row r="597" spans="1:25" s="436" customFormat="1" x14ac:dyDescent="0.2">
      <c r="A597" s="427"/>
      <c r="B597" s="212"/>
      <c r="C597" s="213">
        <v>63300610</v>
      </c>
      <c r="D597" s="214" t="s">
        <v>301</v>
      </c>
      <c r="E597" s="355"/>
      <c r="F597" s="223">
        <v>0</v>
      </c>
      <c r="G597" s="223">
        <v>0</v>
      </c>
      <c r="H597" s="590">
        <v>0.2</v>
      </c>
      <c r="I597" s="590">
        <v>0.2</v>
      </c>
      <c r="J597" s="590">
        <v>0.2</v>
      </c>
      <c r="K597" s="590">
        <v>0.5</v>
      </c>
      <c r="L597" s="590">
        <v>0.5</v>
      </c>
      <c r="M597" s="474"/>
      <c r="N597" s="435"/>
    </row>
    <row r="598" spans="1:25" s="316" customFormat="1" x14ac:dyDescent="0.2">
      <c r="A598" s="317"/>
      <c r="B598" s="212"/>
      <c r="C598" s="213">
        <v>633009</v>
      </c>
      <c r="D598" s="214" t="s">
        <v>73</v>
      </c>
      <c r="E598" s="355"/>
      <c r="F598" s="223">
        <v>0</v>
      </c>
      <c r="G598" s="223">
        <v>0</v>
      </c>
      <c r="H598" s="590">
        <v>0</v>
      </c>
      <c r="I598" s="590">
        <v>0</v>
      </c>
      <c r="J598" s="590">
        <v>0</v>
      </c>
      <c r="K598" s="590">
        <v>0</v>
      </c>
      <c r="L598" s="590">
        <v>0</v>
      </c>
      <c r="M598" s="463"/>
      <c r="N598" s="315"/>
    </row>
    <row r="599" spans="1:25" s="316" customFormat="1" x14ac:dyDescent="0.2">
      <c r="A599" s="317"/>
      <c r="B599" s="212"/>
      <c r="C599" s="213">
        <v>633016</v>
      </c>
      <c r="D599" s="214" t="s">
        <v>192</v>
      </c>
      <c r="E599" s="355"/>
      <c r="F599" s="223">
        <v>0</v>
      </c>
      <c r="G599" s="223">
        <v>0</v>
      </c>
      <c r="H599" s="590">
        <v>0.2</v>
      </c>
      <c r="I599" s="590">
        <v>0.2</v>
      </c>
      <c r="J599" s="590">
        <v>0.2</v>
      </c>
      <c r="K599" s="590">
        <v>0.5</v>
      </c>
      <c r="L599" s="590">
        <v>0.5</v>
      </c>
      <c r="M599" s="474"/>
      <c r="N599" s="315"/>
      <c r="P599" s="436"/>
      <c r="Q599" s="436"/>
      <c r="R599" s="436"/>
      <c r="S599" s="436"/>
      <c r="T599" s="436"/>
      <c r="U599" s="436"/>
      <c r="V599" s="436"/>
      <c r="W599" s="436"/>
      <c r="X599" s="436"/>
      <c r="Y599" s="436"/>
    </row>
    <row r="600" spans="1:25" s="316" customFormat="1" x14ac:dyDescent="0.2">
      <c r="A600" s="317"/>
      <c r="B600" s="212"/>
      <c r="C600" s="213">
        <v>634001</v>
      </c>
      <c r="D600" s="214" t="s">
        <v>137</v>
      </c>
      <c r="E600" s="355"/>
      <c r="F600" s="223">
        <v>0.1</v>
      </c>
      <c r="G600" s="223">
        <v>0.1</v>
      </c>
      <c r="H600" s="590">
        <v>0</v>
      </c>
      <c r="I600" s="590">
        <v>0</v>
      </c>
      <c r="J600" s="590">
        <v>0</v>
      </c>
      <c r="K600" s="590">
        <v>0</v>
      </c>
      <c r="L600" s="590">
        <v>0</v>
      </c>
      <c r="M600" s="463"/>
      <c r="N600" s="315"/>
    </row>
    <row r="601" spans="1:25" s="316" customFormat="1" x14ac:dyDescent="0.2">
      <c r="A601" s="317"/>
      <c r="B601" s="212"/>
      <c r="C601" s="213">
        <v>634002</v>
      </c>
      <c r="D601" s="214" t="s">
        <v>78</v>
      </c>
      <c r="E601" s="355"/>
      <c r="F601" s="223">
        <v>0</v>
      </c>
      <c r="G601" s="223">
        <v>0</v>
      </c>
      <c r="H601" s="590">
        <v>0</v>
      </c>
      <c r="I601" s="590">
        <v>0</v>
      </c>
      <c r="J601" s="590">
        <v>0</v>
      </c>
      <c r="K601" s="590">
        <v>0</v>
      </c>
      <c r="L601" s="590">
        <v>0</v>
      </c>
      <c r="M601" s="463"/>
      <c r="N601" s="315"/>
    </row>
    <row r="602" spans="1:25" s="316" customFormat="1" x14ac:dyDescent="0.2">
      <c r="A602" s="317"/>
      <c r="B602" s="212"/>
      <c r="C602" s="213">
        <v>634002</v>
      </c>
      <c r="D602" s="214" t="s">
        <v>79</v>
      </c>
      <c r="E602" s="355"/>
      <c r="F602" s="223">
        <v>0.1</v>
      </c>
      <c r="G602" s="223">
        <v>0</v>
      </c>
      <c r="H602" s="590">
        <v>0</v>
      </c>
      <c r="I602" s="590">
        <v>0</v>
      </c>
      <c r="J602" s="590">
        <v>0</v>
      </c>
      <c r="K602" s="590">
        <v>0</v>
      </c>
      <c r="L602" s="590">
        <v>0</v>
      </c>
      <c r="M602" s="463"/>
      <c r="N602" s="315"/>
    </row>
    <row r="603" spans="1:25" s="436" customFormat="1" x14ac:dyDescent="0.2">
      <c r="A603" s="427"/>
      <c r="B603" s="212"/>
      <c r="C603" s="213">
        <v>635002</v>
      </c>
      <c r="D603" s="214" t="s">
        <v>138</v>
      </c>
      <c r="E603" s="355"/>
      <c r="F603" s="223">
        <v>0</v>
      </c>
      <c r="G603" s="223">
        <v>0</v>
      </c>
      <c r="H603" s="590">
        <v>0.2</v>
      </c>
      <c r="I603" s="590">
        <v>0.2</v>
      </c>
      <c r="J603" s="590">
        <v>0.2</v>
      </c>
      <c r="K603" s="590">
        <v>0.2</v>
      </c>
      <c r="L603" s="590">
        <v>0.2</v>
      </c>
      <c r="M603" s="463"/>
      <c r="N603" s="435"/>
      <c r="P603" s="316"/>
      <c r="Q603" s="316"/>
      <c r="R603" s="316"/>
      <c r="S603" s="316"/>
      <c r="T603" s="316"/>
      <c r="U603" s="316"/>
      <c r="V603" s="316"/>
      <c r="W603" s="316"/>
      <c r="X603" s="316"/>
      <c r="Y603" s="316"/>
    </row>
    <row r="604" spans="1:25" s="316" customFormat="1" x14ac:dyDescent="0.2">
      <c r="A604" s="317"/>
      <c r="B604" s="212"/>
      <c r="C604" s="213">
        <v>635004</v>
      </c>
      <c r="D604" s="214" t="s">
        <v>635</v>
      </c>
      <c r="E604" s="355"/>
      <c r="F604" s="223">
        <v>0</v>
      </c>
      <c r="G604" s="223">
        <v>0</v>
      </c>
      <c r="H604" s="590">
        <v>0</v>
      </c>
      <c r="I604" s="590">
        <v>0</v>
      </c>
      <c r="J604" s="590">
        <v>0</v>
      </c>
      <c r="K604" s="590">
        <v>0.5</v>
      </c>
      <c r="L604" s="590">
        <v>0.5</v>
      </c>
      <c r="M604" s="463"/>
      <c r="N604" s="315"/>
    </row>
    <row r="605" spans="1:25" s="436" customFormat="1" x14ac:dyDescent="0.2">
      <c r="A605" s="427"/>
      <c r="B605" s="212"/>
      <c r="C605" s="213">
        <v>635006</v>
      </c>
      <c r="D605" s="214" t="s">
        <v>643</v>
      </c>
      <c r="E605" s="355"/>
      <c r="F605" s="223">
        <v>0</v>
      </c>
      <c r="G605" s="223">
        <v>0</v>
      </c>
      <c r="H605" s="590">
        <v>0.5</v>
      </c>
      <c r="I605" s="590">
        <v>0.5</v>
      </c>
      <c r="J605" s="590">
        <v>0.5</v>
      </c>
      <c r="K605" s="590">
        <v>3</v>
      </c>
      <c r="L605" s="590">
        <v>3</v>
      </c>
      <c r="M605" s="463"/>
      <c r="N605" s="435"/>
    </row>
    <row r="606" spans="1:25" s="316" customFormat="1" x14ac:dyDescent="0.2">
      <c r="A606" s="317"/>
      <c r="B606" s="212"/>
      <c r="C606" s="213">
        <v>635009</v>
      </c>
      <c r="D606" s="214" t="s">
        <v>566</v>
      </c>
      <c r="E606" s="355"/>
      <c r="F606" s="223">
        <v>0</v>
      </c>
      <c r="G606" s="223">
        <v>0</v>
      </c>
      <c r="H606" s="590">
        <v>0</v>
      </c>
      <c r="I606" s="590">
        <v>0</v>
      </c>
      <c r="J606" s="590">
        <v>0</v>
      </c>
      <c r="K606" s="590">
        <v>0</v>
      </c>
      <c r="L606" s="590">
        <v>0</v>
      </c>
      <c r="M606" s="365"/>
      <c r="N606" s="315"/>
    </row>
    <row r="607" spans="1:25" s="316" customFormat="1" x14ac:dyDescent="0.2">
      <c r="A607" s="317"/>
      <c r="B607" s="212"/>
      <c r="C607" s="213">
        <v>637002</v>
      </c>
      <c r="D607" s="214" t="s">
        <v>974</v>
      </c>
      <c r="E607" s="355"/>
      <c r="F607" s="222">
        <v>20.6</v>
      </c>
      <c r="G607" s="222">
        <v>4</v>
      </c>
      <c r="H607" s="589">
        <v>5</v>
      </c>
      <c r="I607" s="589">
        <v>5</v>
      </c>
      <c r="J607" s="589">
        <v>5</v>
      </c>
      <c r="K607" s="589">
        <v>25</v>
      </c>
      <c r="L607" s="589">
        <v>25</v>
      </c>
      <c r="M607" s="474"/>
      <c r="N607" s="315"/>
    </row>
    <row r="608" spans="1:25" s="436" customFormat="1" x14ac:dyDescent="0.2">
      <c r="A608" s="427"/>
      <c r="B608" s="212"/>
      <c r="C608" s="213">
        <v>637002</v>
      </c>
      <c r="D608" s="214" t="s">
        <v>1312</v>
      </c>
      <c r="E608" s="355"/>
      <c r="F608" s="589">
        <v>0</v>
      </c>
      <c r="G608" s="589">
        <v>0</v>
      </c>
      <c r="H608" s="589">
        <v>0</v>
      </c>
      <c r="I608" s="589">
        <v>4</v>
      </c>
      <c r="J608" s="589">
        <v>4</v>
      </c>
      <c r="K608" s="589">
        <v>0</v>
      </c>
      <c r="L608" s="589">
        <v>0</v>
      </c>
      <c r="M608" s="474"/>
      <c r="N608" s="435"/>
    </row>
    <row r="609" spans="1:25" s="316" customFormat="1" x14ac:dyDescent="0.2">
      <c r="A609" s="317"/>
      <c r="B609" s="212"/>
      <c r="C609" s="213">
        <v>637002</v>
      </c>
      <c r="D609" s="214" t="s">
        <v>973</v>
      </c>
      <c r="E609" s="355"/>
      <c r="F609" s="222">
        <v>7.4</v>
      </c>
      <c r="G609" s="222">
        <v>0</v>
      </c>
      <c r="H609" s="589">
        <v>5</v>
      </c>
      <c r="I609" s="589">
        <v>6.1</v>
      </c>
      <c r="J609" s="589">
        <v>6.1</v>
      </c>
      <c r="K609" s="589">
        <v>15</v>
      </c>
      <c r="L609" s="589">
        <v>15</v>
      </c>
      <c r="M609" s="474"/>
      <c r="N609" s="315"/>
    </row>
    <row r="610" spans="1:25" s="316" customFormat="1" x14ac:dyDescent="0.2">
      <c r="A610" s="317"/>
      <c r="B610" s="212"/>
      <c r="C610" s="213">
        <v>637003</v>
      </c>
      <c r="D610" s="214" t="s">
        <v>652</v>
      </c>
      <c r="E610" s="355"/>
      <c r="F610" s="223">
        <v>0</v>
      </c>
      <c r="G610" s="223">
        <v>0</v>
      </c>
      <c r="H610" s="590">
        <v>0.2</v>
      </c>
      <c r="I610" s="590">
        <v>0.2</v>
      </c>
      <c r="J610" s="590">
        <v>0.2</v>
      </c>
      <c r="K610" s="590">
        <v>0.5</v>
      </c>
      <c r="L610" s="590">
        <v>0.5</v>
      </c>
      <c r="M610" s="474"/>
      <c r="N610" s="315"/>
    </row>
    <row r="611" spans="1:25" s="316" customFormat="1" x14ac:dyDescent="0.2">
      <c r="A611" s="317"/>
      <c r="B611" s="212"/>
      <c r="C611" s="213">
        <v>6370038</v>
      </c>
      <c r="D611" s="214" t="s">
        <v>966</v>
      </c>
      <c r="E611" s="355"/>
      <c r="F611" s="223">
        <v>2.6</v>
      </c>
      <c r="G611" s="223">
        <v>2.4</v>
      </c>
      <c r="H611" s="590">
        <v>0</v>
      </c>
      <c r="I611" s="590">
        <v>2</v>
      </c>
      <c r="J611" s="590">
        <v>2</v>
      </c>
      <c r="K611" s="590">
        <v>0</v>
      </c>
      <c r="L611" s="590">
        <v>0</v>
      </c>
      <c r="M611" s="474"/>
      <c r="N611" s="315"/>
      <c r="P611" s="436"/>
      <c r="Q611" s="436"/>
      <c r="R611" s="436"/>
      <c r="S611" s="436"/>
      <c r="T611" s="436"/>
      <c r="U611" s="436"/>
      <c r="V611" s="436"/>
      <c r="W611" s="436"/>
      <c r="X611" s="436"/>
      <c r="Y611" s="436"/>
    </row>
    <row r="612" spans="1:25" s="436" customFormat="1" x14ac:dyDescent="0.2">
      <c r="A612" s="427"/>
      <c r="B612" s="212"/>
      <c r="C612" s="213">
        <v>637004</v>
      </c>
      <c r="D612" s="214" t="s">
        <v>975</v>
      </c>
      <c r="E612" s="355"/>
      <c r="F612" s="223">
        <v>10.199999999999999</v>
      </c>
      <c r="G612" s="223">
        <v>1.1000000000000001</v>
      </c>
      <c r="H612" s="590">
        <v>1.5</v>
      </c>
      <c r="I612" s="590">
        <v>6</v>
      </c>
      <c r="J612" s="590">
        <v>6</v>
      </c>
      <c r="K612" s="590">
        <v>14.5</v>
      </c>
      <c r="L612" s="590">
        <v>14.5</v>
      </c>
      <c r="M612" s="474"/>
      <c r="N612" s="435"/>
    </row>
    <row r="613" spans="1:25" s="316" customFormat="1" x14ac:dyDescent="0.2">
      <c r="A613" s="317"/>
      <c r="B613" s="212"/>
      <c r="C613" s="213">
        <v>637004</v>
      </c>
      <c r="D613" s="214" t="s">
        <v>91</v>
      </c>
      <c r="E613" s="355"/>
      <c r="F613" s="223">
        <v>1.4</v>
      </c>
      <c r="G613" s="223">
        <v>1.3</v>
      </c>
      <c r="H613" s="590">
        <v>1</v>
      </c>
      <c r="I613" s="590">
        <v>1</v>
      </c>
      <c r="J613" s="590">
        <v>1</v>
      </c>
      <c r="K613" s="590">
        <v>2</v>
      </c>
      <c r="L613" s="590">
        <v>2</v>
      </c>
      <c r="M613" s="474"/>
      <c r="N613" s="315"/>
    </row>
    <row r="614" spans="1:25" s="316" customFormat="1" x14ac:dyDescent="0.2">
      <c r="A614" s="317"/>
      <c r="B614" s="212"/>
      <c r="C614" s="213">
        <v>6370044</v>
      </c>
      <c r="D614" s="214" t="s">
        <v>194</v>
      </c>
      <c r="E614" s="355"/>
      <c r="F614" s="223">
        <v>0</v>
      </c>
      <c r="G614" s="223">
        <v>0.5</v>
      </c>
      <c r="H614" s="590">
        <v>1.5</v>
      </c>
      <c r="I614" s="590">
        <v>1.5</v>
      </c>
      <c r="J614" s="590">
        <v>1.5</v>
      </c>
      <c r="K614" s="590">
        <v>3</v>
      </c>
      <c r="L614" s="590">
        <v>3</v>
      </c>
      <c r="M614" s="463"/>
      <c r="N614" s="315"/>
    </row>
    <row r="615" spans="1:25" s="316" customFormat="1" x14ac:dyDescent="0.2">
      <c r="A615" s="317"/>
      <c r="B615" s="212"/>
      <c r="C615" s="213">
        <v>6370046</v>
      </c>
      <c r="D615" s="214" t="s">
        <v>94</v>
      </c>
      <c r="E615" s="355"/>
      <c r="F615" s="223">
        <v>0</v>
      </c>
      <c r="G615" s="223">
        <v>0</v>
      </c>
      <c r="H615" s="590">
        <v>0.3</v>
      </c>
      <c r="I615" s="590">
        <v>0.3</v>
      </c>
      <c r="J615" s="590">
        <v>0.3</v>
      </c>
      <c r="K615" s="590">
        <v>0.3</v>
      </c>
      <c r="L615" s="590">
        <v>0.3</v>
      </c>
      <c r="M615" s="463"/>
      <c r="N615" s="315"/>
    </row>
    <row r="616" spans="1:25" s="316" customFormat="1" x14ac:dyDescent="0.2">
      <c r="A616" s="317"/>
      <c r="B616" s="212"/>
      <c r="C616" s="213">
        <v>637005</v>
      </c>
      <c r="D616" s="214" t="s">
        <v>197</v>
      </c>
      <c r="E616" s="355"/>
      <c r="F616" s="223">
        <v>0.8</v>
      </c>
      <c r="G616" s="223">
        <v>4</v>
      </c>
      <c r="H616" s="590">
        <v>1</v>
      </c>
      <c r="I616" s="590">
        <v>1</v>
      </c>
      <c r="J616" s="590">
        <v>1</v>
      </c>
      <c r="K616" s="590">
        <v>1.6</v>
      </c>
      <c r="L616" s="590">
        <v>1.6</v>
      </c>
      <c r="M616" s="463"/>
      <c r="N616" s="315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</row>
    <row r="617" spans="1:25" s="436" customFormat="1" x14ac:dyDescent="0.2">
      <c r="A617" s="427"/>
      <c r="B617" s="212"/>
      <c r="C617" s="213">
        <v>6370058</v>
      </c>
      <c r="D617" s="214" t="s">
        <v>1039</v>
      </c>
      <c r="E617" s="355"/>
      <c r="F617" s="223">
        <v>0</v>
      </c>
      <c r="G617" s="223">
        <v>0</v>
      </c>
      <c r="H617" s="590">
        <v>0</v>
      </c>
      <c r="I617" s="590">
        <v>0</v>
      </c>
      <c r="J617" s="590">
        <v>0</v>
      </c>
      <c r="K617" s="590">
        <v>0</v>
      </c>
      <c r="L617" s="590">
        <v>0</v>
      </c>
      <c r="M617" s="463"/>
      <c r="N617" s="435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</row>
    <row r="618" spans="1:25" s="436" customFormat="1" x14ac:dyDescent="0.2">
      <c r="A618" s="427"/>
      <c r="B618" s="212"/>
      <c r="C618" s="213">
        <v>637006</v>
      </c>
      <c r="D618" s="214" t="s">
        <v>1084</v>
      </c>
      <c r="E618" s="355"/>
      <c r="F618" s="223">
        <v>0</v>
      </c>
      <c r="G618" s="223">
        <v>0</v>
      </c>
      <c r="H618" s="590">
        <v>0.5</v>
      </c>
      <c r="I618" s="590">
        <v>0.5</v>
      </c>
      <c r="J618" s="590">
        <v>0.5</v>
      </c>
      <c r="K618" s="590">
        <v>0.5</v>
      </c>
      <c r="L618" s="590">
        <v>0.5</v>
      </c>
      <c r="M618" s="474"/>
      <c r="N618" s="435"/>
      <c r="P618" s="316"/>
      <c r="Q618" s="316"/>
      <c r="R618" s="316"/>
      <c r="S618" s="316"/>
      <c r="T618" s="316"/>
      <c r="U618" s="316"/>
      <c r="V618" s="316"/>
      <c r="W618" s="316"/>
      <c r="X618" s="316"/>
      <c r="Y618" s="316"/>
    </row>
    <row r="619" spans="1:25" s="316" customFormat="1" x14ac:dyDescent="0.2">
      <c r="A619" s="317"/>
      <c r="B619" s="212"/>
      <c r="C619" s="213">
        <v>637012</v>
      </c>
      <c r="D619" s="214" t="s">
        <v>614</v>
      </c>
      <c r="E619" s="355"/>
      <c r="F619" s="223">
        <v>0</v>
      </c>
      <c r="G619" s="223">
        <v>0</v>
      </c>
      <c r="H619" s="590">
        <v>0.2</v>
      </c>
      <c r="I619" s="590">
        <v>0.2</v>
      </c>
      <c r="J619" s="590">
        <v>0.2</v>
      </c>
      <c r="K619" s="590">
        <v>0.2</v>
      </c>
      <c r="L619" s="590">
        <v>0.2</v>
      </c>
      <c r="M619" s="365"/>
      <c r="N619" s="315"/>
    </row>
    <row r="620" spans="1:25" s="316" customFormat="1" x14ac:dyDescent="0.2">
      <c r="A620" s="317"/>
      <c r="B620" s="212"/>
      <c r="C620" s="213">
        <v>637014</v>
      </c>
      <c r="D620" s="214" t="s">
        <v>101</v>
      </c>
      <c r="E620" s="355"/>
      <c r="F620" s="223">
        <v>2</v>
      </c>
      <c r="G620" s="223">
        <v>1.6</v>
      </c>
      <c r="H620" s="590">
        <v>2.5</v>
      </c>
      <c r="I620" s="590">
        <v>2.5</v>
      </c>
      <c r="J620" s="590">
        <v>2.5</v>
      </c>
      <c r="K620" s="590">
        <v>3</v>
      </c>
      <c r="L620" s="590">
        <v>3</v>
      </c>
      <c r="M620" s="463"/>
      <c r="N620" s="315"/>
    </row>
    <row r="621" spans="1:25" s="316" customFormat="1" x14ac:dyDescent="0.2">
      <c r="A621" s="317"/>
      <c r="B621" s="212"/>
      <c r="C621" s="213">
        <v>637016</v>
      </c>
      <c r="D621" s="214" t="s">
        <v>103</v>
      </c>
      <c r="E621" s="355"/>
      <c r="F621" s="223">
        <v>0.6</v>
      </c>
      <c r="G621" s="223">
        <v>0.5</v>
      </c>
      <c r="H621" s="590">
        <v>0.5</v>
      </c>
      <c r="I621" s="590">
        <v>0.5</v>
      </c>
      <c r="J621" s="590">
        <v>0.5</v>
      </c>
      <c r="K621" s="590">
        <v>0.5</v>
      </c>
      <c r="L621" s="590">
        <v>0.5</v>
      </c>
      <c r="M621" s="463"/>
      <c r="N621" s="315"/>
    </row>
    <row r="622" spans="1:25" x14ac:dyDescent="0.2">
      <c r="A622" s="208"/>
      <c r="B622" s="212"/>
      <c r="C622" s="213">
        <v>637027</v>
      </c>
      <c r="D622" s="214" t="s">
        <v>198</v>
      </c>
      <c r="E622" s="355"/>
      <c r="F622" s="223">
        <v>1.5</v>
      </c>
      <c r="G622" s="223">
        <v>0</v>
      </c>
      <c r="H622" s="590">
        <v>0.5</v>
      </c>
      <c r="I622" s="590">
        <v>0.5</v>
      </c>
      <c r="J622" s="590">
        <v>0.5</v>
      </c>
      <c r="K622" s="590">
        <v>3.5</v>
      </c>
      <c r="L622" s="590">
        <v>3.5</v>
      </c>
      <c r="M622" s="463"/>
      <c r="P622" s="316"/>
      <c r="Q622" s="316"/>
      <c r="R622" s="316"/>
      <c r="S622" s="316"/>
      <c r="T622" s="316"/>
      <c r="U622" s="316"/>
      <c r="V622" s="316"/>
      <c r="W622" s="316"/>
      <c r="X622" s="316"/>
      <c r="Y622" s="316"/>
    </row>
    <row r="623" spans="1:25" x14ac:dyDescent="0.2">
      <c r="A623" s="208"/>
      <c r="B623" s="212"/>
      <c r="C623" s="213">
        <v>6370278</v>
      </c>
      <c r="D623" s="214" t="s">
        <v>968</v>
      </c>
      <c r="E623" s="355"/>
      <c r="F623" s="223">
        <v>13.1</v>
      </c>
      <c r="G623" s="223">
        <v>5.5</v>
      </c>
      <c r="H623" s="590">
        <v>0</v>
      </c>
      <c r="I623" s="590">
        <v>0</v>
      </c>
      <c r="J623" s="590">
        <v>0</v>
      </c>
      <c r="K623" s="590">
        <v>0</v>
      </c>
      <c r="L623" s="590">
        <v>0</v>
      </c>
      <c r="M623" s="207"/>
      <c r="P623" s="316"/>
      <c r="Q623" s="316"/>
      <c r="R623" s="316"/>
      <c r="S623" s="316"/>
      <c r="T623" s="316"/>
      <c r="U623" s="316"/>
      <c r="V623" s="316"/>
      <c r="W623" s="316"/>
      <c r="X623" s="316"/>
      <c r="Y623" s="316"/>
    </row>
    <row r="624" spans="1:25" s="316" customFormat="1" x14ac:dyDescent="0.2">
      <c r="A624" s="317"/>
      <c r="B624" s="212"/>
      <c r="C624" s="213">
        <v>637035</v>
      </c>
      <c r="D624" s="214" t="s">
        <v>1122</v>
      </c>
      <c r="E624" s="355"/>
      <c r="F624" s="223">
        <v>0</v>
      </c>
      <c r="G624" s="223">
        <v>1.5</v>
      </c>
      <c r="H624" s="590">
        <v>0</v>
      </c>
      <c r="I624" s="590">
        <v>0</v>
      </c>
      <c r="J624" s="590">
        <v>0</v>
      </c>
      <c r="K624" s="590">
        <v>0</v>
      </c>
      <c r="L624" s="590">
        <v>0</v>
      </c>
      <c r="M624" s="207"/>
      <c r="N624" s="315"/>
    </row>
    <row r="625" spans="1:25" s="316" customFormat="1" x14ac:dyDescent="0.2">
      <c r="A625" s="314"/>
      <c r="B625" s="212"/>
      <c r="C625" s="213">
        <v>642001</v>
      </c>
      <c r="D625" s="214" t="s">
        <v>199</v>
      </c>
      <c r="E625" s="355"/>
      <c r="F625" s="223">
        <v>1.9</v>
      </c>
      <c r="G625" s="223">
        <v>0</v>
      </c>
      <c r="H625" s="590">
        <v>0.5</v>
      </c>
      <c r="I625" s="590">
        <v>0.5</v>
      </c>
      <c r="J625" s="590">
        <v>0.5</v>
      </c>
      <c r="K625" s="590">
        <v>2.5</v>
      </c>
      <c r="L625" s="590">
        <v>2.5</v>
      </c>
      <c r="M625" s="463"/>
      <c r="N625" s="315"/>
    </row>
    <row r="626" spans="1:25" s="316" customFormat="1" x14ac:dyDescent="0.2">
      <c r="A626" s="317"/>
      <c r="B626" s="212"/>
      <c r="C626" s="213">
        <v>642001</v>
      </c>
      <c r="D626" s="214" t="s">
        <v>774</v>
      </c>
      <c r="E626" s="355"/>
      <c r="F626" s="223">
        <v>0</v>
      </c>
      <c r="G626" s="223">
        <v>0</v>
      </c>
      <c r="H626" s="590">
        <v>0</v>
      </c>
      <c r="I626" s="590">
        <v>0</v>
      </c>
      <c r="J626" s="590">
        <v>0</v>
      </c>
      <c r="K626" s="590">
        <v>0</v>
      </c>
      <c r="L626" s="590">
        <v>0</v>
      </c>
      <c r="M626" s="474"/>
      <c r="N626" s="315"/>
      <c r="T626" s="489"/>
    </row>
    <row r="627" spans="1:25" s="436" customFormat="1" x14ac:dyDescent="0.2">
      <c r="A627" s="427"/>
      <c r="B627" s="212"/>
      <c r="C627" s="213">
        <v>642013</v>
      </c>
      <c r="D627" s="214" t="s">
        <v>1296</v>
      </c>
      <c r="E627" s="355"/>
      <c r="F627" s="589">
        <v>0</v>
      </c>
      <c r="G627" s="589">
        <v>0</v>
      </c>
      <c r="H627" s="589">
        <v>0</v>
      </c>
      <c r="I627" s="589">
        <v>1.7</v>
      </c>
      <c r="J627" s="589">
        <v>1.7</v>
      </c>
      <c r="K627" s="589">
        <v>0</v>
      </c>
      <c r="L627" s="589">
        <v>0</v>
      </c>
      <c r="M627" s="474"/>
      <c r="N627" s="435"/>
      <c r="T627" s="489"/>
    </row>
    <row r="628" spans="1:25" s="316" customFormat="1" x14ac:dyDescent="0.2">
      <c r="A628" s="317"/>
      <c r="B628" s="212"/>
      <c r="C628" s="213">
        <v>642015</v>
      </c>
      <c r="D628" s="214" t="s">
        <v>592</v>
      </c>
      <c r="E628" s="355"/>
      <c r="F628" s="222">
        <v>0</v>
      </c>
      <c r="G628" s="222">
        <v>0</v>
      </c>
      <c r="H628" s="589">
        <v>0.5</v>
      </c>
      <c r="I628" s="589">
        <v>0.5</v>
      </c>
      <c r="J628" s="589">
        <v>0.5</v>
      </c>
      <c r="K628" s="589">
        <v>0.5</v>
      </c>
      <c r="L628" s="589">
        <v>0.5</v>
      </c>
      <c r="M628" s="463"/>
      <c r="N628" s="315"/>
    </row>
    <row r="629" spans="1:25" s="316" customFormat="1" x14ac:dyDescent="0.2">
      <c r="A629" s="317"/>
      <c r="B629" s="295"/>
      <c r="C629" s="297"/>
      <c r="D629" s="278" t="s">
        <v>593</v>
      </c>
      <c r="E629" s="295" t="s">
        <v>693</v>
      </c>
      <c r="F629" s="279">
        <f>SUM(F630:F641)</f>
        <v>8.5</v>
      </c>
      <c r="G629" s="279">
        <f t="shared" ref="G629" si="214">SUM(G630:G641)</f>
        <v>9.3000000000000007</v>
      </c>
      <c r="H629" s="279">
        <f t="shared" ref="H629" si="215">SUM(H630:H641)</f>
        <v>9.3000000000000007</v>
      </c>
      <c r="I629" s="279">
        <f t="shared" ref="I629:J629" si="216">SUM(I630:I641)</f>
        <v>18.299999999999997</v>
      </c>
      <c r="J629" s="279">
        <f t="shared" si="216"/>
        <v>18.299999999999997</v>
      </c>
      <c r="K629" s="279">
        <f t="shared" ref="K629:L629" si="217">SUM(K630:K641)</f>
        <v>12.8</v>
      </c>
      <c r="L629" s="279">
        <f t="shared" si="217"/>
        <v>12.8</v>
      </c>
      <c r="M629" s="489"/>
      <c r="N629" s="315"/>
    </row>
    <row r="630" spans="1:25" s="316" customFormat="1" x14ac:dyDescent="0.2">
      <c r="A630" s="317"/>
      <c r="B630" s="212"/>
      <c r="C630" s="213">
        <v>632001</v>
      </c>
      <c r="D630" s="214" t="s">
        <v>775</v>
      </c>
      <c r="E630" s="355"/>
      <c r="F630" s="223">
        <v>1.2</v>
      </c>
      <c r="G630" s="223">
        <v>1.1000000000000001</v>
      </c>
      <c r="H630" s="590">
        <v>1</v>
      </c>
      <c r="I630" s="590">
        <v>10</v>
      </c>
      <c r="J630" s="590">
        <v>10</v>
      </c>
      <c r="K630" s="590">
        <v>1</v>
      </c>
      <c r="L630" s="590">
        <v>1</v>
      </c>
      <c r="M630" s="474"/>
      <c r="N630" s="315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</row>
    <row r="631" spans="1:25" s="316" customFormat="1" x14ac:dyDescent="0.2">
      <c r="A631" s="317"/>
      <c r="B631" s="212"/>
      <c r="C631" s="213">
        <v>632002</v>
      </c>
      <c r="D631" s="214" t="s">
        <v>164</v>
      </c>
      <c r="E631" s="355"/>
      <c r="F631" s="223">
        <v>0.5</v>
      </c>
      <c r="G631" s="223">
        <v>0.3</v>
      </c>
      <c r="H631" s="590">
        <v>0.7</v>
      </c>
      <c r="I631" s="590">
        <v>0.7</v>
      </c>
      <c r="J631" s="590">
        <v>0.7</v>
      </c>
      <c r="K631" s="590">
        <v>0.7</v>
      </c>
      <c r="L631" s="590">
        <v>0.7</v>
      </c>
      <c r="M631" s="463"/>
      <c r="N631" s="315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</row>
    <row r="632" spans="1:25" s="316" customFormat="1" x14ac:dyDescent="0.2">
      <c r="A632" s="317"/>
      <c r="B632" s="212"/>
      <c r="C632" s="213">
        <v>633004</v>
      </c>
      <c r="D632" s="214" t="s">
        <v>621</v>
      </c>
      <c r="E632" s="355"/>
      <c r="F632" s="223">
        <v>0</v>
      </c>
      <c r="G632" s="223">
        <v>0</v>
      </c>
      <c r="H632" s="590">
        <v>0</v>
      </c>
      <c r="I632" s="590">
        <v>0</v>
      </c>
      <c r="J632" s="590">
        <v>0</v>
      </c>
      <c r="K632" s="590">
        <v>0</v>
      </c>
      <c r="L632" s="590">
        <v>0</v>
      </c>
      <c r="M632" s="463"/>
      <c r="N632" s="315"/>
    </row>
    <row r="633" spans="1:25" s="316" customFormat="1" x14ac:dyDescent="0.2">
      <c r="A633" s="317"/>
      <c r="B633" s="212"/>
      <c r="C633" s="213">
        <v>633006</v>
      </c>
      <c r="D633" s="214" t="s">
        <v>134</v>
      </c>
      <c r="E633" s="355"/>
      <c r="F633" s="223">
        <v>1.4</v>
      </c>
      <c r="G633" s="223">
        <v>1.3</v>
      </c>
      <c r="H633" s="590">
        <v>2</v>
      </c>
      <c r="I633" s="590">
        <v>2</v>
      </c>
      <c r="J633" s="590">
        <v>2</v>
      </c>
      <c r="K633" s="590">
        <v>4</v>
      </c>
      <c r="L633" s="590">
        <v>4</v>
      </c>
      <c r="M633" s="463"/>
      <c r="N633" s="315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</row>
    <row r="634" spans="1:25" s="316" customFormat="1" x14ac:dyDescent="0.2">
      <c r="A634" s="317"/>
      <c r="B634" s="212"/>
      <c r="C634" s="213">
        <v>634001</v>
      </c>
      <c r="D634" s="214" t="s">
        <v>533</v>
      </c>
      <c r="E634" s="355"/>
      <c r="F634" s="223">
        <v>0</v>
      </c>
      <c r="G634" s="223">
        <v>0</v>
      </c>
      <c r="H634" s="590">
        <v>0</v>
      </c>
      <c r="I634" s="590">
        <v>0</v>
      </c>
      <c r="J634" s="590">
        <v>0</v>
      </c>
      <c r="K634" s="590">
        <v>0</v>
      </c>
      <c r="L634" s="590">
        <v>0</v>
      </c>
      <c r="M634" s="474"/>
      <c r="N634" s="315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</row>
    <row r="635" spans="1:25" s="316" customFormat="1" x14ac:dyDescent="0.2">
      <c r="A635" s="317"/>
      <c r="B635" s="212"/>
      <c r="C635" s="213">
        <v>635004</v>
      </c>
      <c r="D635" s="214" t="s">
        <v>568</v>
      </c>
      <c r="E635" s="355"/>
      <c r="F635" s="223">
        <v>0</v>
      </c>
      <c r="G635" s="223">
        <v>0.6</v>
      </c>
      <c r="H635" s="590">
        <v>0.5</v>
      </c>
      <c r="I635" s="590">
        <v>0.5</v>
      </c>
      <c r="J635" s="590">
        <v>0.5</v>
      </c>
      <c r="K635" s="590">
        <v>0.5</v>
      </c>
      <c r="L635" s="590">
        <v>0.5</v>
      </c>
      <c r="M635" s="463"/>
      <c r="N635" s="315"/>
    </row>
    <row r="636" spans="1:25" x14ac:dyDescent="0.2">
      <c r="A636" s="208"/>
      <c r="B636" s="212"/>
      <c r="C636" s="213">
        <v>636001</v>
      </c>
      <c r="D636" s="214" t="s">
        <v>616</v>
      </c>
      <c r="E636" s="355"/>
      <c r="F636" s="223">
        <v>1</v>
      </c>
      <c r="G636" s="223">
        <v>1</v>
      </c>
      <c r="H636" s="590">
        <v>1.2</v>
      </c>
      <c r="I636" s="590">
        <v>1.2</v>
      </c>
      <c r="J636" s="590">
        <v>1.2</v>
      </c>
      <c r="K636" s="590">
        <v>1.2</v>
      </c>
      <c r="L636" s="590">
        <v>1.2</v>
      </c>
      <c r="M636" s="463"/>
      <c r="P636" s="316"/>
      <c r="Q636" s="316"/>
      <c r="R636" s="316"/>
      <c r="S636" s="316"/>
      <c r="T636" s="316"/>
      <c r="U636" s="316"/>
      <c r="V636" s="316"/>
      <c r="W636" s="316"/>
      <c r="X636" s="316"/>
      <c r="Y636" s="316"/>
    </row>
    <row r="637" spans="1:25" x14ac:dyDescent="0.2">
      <c r="A637" s="205"/>
      <c r="B637" s="212"/>
      <c r="C637" s="213">
        <v>637001</v>
      </c>
      <c r="D637" s="214" t="s">
        <v>89</v>
      </c>
      <c r="E637" s="355"/>
      <c r="F637" s="223">
        <v>0</v>
      </c>
      <c r="G637" s="223">
        <v>0</v>
      </c>
      <c r="H637" s="590">
        <v>0.2</v>
      </c>
      <c r="I637" s="590">
        <v>0.2</v>
      </c>
      <c r="J637" s="590">
        <v>0.2</v>
      </c>
      <c r="K637" s="590">
        <v>0.2</v>
      </c>
      <c r="L637" s="590">
        <v>0.2</v>
      </c>
      <c r="M637" s="207"/>
      <c r="P637" s="436"/>
      <c r="Q637" s="436"/>
      <c r="R637" s="436"/>
      <c r="S637" s="436"/>
      <c r="T637" s="436"/>
      <c r="U637" s="436"/>
      <c r="V637" s="436"/>
      <c r="W637" s="436"/>
      <c r="X637" s="436"/>
      <c r="Y637" s="436"/>
    </row>
    <row r="638" spans="1:25" s="316" customFormat="1" x14ac:dyDescent="0.2">
      <c r="A638" s="317"/>
      <c r="B638" s="212"/>
      <c r="C638" s="213">
        <v>637004</v>
      </c>
      <c r="D638" s="214" t="s">
        <v>91</v>
      </c>
      <c r="E638" s="355"/>
      <c r="F638" s="223">
        <v>4</v>
      </c>
      <c r="G638" s="223">
        <v>4</v>
      </c>
      <c r="H638" s="590">
        <v>3.5</v>
      </c>
      <c r="I638" s="590">
        <v>3.5</v>
      </c>
      <c r="J638" s="590">
        <v>3.5</v>
      </c>
      <c r="K638" s="590">
        <v>5</v>
      </c>
      <c r="L638" s="590">
        <v>5</v>
      </c>
      <c r="M638" s="474"/>
      <c r="N638" s="315"/>
      <c r="P638" s="436"/>
      <c r="Q638" s="436"/>
      <c r="R638" s="436"/>
      <c r="S638" s="436"/>
      <c r="T638" s="436"/>
      <c r="U638" s="436"/>
      <c r="V638" s="436"/>
      <c r="W638" s="436"/>
      <c r="X638" s="436"/>
      <c r="Y638" s="436"/>
    </row>
    <row r="639" spans="1:25" x14ac:dyDescent="0.2">
      <c r="A639" s="243"/>
      <c r="B639" s="212"/>
      <c r="C639" s="213">
        <v>637005</v>
      </c>
      <c r="D639" s="214" t="s">
        <v>141</v>
      </c>
      <c r="E639" s="355"/>
      <c r="F639" s="223">
        <v>0.4</v>
      </c>
      <c r="G639" s="223">
        <v>0.4</v>
      </c>
      <c r="H639" s="590">
        <v>0.2</v>
      </c>
      <c r="I639" s="590">
        <v>0.2</v>
      </c>
      <c r="J639" s="590">
        <v>0.2</v>
      </c>
      <c r="K639" s="590">
        <v>0.2</v>
      </c>
      <c r="L639" s="590">
        <v>0.2</v>
      </c>
      <c r="M639" s="474"/>
      <c r="P639" s="436"/>
      <c r="Q639" s="436"/>
      <c r="R639" s="436"/>
      <c r="S639" s="436"/>
      <c r="T639" s="436"/>
      <c r="U639" s="436"/>
      <c r="V639" s="436"/>
      <c r="W639" s="436"/>
      <c r="X639" s="436"/>
      <c r="Y639" s="436"/>
    </row>
    <row r="640" spans="1:25" x14ac:dyDescent="0.2">
      <c r="A640" s="243"/>
      <c r="B640" s="212"/>
      <c r="C640" s="213">
        <v>637034</v>
      </c>
      <c r="D640" s="214" t="s">
        <v>1183</v>
      </c>
      <c r="E640" s="356"/>
      <c r="F640" s="222">
        <v>0</v>
      </c>
      <c r="G640" s="222">
        <v>0.6</v>
      </c>
      <c r="H640" s="589">
        <v>0</v>
      </c>
      <c r="I640" s="589">
        <v>0</v>
      </c>
      <c r="J640" s="589">
        <v>0</v>
      </c>
      <c r="K640" s="589">
        <v>0</v>
      </c>
      <c r="L640" s="589">
        <v>0</v>
      </c>
      <c r="M640" s="463"/>
      <c r="P640" s="436"/>
      <c r="Q640" s="436"/>
      <c r="R640" s="436"/>
      <c r="S640" s="436"/>
      <c r="T640" s="436"/>
      <c r="U640" s="436"/>
      <c r="V640" s="436"/>
      <c r="W640" s="436"/>
      <c r="X640" s="436"/>
      <c r="Y640" s="436"/>
    </row>
    <row r="641" spans="1:25" s="316" customFormat="1" x14ac:dyDescent="0.2">
      <c r="A641" s="317"/>
      <c r="B641" s="215"/>
      <c r="C641" s="213">
        <v>642001</v>
      </c>
      <c r="D641" s="214" t="s">
        <v>721</v>
      </c>
      <c r="E641" s="356"/>
      <c r="F641" s="222">
        <v>0</v>
      </c>
      <c r="G641" s="222">
        <v>0</v>
      </c>
      <c r="H641" s="589">
        <v>0</v>
      </c>
      <c r="I641" s="589">
        <v>0</v>
      </c>
      <c r="J641" s="589">
        <v>0</v>
      </c>
      <c r="K641" s="589">
        <v>0</v>
      </c>
      <c r="L641" s="589">
        <v>0</v>
      </c>
      <c r="M641" s="474"/>
      <c r="N641" s="315"/>
      <c r="P641" s="436"/>
      <c r="Q641" s="436"/>
      <c r="R641" s="436"/>
      <c r="S641" s="436"/>
      <c r="T641" s="436"/>
      <c r="U641" s="436"/>
      <c r="V641" s="436"/>
      <c r="W641" s="436"/>
      <c r="X641" s="436"/>
      <c r="Y641" s="436"/>
    </row>
    <row r="642" spans="1:25" s="316" customFormat="1" x14ac:dyDescent="0.2">
      <c r="A642" s="317"/>
      <c r="B642" s="290"/>
      <c r="C642" s="291"/>
      <c r="D642" s="278" t="s">
        <v>201</v>
      </c>
      <c r="E642" s="290" t="s">
        <v>200</v>
      </c>
      <c r="F642" s="280">
        <f>SUM(F643+F656+F662+F666+F670+F674)</f>
        <v>308.19999999999993</v>
      </c>
      <c r="G642" s="280">
        <f>SUM(G643+G656+G662+G666+G670+G674)</f>
        <v>586.6</v>
      </c>
      <c r="H642" s="280">
        <f>SUM(H643+H656+H662+H666+H670+H674)</f>
        <v>403.20000000000005</v>
      </c>
      <c r="I642" s="280">
        <f>SUM(I643+I656+I662+I666+I670+I674)</f>
        <v>481.90000000000003</v>
      </c>
      <c r="J642" s="280">
        <f>SUM(J643+J656+J662+J666+J670+J674)</f>
        <v>479.8</v>
      </c>
      <c r="K642" s="280">
        <f t="shared" ref="K642:L642" si="218">SUM(K643+K656+K662+K666+K670+K674)</f>
        <v>410.70000000000005</v>
      </c>
      <c r="L642" s="280">
        <f t="shared" si="218"/>
        <v>410.70000000000005</v>
      </c>
      <c r="M642" s="474"/>
      <c r="N642" s="315"/>
      <c r="P642" s="318"/>
      <c r="Q642" s="318"/>
      <c r="R642" s="318"/>
      <c r="S642" s="318"/>
      <c r="T642" s="318"/>
      <c r="U642" s="318"/>
      <c r="V642" s="318"/>
      <c r="W642" s="318"/>
      <c r="X642" s="318"/>
      <c r="Y642" s="318"/>
    </row>
    <row r="643" spans="1:25" s="436" customFormat="1" x14ac:dyDescent="0.2">
      <c r="A643" s="427"/>
      <c r="B643" s="209">
        <v>600</v>
      </c>
      <c r="C643" s="220"/>
      <c r="D643" s="221" t="s">
        <v>1270</v>
      </c>
      <c r="E643" s="525" t="s">
        <v>1274</v>
      </c>
      <c r="F643" s="224">
        <f>SUM(F645+F649)</f>
        <v>34.400000000000006</v>
      </c>
      <c r="G643" s="224">
        <f>SUM(G644+G645+G649+G651+G654+G655)</f>
        <v>261.59999999999997</v>
      </c>
      <c r="H643" s="224">
        <f>SUM(H644+H645+H649+H651+H653)</f>
        <v>147.6</v>
      </c>
      <c r="I643" s="224">
        <f>SUM(I644+I645+I649+I651+I653)</f>
        <v>148</v>
      </c>
      <c r="J643" s="224">
        <f>SUM(J644+J645+J649+J651+J653)</f>
        <v>147.80000000000001</v>
      </c>
      <c r="K643" s="224">
        <f t="shared" ref="K643:L643" si="219">SUM(K644+K645+K649+K651+K653)</f>
        <v>147.6</v>
      </c>
      <c r="L643" s="224">
        <f t="shared" si="219"/>
        <v>147.6</v>
      </c>
      <c r="M643" s="463"/>
      <c r="N643" s="435"/>
    </row>
    <row r="644" spans="1:25" s="436" customFormat="1" x14ac:dyDescent="0.2">
      <c r="A644" s="427"/>
      <c r="B644" s="209"/>
      <c r="C644" s="213">
        <v>642</v>
      </c>
      <c r="D644" s="214" t="s">
        <v>1273</v>
      </c>
      <c r="E644" s="250"/>
      <c r="F644" s="222">
        <v>0</v>
      </c>
      <c r="G644" s="222">
        <v>0</v>
      </c>
      <c r="H644" s="589">
        <v>93.6</v>
      </c>
      <c r="I644" s="589">
        <v>87.8</v>
      </c>
      <c r="J644" s="589">
        <v>87.8</v>
      </c>
      <c r="K644" s="589">
        <v>93.6</v>
      </c>
      <c r="L644" s="589">
        <v>93.6</v>
      </c>
      <c r="M644" s="474"/>
      <c r="N644" s="435"/>
      <c r="P644" s="316"/>
      <c r="Q644" s="316"/>
      <c r="R644" s="316"/>
      <c r="S644" s="316"/>
      <c r="T644" s="316"/>
      <c r="U644" s="316"/>
      <c r="V644" s="316"/>
      <c r="W644" s="316"/>
      <c r="X644" s="316"/>
      <c r="Y644" s="316"/>
    </row>
    <row r="645" spans="1:25" s="436" customFormat="1" x14ac:dyDescent="0.2">
      <c r="A645" s="427"/>
      <c r="B645" s="209"/>
      <c r="C645" s="220"/>
      <c r="D645" s="221" t="s">
        <v>1069</v>
      </c>
      <c r="E645" s="525" t="s">
        <v>1274</v>
      </c>
      <c r="F645" s="224">
        <f>SUM(F646:F648)</f>
        <v>30.300000000000004</v>
      </c>
      <c r="G645" s="224">
        <f t="shared" ref="G645" si="220">SUM(G646:G648)</f>
        <v>47.5</v>
      </c>
      <c r="H645" s="224">
        <f>SUM(H646:H648)</f>
        <v>54</v>
      </c>
      <c r="I645" s="224">
        <f>SUM(I646:I648)</f>
        <v>60.2</v>
      </c>
      <c r="J645" s="224">
        <f>SUM(J646:J648)</f>
        <v>60</v>
      </c>
      <c r="K645" s="224">
        <f t="shared" ref="K645:L645" si="221">SUM(K646:K648)</f>
        <v>54</v>
      </c>
      <c r="L645" s="224">
        <f t="shared" si="221"/>
        <v>54</v>
      </c>
      <c r="M645" s="474"/>
      <c r="N645" s="435"/>
    </row>
    <row r="646" spans="1:25" s="436" customFormat="1" x14ac:dyDescent="0.2">
      <c r="A646" s="427"/>
      <c r="B646" s="209"/>
      <c r="C646" s="213">
        <v>610</v>
      </c>
      <c r="D646" s="214" t="s">
        <v>115</v>
      </c>
      <c r="E646" s="250"/>
      <c r="F646" s="222">
        <v>20.8</v>
      </c>
      <c r="G646" s="222">
        <v>32.299999999999997</v>
      </c>
      <c r="H646" s="589">
        <v>36</v>
      </c>
      <c r="I646" s="589">
        <v>40.700000000000003</v>
      </c>
      <c r="J646" s="596">
        <v>39</v>
      </c>
      <c r="K646" s="589">
        <v>36</v>
      </c>
      <c r="L646" s="589">
        <v>36</v>
      </c>
      <c r="M646" s="474" t="s">
        <v>1325</v>
      </c>
      <c r="N646" s="435"/>
    </row>
    <row r="647" spans="1:25" s="436" customFormat="1" x14ac:dyDescent="0.2">
      <c r="A647" s="427"/>
      <c r="B647" s="209"/>
      <c r="C647" s="213">
        <v>620</v>
      </c>
      <c r="D647" s="214" t="s">
        <v>116</v>
      </c>
      <c r="E647" s="250"/>
      <c r="F647" s="222">
        <v>7.4</v>
      </c>
      <c r="G647" s="222">
        <v>11.6</v>
      </c>
      <c r="H647" s="589">
        <v>13</v>
      </c>
      <c r="I647" s="589">
        <v>14.5</v>
      </c>
      <c r="J647" s="596">
        <v>14</v>
      </c>
      <c r="K647" s="589">
        <v>13</v>
      </c>
      <c r="L647" s="589">
        <v>13</v>
      </c>
      <c r="M647" s="474" t="s">
        <v>1325</v>
      </c>
      <c r="N647" s="435"/>
    </row>
    <row r="648" spans="1:25" s="318" customFormat="1" x14ac:dyDescent="0.2">
      <c r="A648" s="434"/>
      <c r="B648" s="209"/>
      <c r="C648" s="213">
        <v>630</v>
      </c>
      <c r="D648" s="214" t="s">
        <v>117</v>
      </c>
      <c r="E648" s="250"/>
      <c r="F648" s="222">
        <v>2.1</v>
      </c>
      <c r="G648" s="222">
        <v>3.6</v>
      </c>
      <c r="H648" s="589">
        <v>5</v>
      </c>
      <c r="I648" s="589">
        <v>5</v>
      </c>
      <c r="J648" s="596">
        <v>7</v>
      </c>
      <c r="K648" s="589">
        <v>5</v>
      </c>
      <c r="L648" s="589">
        <v>5</v>
      </c>
      <c r="M648" s="474" t="s">
        <v>1325</v>
      </c>
      <c r="N648" s="319"/>
      <c r="P648" s="436"/>
      <c r="Q648" s="436"/>
      <c r="R648" s="436"/>
      <c r="S648" s="436"/>
      <c r="T648" s="436"/>
      <c r="U648" s="436"/>
      <c r="V648" s="436"/>
      <c r="W648" s="436"/>
      <c r="X648" s="436"/>
      <c r="Y648" s="436"/>
    </row>
    <row r="649" spans="1:25" s="436" customFormat="1" x14ac:dyDescent="0.2">
      <c r="A649" s="427"/>
      <c r="B649" s="209"/>
      <c r="C649" s="220"/>
      <c r="D649" s="221" t="s">
        <v>1163</v>
      </c>
      <c r="E649" s="250"/>
      <c r="F649" s="224">
        <f>SUM(F651)</f>
        <v>4.0999999999999996</v>
      </c>
      <c r="G649" s="224">
        <f>SUM(G650:G651)</f>
        <v>40</v>
      </c>
      <c r="H649" s="224">
        <f>SUM(H650:H652)</f>
        <v>0</v>
      </c>
      <c r="I649" s="224">
        <f>SUM(I650:I652)</f>
        <v>0</v>
      </c>
      <c r="J649" s="224">
        <f>SUM(J650:J652)</f>
        <v>0</v>
      </c>
      <c r="K649" s="224">
        <f t="shared" ref="K649:L649" si="222">SUM(K650:K652)</f>
        <v>0</v>
      </c>
      <c r="L649" s="224">
        <f t="shared" si="222"/>
        <v>0</v>
      </c>
      <c r="M649" s="519"/>
      <c r="N649" s="435"/>
      <c r="P649" s="316"/>
      <c r="Q649" s="316"/>
      <c r="R649" s="316"/>
      <c r="S649" s="316"/>
      <c r="T649" s="316"/>
      <c r="U649" s="316"/>
      <c r="V649" s="316"/>
      <c r="W649" s="316"/>
      <c r="X649" s="316"/>
      <c r="Y649" s="316"/>
    </row>
    <row r="650" spans="1:25" s="316" customFormat="1" x14ac:dyDescent="0.2">
      <c r="A650" s="317"/>
      <c r="B650" s="209"/>
      <c r="C650" s="213">
        <v>630</v>
      </c>
      <c r="D650" s="214" t="s">
        <v>1164</v>
      </c>
      <c r="E650" s="250"/>
      <c r="F650" s="222">
        <v>0</v>
      </c>
      <c r="G650" s="222">
        <v>40</v>
      </c>
      <c r="H650" s="589">
        <v>0</v>
      </c>
      <c r="I650" s="589">
        <v>0</v>
      </c>
      <c r="J650" s="589">
        <v>0</v>
      </c>
      <c r="K650" s="589">
        <v>0</v>
      </c>
      <c r="L650" s="589">
        <v>0</v>
      </c>
      <c r="M650" s="436"/>
      <c r="N650" s="315"/>
      <c r="P650" s="436"/>
      <c r="Q650" s="436"/>
      <c r="R650" s="436"/>
      <c r="S650" s="436"/>
      <c r="T650" s="436"/>
      <c r="U650" s="436"/>
      <c r="V650" s="436"/>
      <c r="W650" s="436"/>
      <c r="X650" s="436"/>
      <c r="Y650" s="436"/>
    </row>
    <row r="651" spans="1:25" s="436" customFormat="1" x14ac:dyDescent="0.2">
      <c r="A651" s="427"/>
      <c r="B651" s="212"/>
      <c r="C651" s="213">
        <v>630</v>
      </c>
      <c r="D651" s="214" t="s">
        <v>617</v>
      </c>
      <c r="E651" s="355"/>
      <c r="F651" s="222">
        <v>4.0999999999999996</v>
      </c>
      <c r="G651" s="223">
        <v>0</v>
      </c>
      <c r="H651" s="590">
        <v>0</v>
      </c>
      <c r="I651" s="590">
        <v>0</v>
      </c>
      <c r="J651" s="590">
        <v>0</v>
      </c>
      <c r="K651" s="590">
        <v>0</v>
      </c>
      <c r="L651" s="590">
        <v>0</v>
      </c>
      <c r="M651" s="474"/>
      <c r="N651" s="435"/>
    </row>
    <row r="652" spans="1:25" s="436" customFormat="1" x14ac:dyDescent="0.2">
      <c r="A652" s="427"/>
      <c r="B652" s="209"/>
      <c r="C652" s="213">
        <v>630</v>
      </c>
      <c r="D652" s="214" t="s">
        <v>926</v>
      </c>
      <c r="E652" s="355"/>
      <c r="F652" s="222">
        <v>0</v>
      </c>
      <c r="G652" s="222">
        <v>0</v>
      </c>
      <c r="H652" s="589">
        <v>0</v>
      </c>
      <c r="I652" s="589">
        <v>0</v>
      </c>
      <c r="J652" s="589">
        <v>0</v>
      </c>
      <c r="K652" s="589">
        <v>0</v>
      </c>
      <c r="L652" s="589">
        <v>0</v>
      </c>
      <c r="M652" s="474"/>
      <c r="N652" s="435"/>
    </row>
    <row r="653" spans="1:25" s="436" customFormat="1" x14ac:dyDescent="0.2">
      <c r="A653" s="427"/>
      <c r="B653" s="209"/>
      <c r="C653" s="213"/>
      <c r="D653" s="221" t="s">
        <v>1166</v>
      </c>
      <c r="E653" s="355"/>
      <c r="F653" s="224">
        <f t="shared" ref="F653" si="223">SUM(F654:F655)</f>
        <v>0</v>
      </c>
      <c r="G653" s="224">
        <f t="shared" ref="G653" si="224">SUM(G654:G655)</f>
        <v>174.1</v>
      </c>
      <c r="H653" s="224">
        <f>SUM(H654:H655)</f>
        <v>0</v>
      </c>
      <c r="I653" s="224">
        <f>SUM(I654:I655)</f>
        <v>0</v>
      </c>
      <c r="J653" s="224">
        <f>SUM(J654:J655)</f>
        <v>0</v>
      </c>
      <c r="K653" s="224">
        <f t="shared" ref="K653:L653" si="225">SUM(K654:K655)</f>
        <v>0</v>
      </c>
      <c r="L653" s="224">
        <f t="shared" si="225"/>
        <v>0</v>
      </c>
      <c r="M653" s="474"/>
      <c r="N653" s="435"/>
    </row>
    <row r="654" spans="1:25" s="436" customFormat="1" x14ac:dyDescent="0.2">
      <c r="A654" s="427"/>
      <c r="B654" s="209"/>
      <c r="C654" s="213">
        <v>630</v>
      </c>
      <c r="D654" s="214" t="s">
        <v>1168</v>
      </c>
      <c r="E654" s="355"/>
      <c r="F654" s="222">
        <v>0</v>
      </c>
      <c r="G654" s="222">
        <v>172.7</v>
      </c>
      <c r="H654" s="589">
        <v>0</v>
      </c>
      <c r="I654" s="589">
        <v>0</v>
      </c>
      <c r="J654" s="589">
        <v>0</v>
      </c>
      <c r="K654" s="589">
        <v>0</v>
      </c>
      <c r="L654" s="589">
        <v>0</v>
      </c>
      <c r="N654" s="435"/>
    </row>
    <row r="655" spans="1:25" s="316" customFormat="1" x14ac:dyDescent="0.2">
      <c r="A655" s="317"/>
      <c r="B655" s="209"/>
      <c r="C655" s="213">
        <v>637012</v>
      </c>
      <c r="D655" s="214" t="s">
        <v>1056</v>
      </c>
      <c r="E655" s="355"/>
      <c r="F655" s="222">
        <v>0</v>
      </c>
      <c r="G655" s="222">
        <v>1.4</v>
      </c>
      <c r="H655" s="589">
        <v>0</v>
      </c>
      <c r="I655" s="589">
        <v>0</v>
      </c>
      <c r="J655" s="589">
        <v>0</v>
      </c>
      <c r="K655" s="589">
        <v>0</v>
      </c>
      <c r="L655" s="589">
        <v>0</v>
      </c>
      <c r="M655" s="474"/>
      <c r="P655" s="318"/>
      <c r="Q655" s="318"/>
      <c r="R655" s="318"/>
      <c r="S655" s="318"/>
      <c r="T655" s="318"/>
      <c r="U655" s="318"/>
      <c r="V655" s="318"/>
      <c r="W655" s="318"/>
      <c r="X655" s="318"/>
      <c r="Y655" s="318"/>
    </row>
    <row r="656" spans="1:25" s="436" customFormat="1" x14ac:dyDescent="0.2">
      <c r="A656" s="427"/>
      <c r="B656" s="233"/>
      <c r="C656" s="213"/>
      <c r="D656" s="221" t="s">
        <v>304</v>
      </c>
      <c r="E656" s="250" t="s">
        <v>874</v>
      </c>
      <c r="F656" s="224">
        <f>SUM(F657:F661)</f>
        <v>45.199999999999996</v>
      </c>
      <c r="G656" s="224">
        <f t="shared" ref="G656" si="226">SUM(G657:G661)</f>
        <v>27.7</v>
      </c>
      <c r="H656" s="224">
        <f>SUM(H657:H661)</f>
        <v>0</v>
      </c>
      <c r="I656" s="224">
        <f>SUM(I657:I661)</f>
        <v>0</v>
      </c>
      <c r="J656" s="224">
        <f>SUM(J657:J661)</f>
        <v>0</v>
      </c>
      <c r="K656" s="224">
        <f t="shared" ref="K656:L656" si="227">SUM(K657:K661)</f>
        <v>0</v>
      </c>
      <c r="L656" s="224">
        <f t="shared" si="227"/>
        <v>0</v>
      </c>
      <c r="M656" s="464"/>
    </row>
    <row r="657" spans="1:25" s="436" customFormat="1" x14ac:dyDescent="0.2">
      <c r="A657" s="434"/>
      <c r="B657" s="259"/>
      <c r="C657" s="213">
        <v>610</v>
      </c>
      <c r="D657" s="261" t="s">
        <v>184</v>
      </c>
      <c r="E657" s="263"/>
      <c r="F657" s="263">
        <v>24</v>
      </c>
      <c r="G657" s="263">
        <v>13.2</v>
      </c>
      <c r="H657" s="263">
        <v>0</v>
      </c>
      <c r="I657" s="263">
        <v>0</v>
      </c>
      <c r="J657" s="263">
        <v>0</v>
      </c>
      <c r="K657" s="263">
        <v>0</v>
      </c>
      <c r="L657" s="263">
        <v>0</v>
      </c>
      <c r="M657" s="464"/>
      <c r="N657" s="435"/>
    </row>
    <row r="658" spans="1:25" s="436" customFormat="1" x14ac:dyDescent="0.2">
      <c r="A658" s="434"/>
      <c r="B658" s="212"/>
      <c r="C658" s="213">
        <v>620</v>
      </c>
      <c r="D658" s="214" t="s">
        <v>116</v>
      </c>
      <c r="E658" s="223"/>
      <c r="F658" s="223">
        <v>9.3000000000000007</v>
      </c>
      <c r="G658" s="223">
        <v>6.2</v>
      </c>
      <c r="H658" s="590">
        <v>0</v>
      </c>
      <c r="I658" s="590">
        <v>0</v>
      </c>
      <c r="J658" s="590">
        <v>0</v>
      </c>
      <c r="K658" s="590">
        <v>0</v>
      </c>
      <c r="L658" s="590">
        <v>0</v>
      </c>
      <c r="M658" s="474"/>
      <c r="N658" s="435"/>
    </row>
    <row r="659" spans="1:25" s="436" customFormat="1" x14ac:dyDescent="0.2">
      <c r="A659" s="434"/>
      <c r="B659" s="264"/>
      <c r="C659" s="213">
        <v>630</v>
      </c>
      <c r="D659" s="270" t="s">
        <v>845</v>
      </c>
      <c r="E659" s="266"/>
      <c r="F659" s="266">
        <v>10</v>
      </c>
      <c r="G659" s="266">
        <v>4.3</v>
      </c>
      <c r="H659" s="266">
        <v>0</v>
      </c>
      <c r="I659" s="266">
        <v>0</v>
      </c>
      <c r="J659" s="266">
        <v>0</v>
      </c>
      <c r="K659" s="266">
        <v>0</v>
      </c>
      <c r="L659" s="266">
        <v>0</v>
      </c>
      <c r="M659" s="474"/>
      <c r="N659" s="435"/>
      <c r="P659" s="318"/>
      <c r="Q659" s="318"/>
      <c r="R659" s="318"/>
      <c r="S659" s="318"/>
      <c r="T659" s="318"/>
      <c r="U659" s="318"/>
      <c r="V659" s="318"/>
      <c r="W659" s="318"/>
      <c r="X659" s="318"/>
      <c r="Y659" s="318"/>
    </row>
    <row r="660" spans="1:25" s="436" customFormat="1" x14ac:dyDescent="0.2">
      <c r="A660" s="434"/>
      <c r="B660" s="212"/>
      <c r="C660" s="213"/>
      <c r="D660" s="214" t="s">
        <v>738</v>
      </c>
      <c r="E660" s="222"/>
      <c r="F660" s="222">
        <v>0</v>
      </c>
      <c r="G660" s="222">
        <v>0</v>
      </c>
      <c r="H660" s="589">
        <v>0</v>
      </c>
      <c r="I660" s="589">
        <v>0</v>
      </c>
      <c r="J660" s="589">
        <v>0</v>
      </c>
      <c r="K660" s="589">
        <v>0</v>
      </c>
      <c r="L660" s="589">
        <v>0</v>
      </c>
      <c r="M660" s="474"/>
      <c r="N660" s="435"/>
    </row>
    <row r="661" spans="1:25" s="318" customFormat="1" x14ac:dyDescent="0.2">
      <c r="A661" s="434"/>
      <c r="B661" s="212"/>
      <c r="C661" s="213">
        <v>642</v>
      </c>
      <c r="D661" s="214" t="s">
        <v>287</v>
      </c>
      <c r="E661" s="222"/>
      <c r="F661" s="222">
        <v>1.9</v>
      </c>
      <c r="G661" s="222">
        <v>4</v>
      </c>
      <c r="H661" s="589">
        <v>0</v>
      </c>
      <c r="I661" s="589">
        <v>0</v>
      </c>
      <c r="J661" s="589">
        <v>0</v>
      </c>
      <c r="K661" s="589">
        <v>0</v>
      </c>
      <c r="L661" s="589">
        <v>0</v>
      </c>
      <c r="M661" s="474"/>
      <c r="N661" s="319"/>
      <c r="P661" s="436"/>
      <c r="Q661" s="436"/>
      <c r="R661" s="436"/>
      <c r="S661" s="436"/>
      <c r="T661" s="436"/>
      <c r="U661" s="436"/>
      <c r="V661" s="436"/>
      <c r="W661" s="436"/>
      <c r="X661" s="436"/>
      <c r="Y661" s="436"/>
    </row>
    <row r="662" spans="1:25" s="436" customFormat="1" x14ac:dyDescent="0.2">
      <c r="A662" s="434"/>
      <c r="B662" s="449"/>
      <c r="C662" s="213"/>
      <c r="D662" s="221" t="s">
        <v>938</v>
      </c>
      <c r="E662" s="250" t="s">
        <v>874</v>
      </c>
      <c r="F662" s="204">
        <f>SUM(F663:F665)</f>
        <v>52.199999999999996</v>
      </c>
      <c r="G662" s="204">
        <f t="shared" ref="G662" si="228">SUM(G663:G665)</f>
        <v>84</v>
      </c>
      <c r="H662" s="204">
        <f>SUM(H663:H665)</f>
        <v>95.5</v>
      </c>
      <c r="I662" s="204">
        <f>SUM(I663:I665)</f>
        <v>101.8</v>
      </c>
      <c r="J662" s="204">
        <f>SUM(J663:J665)</f>
        <v>100.8</v>
      </c>
      <c r="K662" s="204">
        <f t="shared" ref="K662:L662" si="229">SUM(K663:K665)</f>
        <v>95.5</v>
      </c>
      <c r="L662" s="204">
        <f t="shared" si="229"/>
        <v>95.5</v>
      </c>
      <c r="M662" s="468"/>
      <c r="N662" s="435"/>
    </row>
    <row r="663" spans="1:25" s="436" customFormat="1" x14ac:dyDescent="0.2">
      <c r="A663" s="434"/>
      <c r="B663" s="212"/>
      <c r="C663" s="213">
        <v>610</v>
      </c>
      <c r="D663" s="214" t="s">
        <v>115</v>
      </c>
      <c r="E663" s="355"/>
      <c r="F663" s="223">
        <v>34.799999999999997</v>
      </c>
      <c r="G663" s="223">
        <v>59.9</v>
      </c>
      <c r="H663" s="590">
        <v>69.3</v>
      </c>
      <c r="I663" s="590">
        <v>74</v>
      </c>
      <c r="J663" s="598">
        <v>73</v>
      </c>
      <c r="K663" s="590">
        <v>69.3</v>
      </c>
      <c r="L663" s="590">
        <v>69.3</v>
      </c>
      <c r="M663" s="474" t="s">
        <v>1325</v>
      </c>
      <c r="N663" s="435"/>
    </row>
    <row r="664" spans="1:25" s="436" customFormat="1" x14ac:dyDescent="0.2">
      <c r="A664" s="434"/>
      <c r="B664" s="212"/>
      <c r="C664" s="213">
        <v>620</v>
      </c>
      <c r="D664" s="214" t="s">
        <v>116</v>
      </c>
      <c r="E664" s="355"/>
      <c r="F664" s="223">
        <v>12.1</v>
      </c>
      <c r="G664" s="223">
        <v>21</v>
      </c>
      <c r="H664" s="590">
        <v>24.2</v>
      </c>
      <c r="I664" s="590">
        <v>25.8</v>
      </c>
      <c r="J664" s="590">
        <v>25.8</v>
      </c>
      <c r="K664" s="590">
        <v>24.2</v>
      </c>
      <c r="L664" s="590">
        <v>24.2</v>
      </c>
      <c r="M664" s="474"/>
      <c r="N664" s="435"/>
    </row>
    <row r="665" spans="1:25" s="318" customFormat="1" x14ac:dyDescent="0.2">
      <c r="A665" s="434"/>
      <c r="B665" s="212"/>
      <c r="C665" s="213">
        <v>630</v>
      </c>
      <c r="D665" s="214" t="s">
        <v>117</v>
      </c>
      <c r="E665" s="355"/>
      <c r="F665" s="223">
        <v>5.3</v>
      </c>
      <c r="G665" s="223">
        <v>3.1</v>
      </c>
      <c r="H665" s="590">
        <v>2</v>
      </c>
      <c r="I665" s="590">
        <v>2</v>
      </c>
      <c r="J665" s="590">
        <v>2</v>
      </c>
      <c r="K665" s="590">
        <v>2</v>
      </c>
      <c r="L665" s="590">
        <v>2</v>
      </c>
      <c r="M665" s="489"/>
      <c r="N665" s="319"/>
      <c r="P665" s="436"/>
      <c r="Q665" s="436"/>
      <c r="R665" s="436"/>
      <c r="S665" s="436"/>
      <c r="T665" s="436"/>
      <c r="U665" s="436"/>
      <c r="V665" s="436"/>
      <c r="W665" s="436"/>
      <c r="X665" s="436"/>
      <c r="Y665" s="436"/>
    </row>
    <row r="666" spans="1:25" s="436" customFormat="1" x14ac:dyDescent="0.2">
      <c r="A666" s="434"/>
      <c r="B666" s="212"/>
      <c r="C666" s="220"/>
      <c r="D666" s="221" t="s">
        <v>889</v>
      </c>
      <c r="E666" s="250" t="s">
        <v>874</v>
      </c>
      <c r="F666" s="204">
        <f>SUM(F667:F669)</f>
        <v>59.8</v>
      </c>
      <c r="G666" s="204">
        <f t="shared" ref="G666" si="230">SUM(G667:G669)</f>
        <v>58.3</v>
      </c>
      <c r="H666" s="204">
        <f>SUM(H667:H669)</f>
        <v>52.5</v>
      </c>
      <c r="I666" s="204">
        <f>SUM(I667:I669)</f>
        <v>65.5</v>
      </c>
      <c r="J666" s="204">
        <f>SUM(J667:J669)</f>
        <v>63</v>
      </c>
      <c r="K666" s="204">
        <f t="shared" ref="K666:L666" si="231">SUM(K667:K669)</f>
        <v>60</v>
      </c>
      <c r="L666" s="204">
        <f t="shared" si="231"/>
        <v>60</v>
      </c>
      <c r="M666" s="365"/>
      <c r="N666" s="435"/>
    </row>
    <row r="667" spans="1:25" s="436" customFormat="1" x14ac:dyDescent="0.2">
      <c r="A667" s="434"/>
      <c r="B667" s="212"/>
      <c r="C667" s="213">
        <v>610</v>
      </c>
      <c r="D667" s="214" t="s">
        <v>115</v>
      </c>
      <c r="E667" s="355"/>
      <c r="F667" s="223">
        <v>30.2</v>
      </c>
      <c r="G667" s="223">
        <v>37</v>
      </c>
      <c r="H667" s="590">
        <v>37.799999999999997</v>
      </c>
      <c r="I667" s="590">
        <v>44.5</v>
      </c>
      <c r="J667" s="598">
        <v>42</v>
      </c>
      <c r="K667" s="590">
        <v>37.799999999999997</v>
      </c>
      <c r="L667" s="590">
        <v>37.799999999999997</v>
      </c>
      <c r="M667" s="474" t="s">
        <v>1325</v>
      </c>
      <c r="N667" s="435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</row>
    <row r="668" spans="1:25" s="436" customFormat="1" x14ac:dyDescent="0.2">
      <c r="A668" s="434"/>
      <c r="B668" s="212"/>
      <c r="C668" s="213">
        <v>620</v>
      </c>
      <c r="D668" s="214" t="s">
        <v>116</v>
      </c>
      <c r="E668" s="355"/>
      <c r="F668" s="223">
        <v>9.4</v>
      </c>
      <c r="G668" s="223">
        <v>11.6</v>
      </c>
      <c r="H668" s="590">
        <v>13.2</v>
      </c>
      <c r="I668" s="590">
        <v>14</v>
      </c>
      <c r="J668" s="590">
        <v>14</v>
      </c>
      <c r="K668" s="590">
        <v>13.2</v>
      </c>
      <c r="L668" s="590">
        <v>13.2</v>
      </c>
      <c r="M668" s="474"/>
      <c r="N668" s="435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</row>
    <row r="669" spans="1:25" s="436" customFormat="1" x14ac:dyDescent="0.2">
      <c r="A669" s="427"/>
      <c r="B669" s="212"/>
      <c r="C669" s="213">
        <v>630</v>
      </c>
      <c r="D669" s="214" t="s">
        <v>117</v>
      </c>
      <c r="E669" s="355"/>
      <c r="F669" s="223">
        <v>20.2</v>
      </c>
      <c r="G669" s="223">
        <v>9.6999999999999993</v>
      </c>
      <c r="H669" s="590">
        <v>1.5</v>
      </c>
      <c r="I669" s="590">
        <v>7</v>
      </c>
      <c r="J669" s="590">
        <v>7</v>
      </c>
      <c r="K669" s="590">
        <v>9</v>
      </c>
      <c r="L669" s="590">
        <v>9</v>
      </c>
      <c r="M669" s="474"/>
      <c r="N669" s="435"/>
      <c r="P669" s="316"/>
      <c r="Q669" s="316"/>
      <c r="R669" s="316"/>
      <c r="S669" s="316"/>
      <c r="T669" s="316"/>
      <c r="U669" s="316"/>
      <c r="V669" s="316"/>
      <c r="W669" s="316"/>
      <c r="X669" s="316"/>
      <c r="Y669" s="316"/>
    </row>
    <row r="670" spans="1:25" s="436" customFormat="1" x14ac:dyDescent="0.2">
      <c r="A670" s="427"/>
      <c r="B670" s="212"/>
      <c r="C670" s="220"/>
      <c r="D670" s="221" t="s">
        <v>964</v>
      </c>
      <c r="E670" s="250" t="s">
        <v>874</v>
      </c>
      <c r="F670" s="204">
        <f>SUM(F671:F673)</f>
        <v>86.6</v>
      </c>
      <c r="G670" s="204">
        <f t="shared" ref="G670" si="232">SUM(G671:G673)</f>
        <v>132.30000000000001</v>
      </c>
      <c r="H670" s="204">
        <f>SUM(H671:H673)</f>
        <v>75</v>
      </c>
      <c r="I670" s="204">
        <f>SUM(I671:I673)</f>
        <v>134</v>
      </c>
      <c r="J670" s="204">
        <f>SUM(J671:J673)</f>
        <v>141.4</v>
      </c>
      <c r="K670" s="204">
        <f t="shared" ref="K670:L670" si="233">SUM(K671:K673)</f>
        <v>75</v>
      </c>
      <c r="L670" s="204">
        <f t="shared" si="233"/>
        <v>75</v>
      </c>
      <c r="M670" s="466"/>
      <c r="N670" s="435"/>
      <c r="P670" s="316"/>
      <c r="Q670" s="316"/>
      <c r="R670" s="316"/>
      <c r="S670" s="316"/>
      <c r="T670" s="316"/>
      <c r="U670" s="316"/>
      <c r="V670" s="316"/>
      <c r="W670" s="316"/>
      <c r="X670" s="316"/>
      <c r="Y670" s="316"/>
    </row>
    <row r="671" spans="1:25" s="436" customFormat="1" x14ac:dyDescent="0.2">
      <c r="A671" s="427"/>
      <c r="B671" s="212"/>
      <c r="C671" s="213">
        <v>610</v>
      </c>
      <c r="D671" s="214" t="s">
        <v>115</v>
      </c>
      <c r="E671" s="355"/>
      <c r="F671" s="223">
        <v>53.5</v>
      </c>
      <c r="G671" s="223">
        <v>88.2</v>
      </c>
      <c r="H671" s="590">
        <v>43</v>
      </c>
      <c r="I671" s="590">
        <v>83</v>
      </c>
      <c r="J671" s="598">
        <v>88.5</v>
      </c>
      <c r="K671" s="590">
        <v>43</v>
      </c>
      <c r="L671" s="590">
        <v>43</v>
      </c>
      <c r="M671" s="474" t="s">
        <v>1325</v>
      </c>
      <c r="N671" s="435"/>
      <c r="P671" s="316"/>
      <c r="Q671" s="316"/>
      <c r="R671" s="316"/>
      <c r="S671" s="316"/>
      <c r="T671" s="316"/>
      <c r="U671" s="316"/>
      <c r="V671" s="316"/>
      <c r="W671" s="316"/>
      <c r="X671" s="316"/>
      <c r="Y671" s="316"/>
    </row>
    <row r="672" spans="1:25" s="436" customFormat="1" x14ac:dyDescent="0.2">
      <c r="A672" s="427"/>
      <c r="B672" s="212"/>
      <c r="C672" s="213">
        <v>620</v>
      </c>
      <c r="D672" s="214" t="s">
        <v>116</v>
      </c>
      <c r="E672" s="355"/>
      <c r="F672" s="223">
        <v>18.8</v>
      </c>
      <c r="G672" s="223">
        <v>31</v>
      </c>
      <c r="H672" s="590">
        <v>10</v>
      </c>
      <c r="I672" s="590">
        <v>29</v>
      </c>
      <c r="J672" s="598">
        <v>30.9</v>
      </c>
      <c r="K672" s="590">
        <v>10</v>
      </c>
      <c r="L672" s="590">
        <v>10</v>
      </c>
      <c r="M672" s="474" t="s">
        <v>1325</v>
      </c>
      <c r="N672" s="435"/>
      <c r="P672" s="316"/>
      <c r="Q672" s="316"/>
      <c r="R672" s="316"/>
      <c r="S672" s="316"/>
      <c r="T672" s="316"/>
      <c r="U672" s="316"/>
      <c r="V672" s="316"/>
      <c r="W672" s="316"/>
      <c r="X672" s="316"/>
      <c r="Y672" s="316"/>
    </row>
    <row r="673" spans="1:25" x14ac:dyDescent="0.2">
      <c r="A673" s="208"/>
      <c r="B673" s="212"/>
      <c r="C673" s="213">
        <v>630</v>
      </c>
      <c r="D673" s="214" t="s">
        <v>117</v>
      </c>
      <c r="E673" s="355"/>
      <c r="F673" s="223">
        <v>14.3</v>
      </c>
      <c r="G673" s="223">
        <v>13.1</v>
      </c>
      <c r="H673" s="590">
        <v>22</v>
      </c>
      <c r="I673" s="590">
        <v>22</v>
      </c>
      <c r="J673" s="590">
        <v>22</v>
      </c>
      <c r="K673" s="590">
        <v>22</v>
      </c>
      <c r="L673" s="590">
        <v>22</v>
      </c>
      <c r="M673" s="474"/>
    </row>
    <row r="674" spans="1:25" x14ac:dyDescent="0.2">
      <c r="A674" s="208"/>
      <c r="B674" s="212"/>
      <c r="C674" s="220"/>
      <c r="D674" s="221" t="s">
        <v>906</v>
      </c>
      <c r="E674" s="250" t="s">
        <v>905</v>
      </c>
      <c r="F674" s="204">
        <f>SUM(F675:F677)</f>
        <v>30</v>
      </c>
      <c r="G674" s="204">
        <f t="shared" ref="G674" si="234">SUM(G675:G677)</f>
        <v>22.7</v>
      </c>
      <c r="H674" s="204">
        <f>SUM(H675:H677)</f>
        <v>32.6</v>
      </c>
      <c r="I674" s="204">
        <f>SUM(I675:I677)</f>
        <v>32.6</v>
      </c>
      <c r="J674" s="204">
        <f>SUM(J675:J677)</f>
        <v>26.8</v>
      </c>
      <c r="K674" s="204">
        <f t="shared" ref="K674:L674" si="235">SUM(K675:K677)</f>
        <v>32.6</v>
      </c>
      <c r="L674" s="204">
        <f t="shared" si="235"/>
        <v>32.6</v>
      </c>
      <c r="M674" s="207"/>
    </row>
    <row r="675" spans="1:25" s="316" customFormat="1" x14ac:dyDescent="0.2">
      <c r="A675" s="314"/>
      <c r="B675" s="212"/>
      <c r="C675" s="213">
        <v>610</v>
      </c>
      <c r="D675" s="261" t="s">
        <v>184</v>
      </c>
      <c r="E675" s="355"/>
      <c r="F675" s="222">
        <v>15.4</v>
      </c>
      <c r="G675" s="222">
        <v>15.6</v>
      </c>
      <c r="H675" s="589">
        <v>18</v>
      </c>
      <c r="I675" s="589">
        <v>18</v>
      </c>
      <c r="J675" s="589">
        <v>18</v>
      </c>
      <c r="K675" s="589">
        <v>18</v>
      </c>
      <c r="L675" s="589">
        <v>18</v>
      </c>
      <c r="M675" s="463"/>
      <c r="N675" s="315"/>
    </row>
    <row r="676" spans="1:25" s="316" customFormat="1" x14ac:dyDescent="0.2">
      <c r="A676" s="317"/>
      <c r="B676" s="212"/>
      <c r="C676" s="213">
        <v>620</v>
      </c>
      <c r="D676" s="214" t="s">
        <v>116</v>
      </c>
      <c r="E676" s="355"/>
      <c r="F676" s="222">
        <v>5.4</v>
      </c>
      <c r="G676" s="222">
        <v>5.4</v>
      </c>
      <c r="H676" s="589">
        <v>6.3</v>
      </c>
      <c r="I676" s="589">
        <v>6.3</v>
      </c>
      <c r="J676" s="589">
        <v>6.3</v>
      </c>
      <c r="K676" s="589">
        <v>6.3</v>
      </c>
      <c r="L676" s="589">
        <v>6.3</v>
      </c>
      <c r="M676" s="474"/>
      <c r="N676" s="315"/>
    </row>
    <row r="677" spans="1:25" s="316" customFormat="1" x14ac:dyDescent="0.2">
      <c r="A677" s="317"/>
      <c r="B677" s="212"/>
      <c r="C677" s="213">
        <v>630</v>
      </c>
      <c r="D677" s="270" t="s">
        <v>117</v>
      </c>
      <c r="E677" s="355"/>
      <c r="F677" s="222">
        <v>9.1999999999999993</v>
      </c>
      <c r="G677" s="222">
        <v>1.7</v>
      </c>
      <c r="H677" s="589">
        <v>8.3000000000000007</v>
      </c>
      <c r="I677" s="589">
        <v>8.3000000000000007</v>
      </c>
      <c r="J677" s="596">
        <v>2.5</v>
      </c>
      <c r="K677" s="589">
        <v>8.3000000000000007</v>
      </c>
      <c r="L677" s="589">
        <v>8.3000000000000007</v>
      </c>
      <c r="M677" s="474" t="s">
        <v>1325</v>
      </c>
      <c r="N677" s="315"/>
    </row>
    <row r="678" spans="1:25" s="316" customFormat="1" x14ac:dyDescent="0.2">
      <c r="A678" s="317"/>
      <c r="B678" s="290"/>
      <c r="C678" s="291"/>
      <c r="D678" s="278" t="s">
        <v>695</v>
      </c>
      <c r="E678" s="294">
        <v>10</v>
      </c>
      <c r="F678" s="279">
        <f>SUM(F680:F683)</f>
        <v>38.799999999999997</v>
      </c>
      <c r="G678" s="279">
        <f t="shared" ref="G678" si="236">SUM(G680:G683)</f>
        <v>54.800000000000004</v>
      </c>
      <c r="H678" s="279">
        <f t="shared" ref="H678" si="237">SUM(H680:H683)</f>
        <v>57.900000000000006</v>
      </c>
      <c r="I678" s="279">
        <f t="shared" ref="I678:J678" si="238">SUM(I680:I683)</f>
        <v>70.2</v>
      </c>
      <c r="J678" s="279">
        <f t="shared" si="238"/>
        <v>73.2</v>
      </c>
      <c r="K678" s="279">
        <f t="shared" ref="K678:L678" si="239">SUM(K680:K683)</f>
        <v>61.900000000000006</v>
      </c>
      <c r="L678" s="279">
        <f t="shared" si="239"/>
        <v>59.900000000000006</v>
      </c>
      <c r="M678" s="474"/>
      <c r="N678" s="315"/>
    </row>
    <row r="679" spans="1:25" x14ac:dyDescent="0.2">
      <c r="A679" s="205"/>
      <c r="B679" s="212"/>
      <c r="C679" s="220"/>
      <c r="D679" s="221" t="s">
        <v>696</v>
      </c>
      <c r="E679" s="250" t="s">
        <v>776</v>
      </c>
      <c r="F679" s="224"/>
      <c r="G679" s="224"/>
      <c r="H679" s="224"/>
      <c r="I679" s="224"/>
      <c r="J679" s="224"/>
      <c r="K679" s="224"/>
      <c r="L679" s="224"/>
      <c r="M679" s="463"/>
      <c r="P679" s="316"/>
      <c r="Q679" s="316"/>
      <c r="R679" s="316"/>
      <c r="S679" s="316"/>
      <c r="T679" s="316"/>
      <c r="U679" s="316"/>
      <c r="V679" s="316"/>
      <c r="W679" s="316"/>
      <c r="X679" s="316"/>
      <c r="Y679" s="316"/>
    </row>
    <row r="680" spans="1:25" x14ac:dyDescent="0.2">
      <c r="A680" s="205"/>
      <c r="B680" s="212">
        <v>610</v>
      </c>
      <c r="C680" s="213"/>
      <c r="D680" s="214" t="s">
        <v>115</v>
      </c>
      <c r="E680" s="355"/>
      <c r="F680" s="223">
        <v>27.7</v>
      </c>
      <c r="G680" s="223">
        <v>38.5</v>
      </c>
      <c r="H680" s="590">
        <v>42.2</v>
      </c>
      <c r="I680" s="590">
        <v>52.1</v>
      </c>
      <c r="J680" s="590">
        <v>52.1</v>
      </c>
      <c r="K680" s="590">
        <v>42.2</v>
      </c>
      <c r="L680" s="590">
        <v>42.2</v>
      </c>
      <c r="M680" s="474"/>
      <c r="P680" s="316"/>
      <c r="Q680" s="316"/>
      <c r="R680" s="316"/>
      <c r="S680" s="316"/>
      <c r="T680" s="316"/>
      <c r="U680" s="316"/>
      <c r="V680" s="316"/>
      <c r="W680" s="316"/>
      <c r="X680" s="316"/>
      <c r="Y680" s="316"/>
    </row>
    <row r="681" spans="1:25" s="316" customFormat="1" x14ac:dyDescent="0.2">
      <c r="A681" s="314"/>
      <c r="B681" s="212">
        <v>620</v>
      </c>
      <c r="C681" s="213"/>
      <c r="D681" s="214" t="s">
        <v>116</v>
      </c>
      <c r="E681" s="355"/>
      <c r="F681" s="223">
        <v>9.1999999999999993</v>
      </c>
      <c r="G681" s="223">
        <v>12.7</v>
      </c>
      <c r="H681" s="590">
        <v>14.7</v>
      </c>
      <c r="I681" s="590">
        <v>17.100000000000001</v>
      </c>
      <c r="J681" s="590">
        <v>17.100000000000001</v>
      </c>
      <c r="K681" s="590">
        <v>14.7</v>
      </c>
      <c r="L681" s="590">
        <v>14.7</v>
      </c>
      <c r="M681" s="474"/>
      <c r="N681" s="315"/>
    </row>
    <row r="682" spans="1:25" s="316" customFormat="1" x14ac:dyDescent="0.2">
      <c r="A682" s="314"/>
      <c r="B682" s="212">
        <v>630</v>
      </c>
      <c r="C682" s="213"/>
      <c r="D682" s="214" t="s">
        <v>117</v>
      </c>
      <c r="E682" s="355"/>
      <c r="F682" s="223">
        <v>1.9</v>
      </c>
      <c r="G682" s="223">
        <v>3.4</v>
      </c>
      <c r="H682" s="590">
        <v>1</v>
      </c>
      <c r="I682" s="590">
        <v>1</v>
      </c>
      <c r="J682" s="598">
        <v>4</v>
      </c>
      <c r="K682" s="590">
        <v>5</v>
      </c>
      <c r="L682" s="590">
        <v>3</v>
      </c>
      <c r="M682" s="474" t="s">
        <v>1325</v>
      </c>
      <c r="N682" s="315"/>
      <c r="P682" s="436"/>
      <c r="Q682" s="436"/>
      <c r="R682" s="436"/>
      <c r="S682" s="436"/>
      <c r="T682" s="436"/>
      <c r="U682" s="436"/>
      <c r="V682" s="436"/>
      <c r="W682" s="436"/>
      <c r="X682" s="436"/>
      <c r="Y682" s="436"/>
    </row>
    <row r="683" spans="1:25" s="316" customFormat="1" x14ac:dyDescent="0.2">
      <c r="A683" s="314"/>
      <c r="B683" s="212">
        <v>642</v>
      </c>
      <c r="C683" s="213"/>
      <c r="D683" s="214" t="s">
        <v>111</v>
      </c>
      <c r="E683" s="355"/>
      <c r="F683" s="222">
        <v>0</v>
      </c>
      <c r="G683" s="222">
        <v>0.2</v>
      </c>
      <c r="H683" s="589">
        <v>0</v>
      </c>
      <c r="I683" s="589">
        <v>0</v>
      </c>
      <c r="J683" s="589">
        <v>0</v>
      </c>
      <c r="K683" s="589">
        <v>0</v>
      </c>
      <c r="L683" s="589">
        <v>0</v>
      </c>
      <c r="M683" s="474"/>
      <c r="N683" s="315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</row>
    <row r="684" spans="1:25" s="316" customFormat="1" x14ac:dyDescent="0.2">
      <c r="A684" s="317"/>
      <c r="B684" s="290"/>
      <c r="C684" s="291"/>
      <c r="D684" s="278" t="s">
        <v>212</v>
      </c>
      <c r="E684" s="290" t="s">
        <v>694</v>
      </c>
      <c r="F684" s="280">
        <f>SUM(F685+F690+F691+F692+F693+F694)</f>
        <v>65.8</v>
      </c>
      <c r="G684" s="280">
        <f t="shared" ref="G684" si="240">SUM(G685+G691+G692+G693+G694)</f>
        <v>107.9</v>
      </c>
      <c r="H684" s="280">
        <f>SUM(H685+H691+H692+H693+H694)</f>
        <v>100</v>
      </c>
      <c r="I684" s="280">
        <f t="shared" ref="I684:J684" si="241">SUM(I685+I691+I692+I693+I694)</f>
        <v>110</v>
      </c>
      <c r="J684" s="280">
        <f t="shared" si="241"/>
        <v>120</v>
      </c>
      <c r="K684" s="280">
        <f t="shared" ref="K684:L684" si="242">SUM(K685+K691+K692+K693+K694)</f>
        <v>100</v>
      </c>
      <c r="L684" s="280">
        <f t="shared" si="242"/>
        <v>100</v>
      </c>
      <c r="M684" s="489"/>
      <c r="N684" s="315"/>
    </row>
    <row r="685" spans="1:25" s="316" customFormat="1" x14ac:dyDescent="0.2">
      <c r="A685" s="317"/>
      <c r="B685" s="212"/>
      <c r="C685" s="213"/>
      <c r="D685" s="221" t="s">
        <v>145</v>
      </c>
      <c r="E685" s="212"/>
      <c r="F685" s="204">
        <f>SUM(F686:F688)</f>
        <v>13.899999999999999</v>
      </c>
      <c r="G685" s="204">
        <f t="shared" ref="G685" si="243">SUM(G686:G690)</f>
        <v>5.8999999999999995</v>
      </c>
      <c r="H685" s="204">
        <f>SUM(H686:H690)</f>
        <v>0</v>
      </c>
      <c r="I685" s="204">
        <f>SUM(I686:I690)</f>
        <v>10</v>
      </c>
      <c r="J685" s="204">
        <f>SUM(J686:J690)</f>
        <v>20</v>
      </c>
      <c r="K685" s="204">
        <f t="shared" ref="K685:L685" si="244">SUM(K686:K690)</f>
        <v>0</v>
      </c>
      <c r="L685" s="204">
        <f t="shared" si="244"/>
        <v>0</v>
      </c>
      <c r="M685" s="463"/>
      <c r="N685" s="315"/>
    </row>
    <row r="686" spans="1:25" s="316" customFormat="1" x14ac:dyDescent="0.2">
      <c r="A686" s="317"/>
      <c r="B686" s="212"/>
      <c r="C686" s="213">
        <v>610</v>
      </c>
      <c r="D686" s="214" t="s">
        <v>115</v>
      </c>
      <c r="E686" s="355"/>
      <c r="F686" s="223">
        <v>9.6999999999999993</v>
      </c>
      <c r="G686" s="223">
        <v>3.7</v>
      </c>
      <c r="H686" s="590">
        <v>0</v>
      </c>
      <c r="I686" s="590">
        <v>0</v>
      </c>
      <c r="J686" s="590">
        <v>0</v>
      </c>
      <c r="K686" s="590">
        <v>0</v>
      </c>
      <c r="L686" s="590">
        <v>0</v>
      </c>
      <c r="M686" s="463"/>
      <c r="N686" s="315"/>
      <c r="P686" s="436"/>
      <c r="Q686" s="436"/>
      <c r="R686" s="436"/>
      <c r="S686" s="436"/>
      <c r="T686" s="436"/>
      <c r="U686" s="436"/>
      <c r="V686" s="436"/>
      <c r="W686" s="436"/>
      <c r="X686" s="436"/>
      <c r="Y686" s="436"/>
    </row>
    <row r="687" spans="1:25" s="316" customFormat="1" ht="10.5" customHeight="1" x14ac:dyDescent="0.2">
      <c r="A687" s="314"/>
      <c r="B687" s="212"/>
      <c r="C687" s="213">
        <v>620</v>
      </c>
      <c r="D687" s="214" t="s">
        <v>116</v>
      </c>
      <c r="E687" s="355"/>
      <c r="F687" s="223">
        <v>3.5</v>
      </c>
      <c r="G687" s="223">
        <v>1.4</v>
      </c>
      <c r="H687" s="590">
        <v>0</v>
      </c>
      <c r="I687" s="590">
        <v>0</v>
      </c>
      <c r="J687" s="590">
        <v>0</v>
      </c>
      <c r="K687" s="590">
        <v>0</v>
      </c>
      <c r="L687" s="590">
        <v>0</v>
      </c>
      <c r="M687" s="463"/>
      <c r="N687" s="315"/>
    </row>
    <row r="688" spans="1:25" s="436" customFormat="1" ht="10.5" customHeight="1" x14ac:dyDescent="0.2">
      <c r="A688" s="434"/>
      <c r="B688" s="212"/>
      <c r="C688" s="213">
        <v>630</v>
      </c>
      <c r="D688" s="214" t="s">
        <v>1004</v>
      </c>
      <c r="E688" s="355"/>
      <c r="F688" s="223">
        <v>0.7</v>
      </c>
      <c r="G688" s="223">
        <v>0.8</v>
      </c>
      <c r="H688" s="590">
        <v>0</v>
      </c>
      <c r="I688" s="590">
        <v>0</v>
      </c>
      <c r="J688" s="590">
        <v>0</v>
      </c>
      <c r="K688" s="590">
        <v>0</v>
      </c>
      <c r="L688" s="590">
        <v>0</v>
      </c>
      <c r="M688" s="463"/>
      <c r="N688" s="435"/>
      <c r="P688" s="318"/>
      <c r="Q688" s="318"/>
      <c r="R688" s="318"/>
      <c r="S688" s="318"/>
      <c r="T688" s="318"/>
      <c r="U688" s="318"/>
      <c r="V688" s="318"/>
      <c r="W688" s="318"/>
      <c r="X688" s="318"/>
      <c r="Y688" s="318"/>
    </row>
    <row r="689" spans="1:25" s="365" customFormat="1" ht="10.5" customHeight="1" x14ac:dyDescent="0.2">
      <c r="A689" s="476"/>
      <c r="B689" s="593"/>
      <c r="C689" s="213">
        <v>630</v>
      </c>
      <c r="D689" s="214" t="s">
        <v>1286</v>
      </c>
      <c r="E689" s="355"/>
      <c r="F689" s="590">
        <v>0</v>
      </c>
      <c r="G689" s="590">
        <v>0</v>
      </c>
      <c r="H689" s="590">
        <v>0</v>
      </c>
      <c r="I689" s="590">
        <v>10</v>
      </c>
      <c r="J689" s="598">
        <v>20</v>
      </c>
      <c r="K689" s="590">
        <v>0</v>
      </c>
      <c r="L689" s="590">
        <v>0</v>
      </c>
      <c r="M689" s="474" t="s">
        <v>1325</v>
      </c>
      <c r="N689" s="475"/>
      <c r="P689" s="468"/>
      <c r="Q689" s="468"/>
      <c r="R689" s="468"/>
      <c r="S689" s="468"/>
      <c r="T689" s="468"/>
      <c r="U689" s="468"/>
      <c r="V689" s="468"/>
      <c r="W689" s="468"/>
      <c r="X689" s="468"/>
      <c r="Y689" s="468"/>
    </row>
    <row r="690" spans="1:25" x14ac:dyDescent="0.2">
      <c r="A690" s="208"/>
      <c r="B690" s="212"/>
      <c r="C690" s="213">
        <v>642013</v>
      </c>
      <c r="D690" s="214" t="s">
        <v>627</v>
      </c>
      <c r="E690" s="355"/>
      <c r="F690" s="223">
        <v>0</v>
      </c>
      <c r="G690" s="223">
        <v>0</v>
      </c>
      <c r="H690" s="590">
        <v>0</v>
      </c>
      <c r="I690" s="590">
        <v>0</v>
      </c>
      <c r="J690" s="590">
        <v>0</v>
      </c>
      <c r="K690" s="590">
        <v>0</v>
      </c>
      <c r="L690" s="590">
        <v>0</v>
      </c>
      <c r="M690" s="463"/>
      <c r="P690" s="436"/>
      <c r="Q690" s="436"/>
      <c r="R690" s="436"/>
      <c r="S690" s="436"/>
      <c r="T690" s="436"/>
      <c r="U690" s="436"/>
      <c r="V690" s="436"/>
      <c r="W690" s="436"/>
      <c r="X690" s="436"/>
      <c r="Y690" s="436"/>
    </row>
    <row r="691" spans="1:25" s="316" customFormat="1" x14ac:dyDescent="0.2">
      <c r="A691" s="314"/>
      <c r="B691" s="449" t="s">
        <v>594</v>
      </c>
      <c r="C691" s="213">
        <v>642002</v>
      </c>
      <c r="D691" s="214" t="s">
        <v>1150</v>
      </c>
      <c r="E691" s="355"/>
      <c r="F691" s="223">
        <v>3</v>
      </c>
      <c r="G691" s="223">
        <v>0</v>
      </c>
      <c r="H691" s="590">
        <v>6</v>
      </c>
      <c r="I691" s="590">
        <v>6</v>
      </c>
      <c r="J691" s="590">
        <v>6</v>
      </c>
      <c r="K691" s="590">
        <v>6</v>
      </c>
      <c r="L691" s="590">
        <v>6</v>
      </c>
      <c r="M691" s="207"/>
      <c r="N691" s="315"/>
      <c r="P691" s="436"/>
      <c r="Q691" s="436"/>
      <c r="R691" s="436"/>
      <c r="S691" s="436"/>
      <c r="T691" s="436"/>
      <c r="U691" s="436"/>
      <c r="V691" s="436"/>
      <c r="W691" s="436"/>
      <c r="X691" s="436"/>
      <c r="Y691" s="436"/>
    </row>
    <row r="692" spans="1:25" s="316" customFormat="1" x14ac:dyDescent="0.2">
      <c r="A692" s="314"/>
      <c r="B692" s="449" t="s">
        <v>595</v>
      </c>
      <c r="C692" s="213">
        <v>642014</v>
      </c>
      <c r="D692" s="214" t="s">
        <v>350</v>
      </c>
      <c r="E692" s="355"/>
      <c r="F692" s="223">
        <v>0</v>
      </c>
      <c r="G692" s="223">
        <v>1.3</v>
      </c>
      <c r="H692" s="590">
        <v>4</v>
      </c>
      <c r="I692" s="590">
        <v>4</v>
      </c>
      <c r="J692" s="590">
        <v>4</v>
      </c>
      <c r="K692" s="590">
        <v>4</v>
      </c>
      <c r="L692" s="590">
        <v>4</v>
      </c>
      <c r="M692" s="463"/>
      <c r="N692" s="315"/>
    </row>
    <row r="693" spans="1:25" s="436" customFormat="1" x14ac:dyDescent="0.2">
      <c r="A693" s="434"/>
      <c r="B693" s="449" t="s">
        <v>594</v>
      </c>
      <c r="C693" s="213">
        <v>642024</v>
      </c>
      <c r="D693" s="214" t="s">
        <v>352</v>
      </c>
      <c r="E693" s="355"/>
      <c r="F693" s="223">
        <v>0</v>
      </c>
      <c r="G693" s="223">
        <v>0</v>
      </c>
      <c r="H693" s="590">
        <v>0</v>
      </c>
      <c r="I693" s="590">
        <v>0</v>
      </c>
      <c r="J693" s="590">
        <v>0</v>
      </c>
      <c r="K693" s="590">
        <v>0</v>
      </c>
      <c r="L693" s="590">
        <v>0</v>
      </c>
      <c r="M693" s="463"/>
      <c r="N693" s="435"/>
      <c r="P693" s="316"/>
      <c r="Q693" s="316"/>
      <c r="R693" s="316"/>
      <c r="S693" s="316"/>
      <c r="T693" s="316"/>
      <c r="U693" s="316"/>
      <c r="V693" s="316"/>
      <c r="W693" s="316"/>
      <c r="X693" s="316"/>
      <c r="Y693" s="316"/>
    </row>
    <row r="694" spans="1:25" s="316" customFormat="1" x14ac:dyDescent="0.2">
      <c r="A694" s="317"/>
      <c r="B694" s="449" t="s">
        <v>596</v>
      </c>
      <c r="C694" s="213">
        <v>642026</v>
      </c>
      <c r="D694" s="214" t="s">
        <v>213</v>
      </c>
      <c r="E694" s="355"/>
      <c r="F694" s="223">
        <v>48.9</v>
      </c>
      <c r="G694" s="223">
        <v>100.7</v>
      </c>
      <c r="H694" s="590">
        <v>90</v>
      </c>
      <c r="I694" s="590">
        <v>90</v>
      </c>
      <c r="J694" s="590">
        <v>90</v>
      </c>
      <c r="K694" s="590">
        <v>90</v>
      </c>
      <c r="L694" s="590">
        <v>90</v>
      </c>
      <c r="M694" s="474"/>
      <c r="N694" s="315"/>
      <c r="P694" s="436"/>
      <c r="Q694" s="436"/>
      <c r="R694" s="436"/>
      <c r="S694" s="436"/>
      <c r="T694" s="436"/>
      <c r="U694" s="436"/>
      <c r="V694" s="436"/>
      <c r="W694" s="436"/>
      <c r="X694" s="436"/>
      <c r="Y694" s="436"/>
    </row>
    <row r="695" spans="1:25" s="318" customFormat="1" x14ac:dyDescent="0.2">
      <c r="A695" s="434"/>
      <c r="B695" s="546"/>
      <c r="C695" s="291"/>
      <c r="D695" s="278" t="s">
        <v>959</v>
      </c>
      <c r="E695" s="548" t="s">
        <v>958</v>
      </c>
      <c r="F695" s="279">
        <f t="shared" ref="F695" si="245">SUM(F696:F700)</f>
        <v>7.1</v>
      </c>
      <c r="G695" s="279">
        <f t="shared" ref="G695" si="246">SUM(G696:G700)</f>
        <v>37.900000000000006</v>
      </c>
      <c r="H695" s="279">
        <f t="shared" ref="H695" si="247">SUM(H696:H700)</f>
        <v>0</v>
      </c>
      <c r="I695" s="279">
        <f t="shared" ref="I695:J695" si="248">SUM(I696:I700)</f>
        <v>0</v>
      </c>
      <c r="J695" s="279">
        <f t="shared" si="248"/>
        <v>0</v>
      </c>
      <c r="K695" s="279">
        <f t="shared" ref="K695:L695" si="249">SUM(K696:K700)</f>
        <v>0</v>
      </c>
      <c r="L695" s="279">
        <f t="shared" si="249"/>
        <v>0</v>
      </c>
      <c r="M695" s="463"/>
      <c r="N695" s="319"/>
      <c r="P695" s="316"/>
      <c r="Q695" s="316"/>
      <c r="R695" s="316"/>
      <c r="S695" s="316"/>
      <c r="T695" s="316"/>
      <c r="U695" s="316"/>
      <c r="V695" s="316"/>
      <c r="W695" s="316"/>
      <c r="X695" s="316"/>
      <c r="Y695" s="316"/>
    </row>
    <row r="696" spans="1:25" s="436" customFormat="1" x14ac:dyDescent="0.2">
      <c r="A696" s="434"/>
      <c r="B696" s="212">
        <v>610</v>
      </c>
      <c r="C696" s="213"/>
      <c r="D696" s="214" t="s">
        <v>1148</v>
      </c>
      <c r="E696" s="544"/>
      <c r="F696" s="222">
        <v>0</v>
      </c>
      <c r="G696" s="222">
        <v>11.5</v>
      </c>
      <c r="H696" s="589">
        <v>0</v>
      </c>
      <c r="I696" s="589">
        <v>0</v>
      </c>
      <c r="J696" s="589">
        <v>0</v>
      </c>
      <c r="K696" s="589">
        <v>0</v>
      </c>
      <c r="L696" s="589">
        <v>0</v>
      </c>
      <c r="M696" s="175"/>
      <c r="N696" s="435"/>
      <c r="P696" s="316"/>
      <c r="Q696" s="316"/>
      <c r="R696" s="316"/>
      <c r="S696" s="316"/>
      <c r="T696" s="316"/>
      <c r="U696" s="316"/>
      <c r="V696" s="316"/>
      <c r="W696" s="316"/>
      <c r="X696" s="316"/>
      <c r="Y696" s="316"/>
    </row>
    <row r="697" spans="1:25" s="436" customFormat="1" x14ac:dyDescent="0.2">
      <c r="A697" s="434"/>
      <c r="B697" s="212">
        <v>620</v>
      </c>
      <c r="C697" s="213"/>
      <c r="D697" s="214" t="s">
        <v>1149</v>
      </c>
      <c r="E697" s="544"/>
      <c r="F697" s="222">
        <v>0</v>
      </c>
      <c r="G697" s="222">
        <v>6.6</v>
      </c>
      <c r="H697" s="589">
        <v>0</v>
      </c>
      <c r="I697" s="589">
        <v>0</v>
      </c>
      <c r="J697" s="589">
        <v>0</v>
      </c>
      <c r="K697" s="589">
        <v>0</v>
      </c>
      <c r="L697" s="589">
        <v>0</v>
      </c>
      <c r="M697" s="463"/>
      <c r="N697" s="435"/>
      <c r="P697" s="316"/>
      <c r="Q697" s="316"/>
      <c r="R697" s="316"/>
      <c r="S697" s="316"/>
      <c r="T697" s="316"/>
      <c r="U697" s="316"/>
      <c r="V697" s="316"/>
      <c r="W697" s="316"/>
      <c r="X697" s="316"/>
      <c r="Y697" s="316"/>
    </row>
    <row r="698" spans="1:25" s="316" customFormat="1" x14ac:dyDescent="0.2">
      <c r="A698" s="314"/>
      <c r="B698" s="212">
        <v>630</v>
      </c>
      <c r="C698" s="213"/>
      <c r="D698" s="214" t="s">
        <v>117</v>
      </c>
      <c r="E698" s="544"/>
      <c r="F698" s="222">
        <v>0</v>
      </c>
      <c r="G698" s="222">
        <v>19.8</v>
      </c>
      <c r="H698" s="589">
        <v>0</v>
      </c>
      <c r="I698" s="589">
        <v>0</v>
      </c>
      <c r="J698" s="589">
        <v>0</v>
      </c>
      <c r="K698" s="589">
        <v>0</v>
      </c>
      <c r="L698" s="589">
        <v>0</v>
      </c>
      <c r="M698" s="463"/>
      <c r="N698" s="315"/>
    </row>
    <row r="699" spans="1:25" s="316" customFormat="1" x14ac:dyDescent="0.2">
      <c r="A699" s="317"/>
      <c r="B699" s="212"/>
      <c r="C699" s="213">
        <v>637005</v>
      </c>
      <c r="D699" s="214" t="s">
        <v>141</v>
      </c>
      <c r="E699" s="355"/>
      <c r="F699" s="223">
        <v>1</v>
      </c>
      <c r="G699" s="223">
        <v>0</v>
      </c>
      <c r="H699" s="590">
        <v>0</v>
      </c>
      <c r="I699" s="590">
        <v>0</v>
      </c>
      <c r="J699" s="590">
        <v>0</v>
      </c>
      <c r="K699" s="590">
        <v>0</v>
      </c>
      <c r="L699" s="590">
        <v>0</v>
      </c>
      <c r="M699" s="463"/>
      <c r="N699" s="315"/>
      <c r="P699" s="436"/>
      <c r="Q699" s="436"/>
      <c r="R699" s="436"/>
      <c r="S699" s="436"/>
      <c r="T699" s="436"/>
      <c r="U699" s="436"/>
      <c r="V699" s="436"/>
      <c r="W699" s="436"/>
      <c r="X699" s="436"/>
      <c r="Y699" s="436"/>
    </row>
    <row r="700" spans="1:25" s="436" customFormat="1" x14ac:dyDescent="0.2">
      <c r="A700" s="427"/>
      <c r="B700" s="449"/>
      <c r="C700" s="213">
        <v>630</v>
      </c>
      <c r="D700" s="214" t="s">
        <v>1189</v>
      </c>
      <c r="E700" s="356"/>
      <c r="F700" s="222">
        <v>6.1</v>
      </c>
      <c r="G700" s="222">
        <v>0</v>
      </c>
      <c r="H700" s="589">
        <v>0</v>
      </c>
      <c r="I700" s="589">
        <v>0</v>
      </c>
      <c r="J700" s="589">
        <v>0</v>
      </c>
      <c r="K700" s="589">
        <v>0</v>
      </c>
      <c r="L700" s="589">
        <v>0</v>
      </c>
      <c r="M700" s="463"/>
      <c r="N700" s="435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</row>
    <row r="701" spans="1:25" s="316" customFormat="1" x14ac:dyDescent="0.2">
      <c r="A701" s="314"/>
      <c r="B701" s="290"/>
      <c r="C701" s="291"/>
      <c r="D701" s="278" t="s">
        <v>722</v>
      </c>
      <c r="E701" s="298"/>
      <c r="F701" s="279">
        <f>SUM(F702)</f>
        <v>499</v>
      </c>
      <c r="G701" s="279">
        <f t="shared" ref="G701" si="250">SUM(G702)</f>
        <v>850.80000000000007</v>
      </c>
      <c r="H701" s="279">
        <f>SUM(H702)</f>
        <v>444.5</v>
      </c>
      <c r="I701" s="279">
        <f>SUM(I702)</f>
        <v>450.9</v>
      </c>
      <c r="J701" s="279">
        <f>SUM(J702)</f>
        <v>300.89999999999998</v>
      </c>
      <c r="K701" s="279">
        <f t="shared" ref="K701:L701" si="251">SUM(K702)</f>
        <v>432.7</v>
      </c>
      <c r="L701" s="279">
        <f t="shared" si="251"/>
        <v>415.2</v>
      </c>
      <c r="M701" s="463"/>
      <c r="N701" s="315"/>
    </row>
    <row r="702" spans="1:25" s="316" customFormat="1" x14ac:dyDescent="0.2">
      <c r="A702" s="317"/>
      <c r="B702" s="233">
        <v>800</v>
      </c>
      <c r="C702" s="220"/>
      <c r="D702" s="221" t="s">
        <v>251</v>
      </c>
      <c r="E702" s="250"/>
      <c r="F702" s="204">
        <f>SUM(F703:F711)</f>
        <v>499</v>
      </c>
      <c r="G702" s="204">
        <f t="shared" ref="G702" si="252">SUM(G703:G711)</f>
        <v>850.80000000000007</v>
      </c>
      <c r="H702" s="204">
        <f>SUM(H703:H711)</f>
        <v>444.5</v>
      </c>
      <c r="I702" s="204">
        <f>SUM(I703:I711)</f>
        <v>450.9</v>
      </c>
      <c r="J702" s="204">
        <f>SUM(J703:J711)</f>
        <v>300.89999999999998</v>
      </c>
      <c r="K702" s="204">
        <f t="shared" ref="K702:L702" si="253">SUM(K703:K711)</f>
        <v>432.7</v>
      </c>
      <c r="L702" s="204">
        <f t="shared" si="253"/>
        <v>415.2</v>
      </c>
      <c r="M702" s="463"/>
      <c r="N702" s="315"/>
    </row>
    <row r="703" spans="1:25" s="316" customFormat="1" x14ac:dyDescent="0.2">
      <c r="A703" s="317"/>
      <c r="B703" s="233"/>
      <c r="C703" s="213">
        <v>819002</v>
      </c>
      <c r="D703" s="214" t="s">
        <v>953</v>
      </c>
      <c r="E703" s="250" t="s">
        <v>687</v>
      </c>
      <c r="F703" s="222">
        <v>4</v>
      </c>
      <c r="G703" s="222">
        <v>3.5</v>
      </c>
      <c r="H703" s="589">
        <v>23</v>
      </c>
      <c r="I703" s="589">
        <v>23</v>
      </c>
      <c r="J703" s="589">
        <v>23</v>
      </c>
      <c r="K703" s="589">
        <v>23</v>
      </c>
      <c r="L703" s="589">
        <v>23</v>
      </c>
      <c r="M703" s="463"/>
      <c r="N703" s="315"/>
      <c r="P703" s="436"/>
      <c r="Q703" s="436"/>
      <c r="R703" s="436"/>
      <c r="S703" s="436"/>
      <c r="T703" s="436"/>
      <c r="U703" s="436"/>
      <c r="V703" s="436"/>
      <c r="W703" s="436"/>
      <c r="X703" s="436"/>
      <c r="Y703" s="436"/>
    </row>
    <row r="704" spans="1:25" s="316" customFormat="1" x14ac:dyDescent="0.2">
      <c r="A704" s="317"/>
      <c r="B704" s="233"/>
      <c r="C704" s="213">
        <v>819002</v>
      </c>
      <c r="D704" s="214" t="s">
        <v>954</v>
      </c>
      <c r="E704" s="250" t="s">
        <v>929</v>
      </c>
      <c r="F704" s="222">
        <v>50.9</v>
      </c>
      <c r="G704" s="222">
        <v>42.8</v>
      </c>
      <c r="H704" s="589">
        <v>0</v>
      </c>
      <c r="I704" s="589">
        <v>0</v>
      </c>
      <c r="J704" s="589">
        <v>0</v>
      </c>
      <c r="K704" s="589">
        <v>0</v>
      </c>
      <c r="L704" s="589">
        <v>0</v>
      </c>
      <c r="M704" s="474"/>
      <c r="N704" s="315"/>
    </row>
    <row r="705" spans="1:25" s="436" customFormat="1" x14ac:dyDescent="0.2">
      <c r="A705" s="427"/>
      <c r="B705" s="212"/>
      <c r="C705" s="213">
        <v>821005</v>
      </c>
      <c r="D705" s="214" t="s">
        <v>430</v>
      </c>
      <c r="E705" s="250" t="s">
        <v>670</v>
      </c>
      <c r="F705" s="223">
        <v>232</v>
      </c>
      <c r="G705" s="223">
        <v>243.8</v>
      </c>
      <c r="H705" s="590">
        <v>243.8</v>
      </c>
      <c r="I705" s="590">
        <v>243.8</v>
      </c>
      <c r="J705" s="590">
        <v>243.8</v>
      </c>
      <c r="K705" s="590">
        <v>232</v>
      </c>
      <c r="L705" s="590">
        <v>214.5</v>
      </c>
      <c r="M705" s="474"/>
      <c r="N705" s="435"/>
      <c r="P705" s="316"/>
      <c r="Q705" s="316"/>
      <c r="R705" s="316"/>
      <c r="S705" s="316"/>
      <c r="T705" s="316"/>
      <c r="U705" s="316"/>
      <c r="V705" s="316"/>
      <c r="W705" s="316"/>
      <c r="X705" s="316"/>
      <c r="Y705" s="316"/>
    </row>
    <row r="706" spans="1:25" x14ac:dyDescent="0.2">
      <c r="A706" s="212"/>
      <c r="B706" s="212"/>
      <c r="C706" s="213">
        <v>821005</v>
      </c>
      <c r="D706" s="214" t="s">
        <v>640</v>
      </c>
      <c r="E706" s="250" t="s">
        <v>670</v>
      </c>
      <c r="F706" s="223">
        <v>0</v>
      </c>
      <c r="G706" s="223">
        <v>0</v>
      </c>
      <c r="H706" s="590">
        <v>0</v>
      </c>
      <c r="I706" s="590">
        <v>0</v>
      </c>
      <c r="J706" s="590">
        <v>0</v>
      </c>
      <c r="K706" s="590">
        <v>0</v>
      </c>
      <c r="L706" s="590">
        <v>0</v>
      </c>
      <c r="M706" s="463"/>
      <c r="P706" s="316"/>
      <c r="Q706" s="316"/>
      <c r="R706" s="316"/>
      <c r="S706" s="316"/>
      <c r="T706" s="316"/>
      <c r="U706" s="316"/>
      <c r="V706" s="316"/>
      <c r="W706" s="316"/>
      <c r="X706" s="316"/>
      <c r="Y706" s="316"/>
    </row>
    <row r="707" spans="1:25" s="316" customFormat="1" x14ac:dyDescent="0.2">
      <c r="A707" s="317"/>
      <c r="B707" s="212"/>
      <c r="C707" s="213">
        <v>821010</v>
      </c>
      <c r="D707" s="214" t="s">
        <v>710</v>
      </c>
      <c r="E707" s="250" t="s">
        <v>670</v>
      </c>
      <c r="F707" s="223">
        <v>171</v>
      </c>
      <c r="G707" s="223">
        <v>124</v>
      </c>
      <c r="H707" s="590">
        <v>150</v>
      </c>
      <c r="I707" s="590">
        <v>150</v>
      </c>
      <c r="J707" s="598">
        <v>0</v>
      </c>
      <c r="K707" s="590">
        <v>150</v>
      </c>
      <c r="L707" s="590">
        <v>150</v>
      </c>
      <c r="M707" s="474" t="s">
        <v>1325</v>
      </c>
      <c r="N707" s="315"/>
    </row>
    <row r="708" spans="1:25" s="316" customFormat="1" x14ac:dyDescent="0.2">
      <c r="A708" s="317"/>
      <c r="B708" s="233"/>
      <c r="C708" s="213">
        <v>8210072</v>
      </c>
      <c r="D708" s="214" t="s">
        <v>706</v>
      </c>
      <c r="E708" s="250" t="s">
        <v>684</v>
      </c>
      <c r="F708" s="222">
        <v>24.2</v>
      </c>
      <c r="G708" s="222">
        <v>24.6</v>
      </c>
      <c r="H708" s="589">
        <v>24</v>
      </c>
      <c r="I708" s="589">
        <v>24</v>
      </c>
      <c r="J708" s="589">
        <v>24</v>
      </c>
      <c r="K708" s="589">
        <v>24</v>
      </c>
      <c r="L708" s="589">
        <v>24</v>
      </c>
      <c r="M708" s="463"/>
      <c r="N708" s="315"/>
      <c r="P708" s="436"/>
      <c r="Q708" s="436"/>
      <c r="R708" s="436"/>
      <c r="S708" s="436"/>
      <c r="T708" s="436"/>
      <c r="U708" s="436"/>
      <c r="V708" s="436"/>
      <c r="W708" s="436"/>
      <c r="X708" s="436"/>
      <c r="Y708" s="436"/>
    </row>
    <row r="709" spans="1:25" s="436" customFormat="1" x14ac:dyDescent="0.2">
      <c r="A709" s="427"/>
      <c r="B709" s="212"/>
      <c r="C709" s="213">
        <v>8210071</v>
      </c>
      <c r="D709" s="214" t="s">
        <v>707</v>
      </c>
      <c r="E709" s="355"/>
      <c r="F709" s="222">
        <v>3.8</v>
      </c>
      <c r="G709" s="222">
        <v>3.9</v>
      </c>
      <c r="H709" s="589">
        <v>3.7</v>
      </c>
      <c r="I709" s="589">
        <v>3.7</v>
      </c>
      <c r="J709" s="589">
        <v>3.7</v>
      </c>
      <c r="K709" s="589">
        <v>3.7</v>
      </c>
      <c r="L709" s="589">
        <v>3.7</v>
      </c>
      <c r="M709" s="463"/>
      <c r="N709" s="435"/>
      <c r="P709" s="316"/>
      <c r="Q709" s="316"/>
      <c r="R709" s="316"/>
      <c r="S709" s="316"/>
      <c r="T709" s="316"/>
      <c r="U709" s="316"/>
      <c r="V709" s="316"/>
      <c r="W709" s="316"/>
      <c r="X709" s="316"/>
      <c r="Y709" s="316"/>
    </row>
    <row r="710" spans="1:25" s="316" customFormat="1" x14ac:dyDescent="0.2">
      <c r="A710" s="317"/>
      <c r="B710" s="212"/>
      <c r="C710" s="213">
        <v>821005</v>
      </c>
      <c r="D710" s="214" t="s">
        <v>1047</v>
      </c>
      <c r="E710" s="356"/>
      <c r="F710" s="222">
        <v>11</v>
      </c>
      <c r="G710" s="222">
        <v>406</v>
      </c>
      <c r="H710" s="589">
        <v>0</v>
      </c>
      <c r="I710" s="589">
        <v>6.4</v>
      </c>
      <c r="J710" s="589">
        <v>6.4</v>
      </c>
      <c r="K710" s="589">
        <v>0</v>
      </c>
      <c r="L710" s="589">
        <v>0</v>
      </c>
      <c r="M710" s="474"/>
      <c r="N710" s="315"/>
      <c r="P710" s="318"/>
      <c r="Q710" s="318"/>
      <c r="R710" s="318"/>
      <c r="S710" s="318"/>
      <c r="T710" s="318"/>
      <c r="U710" s="318"/>
      <c r="V710" s="318"/>
      <c r="W710" s="318"/>
      <c r="X710" s="318"/>
      <c r="Y710" s="318"/>
    </row>
    <row r="711" spans="1:25" s="316" customFormat="1" x14ac:dyDescent="0.2">
      <c r="A711" s="314"/>
      <c r="B711" s="212"/>
      <c r="C711" s="213">
        <v>824</v>
      </c>
      <c r="D711" s="214" t="s">
        <v>916</v>
      </c>
      <c r="E711" s="356"/>
      <c r="F711" s="222">
        <v>2.1</v>
      </c>
      <c r="G711" s="222">
        <v>2.2000000000000002</v>
      </c>
      <c r="H711" s="589">
        <v>0</v>
      </c>
      <c r="I711" s="589">
        <v>0</v>
      </c>
      <c r="J711" s="589">
        <v>0</v>
      </c>
      <c r="K711" s="589">
        <v>0</v>
      </c>
      <c r="L711" s="589">
        <v>0</v>
      </c>
      <c r="M711" s="463"/>
      <c r="N711" s="315"/>
      <c r="P711" s="436"/>
      <c r="Q711" s="436"/>
      <c r="R711" s="436"/>
      <c r="S711" s="436"/>
      <c r="T711" s="436"/>
      <c r="U711" s="436"/>
      <c r="V711" s="436"/>
      <c r="W711" s="436"/>
      <c r="X711" s="436"/>
      <c r="Y711" s="436"/>
    </row>
    <row r="712" spans="1:25" s="316" customFormat="1" x14ac:dyDescent="0.2">
      <c r="A712" s="317"/>
      <c r="B712" s="290"/>
      <c r="C712" s="291"/>
      <c r="D712" s="278" t="s">
        <v>723</v>
      </c>
      <c r="E712" s="298"/>
      <c r="F712" s="279">
        <f>SUM(F713+F722+F724+F726+F739+F745+F751+F756+F775+F777+F789+F797+F811+F813)</f>
        <v>1154.2</v>
      </c>
      <c r="G712" s="279">
        <f>SUM(G713+G722+G724+G726+G739+G745+G749+G751+G756+G775+G777+G789+G797+G811+G813)</f>
        <v>2203.3000000000002</v>
      </c>
      <c r="H712" s="279">
        <f t="shared" ref="H712" si="254">SUM(H713+H722+H724+H726+H739+H745+H749+H751+H756+H775+H777+H789+H797+H811+H813)</f>
        <v>1313</v>
      </c>
      <c r="I712" s="279">
        <f t="shared" ref="I712:J712" si="255">SUM(I713+I722+I724+I726+I739+I745+I749+I751+I756+I775+I777+I789+I797+I811+I813)</f>
        <v>2002.7</v>
      </c>
      <c r="J712" s="279">
        <f t="shared" si="255"/>
        <v>962.2</v>
      </c>
      <c r="K712" s="279">
        <f t="shared" ref="K712:L712" si="256">SUM(K713+K722+K724+K726+K739+K745+K749+K751+K756+K775+K777+K789+K797+K811+K813)</f>
        <v>180</v>
      </c>
      <c r="L712" s="279">
        <f t="shared" si="256"/>
        <v>110</v>
      </c>
      <c r="M712" s="474"/>
      <c r="N712" s="315"/>
      <c r="P712" s="436"/>
      <c r="Q712" s="436"/>
      <c r="R712" s="436"/>
      <c r="S712" s="436"/>
      <c r="T712" s="436"/>
      <c r="U712" s="436"/>
      <c r="V712" s="436"/>
      <c r="W712" s="436"/>
      <c r="X712" s="436"/>
      <c r="Y712" s="436"/>
    </row>
    <row r="713" spans="1:25" s="316" customFormat="1" x14ac:dyDescent="0.2">
      <c r="A713" s="317"/>
      <c r="B713" s="212">
        <v>700</v>
      </c>
      <c r="C713" s="220"/>
      <c r="D713" s="221" t="s">
        <v>217</v>
      </c>
      <c r="E713" s="212" t="s">
        <v>667</v>
      </c>
      <c r="F713" s="224">
        <f>SUM(F714:F721)</f>
        <v>2.2000000000000002</v>
      </c>
      <c r="G713" s="224">
        <f t="shared" ref="G713" si="257">SUM(G714:G721)</f>
        <v>0.7</v>
      </c>
      <c r="H713" s="224">
        <f>SUM(H714:H721)</f>
        <v>0</v>
      </c>
      <c r="I713" s="224">
        <f>SUM(I714:I721)</f>
        <v>21</v>
      </c>
      <c r="J713" s="224">
        <f>SUM(J714:J721)</f>
        <v>0</v>
      </c>
      <c r="K713" s="224">
        <f t="shared" ref="K713:L713" si="258">SUM(K714:K721)</f>
        <v>0</v>
      </c>
      <c r="L713" s="224">
        <f t="shared" si="258"/>
        <v>0</v>
      </c>
      <c r="M713" s="463"/>
      <c r="N713" s="315"/>
      <c r="P713" s="436"/>
      <c r="Q713" s="436"/>
      <c r="R713" s="436"/>
      <c r="S713" s="436"/>
      <c r="T713" s="436"/>
      <c r="U713" s="436"/>
      <c r="V713" s="436"/>
      <c r="W713" s="436"/>
      <c r="X713" s="436"/>
      <c r="Y713" s="436"/>
    </row>
    <row r="714" spans="1:25" s="436" customFormat="1" x14ac:dyDescent="0.2">
      <c r="A714" s="427"/>
      <c r="B714" s="212"/>
      <c r="C714" s="213">
        <v>711003</v>
      </c>
      <c r="D714" s="214" t="s">
        <v>294</v>
      </c>
      <c r="E714" s="355"/>
      <c r="F714" s="223">
        <v>2.2000000000000002</v>
      </c>
      <c r="G714" s="223">
        <v>0.7</v>
      </c>
      <c r="H714" s="590">
        <v>0</v>
      </c>
      <c r="I714" s="590">
        <v>0</v>
      </c>
      <c r="J714" s="590">
        <v>0</v>
      </c>
      <c r="K714" s="590">
        <v>0</v>
      </c>
      <c r="L714" s="590">
        <v>0</v>
      </c>
      <c r="M714" s="316"/>
      <c r="N714" s="435"/>
    </row>
    <row r="715" spans="1:25" s="316" customFormat="1" x14ac:dyDescent="0.2">
      <c r="A715" s="317"/>
      <c r="B715" s="212"/>
      <c r="C715" s="213">
        <v>713002</v>
      </c>
      <c r="D715" s="214" t="s">
        <v>844</v>
      </c>
      <c r="E715" s="355"/>
      <c r="F715" s="223">
        <v>0</v>
      </c>
      <c r="G715" s="223">
        <v>0</v>
      </c>
      <c r="H715" s="590">
        <v>0</v>
      </c>
      <c r="I715" s="590">
        <v>0</v>
      </c>
      <c r="J715" s="590">
        <v>0</v>
      </c>
      <c r="K715" s="590">
        <v>0</v>
      </c>
      <c r="L715" s="590">
        <v>0</v>
      </c>
      <c r="M715" s="474"/>
      <c r="N715" s="315"/>
    </row>
    <row r="716" spans="1:25" s="318" customFormat="1" x14ac:dyDescent="0.2">
      <c r="A716" s="434"/>
      <c r="B716" s="212"/>
      <c r="C716" s="213">
        <v>716</v>
      </c>
      <c r="D716" s="214" t="s">
        <v>746</v>
      </c>
      <c r="E716" s="355"/>
      <c r="F716" s="223">
        <v>0</v>
      </c>
      <c r="G716" s="223">
        <v>0</v>
      </c>
      <c r="H716" s="590">
        <v>0</v>
      </c>
      <c r="I716" s="590">
        <v>21</v>
      </c>
      <c r="J716" s="598">
        <v>0</v>
      </c>
      <c r="K716" s="590">
        <v>0</v>
      </c>
      <c r="L716" s="590">
        <v>0</v>
      </c>
      <c r="M716" s="474" t="s">
        <v>1325</v>
      </c>
      <c r="N716" s="319"/>
      <c r="P716" s="436"/>
      <c r="Q716" s="436"/>
      <c r="R716" s="436"/>
      <c r="S716" s="436"/>
      <c r="T716" s="436"/>
      <c r="U716" s="436"/>
      <c r="V716" s="436"/>
      <c r="W716" s="436"/>
      <c r="X716" s="436"/>
      <c r="Y716" s="436"/>
    </row>
    <row r="717" spans="1:25" s="436" customFormat="1" x14ac:dyDescent="0.2">
      <c r="A717" s="427"/>
      <c r="B717" s="212"/>
      <c r="C717" s="213"/>
      <c r="D717" s="214" t="s">
        <v>850</v>
      </c>
      <c r="E717" s="355"/>
      <c r="F717" s="223">
        <v>0</v>
      </c>
      <c r="G717" s="223">
        <v>0</v>
      </c>
      <c r="H717" s="590">
        <v>0</v>
      </c>
      <c r="I717" s="590">
        <v>0</v>
      </c>
      <c r="J717" s="590">
        <v>0</v>
      </c>
      <c r="K717" s="590">
        <v>0</v>
      </c>
      <c r="L717" s="590">
        <v>0</v>
      </c>
      <c r="M717" s="474"/>
      <c r="N717" s="435"/>
      <c r="P717" s="316"/>
      <c r="Q717" s="316"/>
      <c r="R717" s="316"/>
      <c r="S717" s="316"/>
      <c r="T717" s="316"/>
      <c r="U717" s="316"/>
      <c r="V717" s="316"/>
      <c r="W717" s="316"/>
      <c r="X717" s="316"/>
      <c r="Y717" s="316"/>
    </row>
    <row r="718" spans="1:25" s="436" customFormat="1" x14ac:dyDescent="0.2">
      <c r="A718" s="427"/>
      <c r="B718" s="212"/>
      <c r="C718" s="213">
        <v>7170021</v>
      </c>
      <c r="D718" s="214" t="s">
        <v>922</v>
      </c>
      <c r="E718" s="355"/>
      <c r="F718" s="223">
        <v>0</v>
      </c>
      <c r="G718" s="223">
        <v>0</v>
      </c>
      <c r="H718" s="590">
        <v>0</v>
      </c>
      <c r="I718" s="590">
        <v>0</v>
      </c>
      <c r="J718" s="590">
        <v>0</v>
      </c>
      <c r="K718" s="590">
        <v>0</v>
      </c>
      <c r="L718" s="590">
        <v>0</v>
      </c>
      <c r="M718" s="365"/>
      <c r="N718" s="435"/>
      <c r="P718" s="316"/>
      <c r="Q718" s="316"/>
      <c r="R718" s="316"/>
      <c r="S718" s="316"/>
      <c r="T718" s="316"/>
      <c r="U718" s="316"/>
      <c r="V718" s="316"/>
      <c r="W718" s="316"/>
      <c r="X718" s="316"/>
      <c r="Y718" s="316"/>
    </row>
    <row r="719" spans="1:25" s="436" customFormat="1" x14ac:dyDescent="0.2">
      <c r="A719" s="427"/>
      <c r="B719" s="212"/>
      <c r="C719" s="213">
        <v>7170023</v>
      </c>
      <c r="D719" s="214" t="s">
        <v>923</v>
      </c>
      <c r="E719" s="355"/>
      <c r="F719" s="223">
        <v>0</v>
      </c>
      <c r="G719" s="223">
        <v>0</v>
      </c>
      <c r="H719" s="590">
        <v>0</v>
      </c>
      <c r="I719" s="590">
        <v>0</v>
      </c>
      <c r="J719" s="590">
        <v>0</v>
      </c>
      <c r="K719" s="590">
        <v>0</v>
      </c>
      <c r="L719" s="590">
        <v>0</v>
      </c>
      <c r="M719" s="474"/>
      <c r="N719" s="435"/>
      <c r="P719" s="316"/>
      <c r="Q719" s="316"/>
      <c r="R719" s="316"/>
      <c r="S719" s="316"/>
      <c r="T719" s="316"/>
      <c r="U719" s="316"/>
      <c r="V719" s="316"/>
      <c r="W719" s="316"/>
      <c r="X719" s="316"/>
      <c r="Y719" s="316"/>
    </row>
    <row r="720" spans="1:25" s="436" customFormat="1" x14ac:dyDescent="0.2">
      <c r="A720" s="427"/>
      <c r="B720" s="212"/>
      <c r="C720" s="213">
        <v>7170022</v>
      </c>
      <c r="D720" s="214" t="s">
        <v>500</v>
      </c>
      <c r="E720" s="355"/>
      <c r="F720" s="223">
        <v>0</v>
      </c>
      <c r="G720" s="223">
        <v>0</v>
      </c>
      <c r="H720" s="590">
        <v>0</v>
      </c>
      <c r="I720" s="590">
        <v>0</v>
      </c>
      <c r="J720" s="590">
        <v>0</v>
      </c>
      <c r="K720" s="590">
        <v>0</v>
      </c>
      <c r="L720" s="590">
        <v>0</v>
      </c>
      <c r="M720" s="474"/>
      <c r="N720" s="435"/>
      <c r="P720" s="316"/>
      <c r="Q720" s="316"/>
      <c r="R720" s="316"/>
      <c r="S720" s="316"/>
      <c r="T720" s="316"/>
      <c r="U720" s="316"/>
      <c r="V720" s="316"/>
      <c r="W720" s="316"/>
      <c r="X720" s="316"/>
      <c r="Y720" s="316"/>
    </row>
    <row r="721" spans="1:25" s="316" customFormat="1" x14ac:dyDescent="0.2">
      <c r="A721" s="317"/>
      <c r="B721" s="212"/>
      <c r="C721" s="213">
        <v>719002</v>
      </c>
      <c r="D721" s="214" t="s">
        <v>1051</v>
      </c>
      <c r="E721" s="355"/>
      <c r="F721" s="222">
        <v>0</v>
      </c>
      <c r="G721" s="222">
        <v>0</v>
      </c>
      <c r="H721" s="589">
        <v>0</v>
      </c>
      <c r="I721" s="589">
        <v>0</v>
      </c>
      <c r="J721" s="589">
        <v>0</v>
      </c>
      <c r="K721" s="589">
        <v>0</v>
      </c>
      <c r="L721" s="589">
        <v>0</v>
      </c>
      <c r="M721" s="474"/>
      <c r="N721" s="315"/>
    </row>
    <row r="722" spans="1:25" s="436" customFormat="1" x14ac:dyDescent="0.2">
      <c r="A722" s="427"/>
      <c r="B722" s="212"/>
      <c r="C722" s="220"/>
      <c r="D722" s="221" t="s">
        <v>677</v>
      </c>
      <c r="E722" s="250" t="s">
        <v>672</v>
      </c>
      <c r="F722" s="224">
        <f>SUM(F723)</f>
        <v>0</v>
      </c>
      <c r="G722" s="224">
        <f t="shared" ref="G722" si="259">SUM(G723)</f>
        <v>0</v>
      </c>
      <c r="H722" s="224">
        <f>SUM(H723)</f>
        <v>0</v>
      </c>
      <c r="I722" s="224">
        <f>SUM(I723)</f>
        <v>0</v>
      </c>
      <c r="J722" s="224">
        <f>SUM(J723)</f>
        <v>0</v>
      </c>
      <c r="K722" s="224">
        <f t="shared" ref="K722:L722" si="260">SUM(K723)</f>
        <v>0</v>
      </c>
      <c r="L722" s="224">
        <f t="shared" si="260"/>
        <v>0</v>
      </c>
      <c r="M722" s="463"/>
      <c r="N722" s="435"/>
      <c r="P722" s="414"/>
      <c r="Q722" s="414"/>
      <c r="R722" s="414"/>
      <c r="S722" s="414"/>
      <c r="T722" s="414"/>
      <c r="U722" s="414"/>
      <c r="V722" s="414"/>
      <c r="W722" s="414"/>
      <c r="X722" s="414"/>
      <c r="Y722" s="414"/>
    </row>
    <row r="723" spans="1:25" s="316" customFormat="1" x14ac:dyDescent="0.2">
      <c r="A723" s="317"/>
      <c r="B723" s="212"/>
      <c r="C723" s="213">
        <v>714</v>
      </c>
      <c r="D723" s="214" t="s">
        <v>972</v>
      </c>
      <c r="E723" s="250"/>
      <c r="F723" s="222">
        <v>0</v>
      </c>
      <c r="G723" s="222">
        <v>0</v>
      </c>
      <c r="H723" s="589">
        <v>0</v>
      </c>
      <c r="I723" s="589">
        <v>0</v>
      </c>
      <c r="J723" s="589">
        <v>0</v>
      </c>
      <c r="K723" s="589">
        <v>0</v>
      </c>
      <c r="L723" s="589">
        <v>0</v>
      </c>
      <c r="M723" s="463"/>
      <c r="N723" s="315"/>
      <c r="P723" s="417"/>
      <c r="Q723" s="417"/>
      <c r="R723" s="417"/>
      <c r="S723" s="417"/>
      <c r="T723" s="417"/>
      <c r="U723" s="417"/>
      <c r="V723" s="417"/>
      <c r="W723" s="417"/>
      <c r="X723" s="417"/>
      <c r="Y723" s="417"/>
    </row>
    <row r="724" spans="1:25" s="316" customFormat="1" x14ac:dyDescent="0.2">
      <c r="A724" s="317"/>
      <c r="B724" s="212"/>
      <c r="C724" s="213"/>
      <c r="D724" s="221" t="s">
        <v>985</v>
      </c>
      <c r="E724" s="250" t="s">
        <v>673</v>
      </c>
      <c r="F724" s="224">
        <f>SUM(F725)</f>
        <v>0</v>
      </c>
      <c r="G724" s="224">
        <f t="shared" ref="G724" si="261">SUM(G725)</f>
        <v>0</v>
      </c>
      <c r="H724" s="224">
        <f>SUM(H725)</f>
        <v>0</v>
      </c>
      <c r="I724" s="224">
        <f>SUM(I725)</f>
        <v>0</v>
      </c>
      <c r="J724" s="224">
        <f>SUM(J725)</f>
        <v>0</v>
      </c>
      <c r="K724" s="224">
        <f t="shared" ref="K724:L724" si="262">SUM(K725)</f>
        <v>0</v>
      </c>
      <c r="L724" s="224">
        <f t="shared" si="262"/>
        <v>0</v>
      </c>
      <c r="M724" s="463"/>
      <c r="N724" s="315"/>
      <c r="P724" s="436"/>
      <c r="Q724" s="436"/>
      <c r="R724" s="436"/>
      <c r="S724" s="436"/>
      <c r="T724" s="436"/>
      <c r="U724" s="436"/>
      <c r="V724" s="436"/>
      <c r="W724" s="436"/>
      <c r="X724" s="436"/>
      <c r="Y724" s="436"/>
    </row>
    <row r="725" spans="1:25" s="316" customFormat="1" x14ac:dyDescent="0.2">
      <c r="A725" s="317"/>
      <c r="B725" s="212"/>
      <c r="C725" s="213">
        <v>716</v>
      </c>
      <c r="D725" s="214" t="s">
        <v>1038</v>
      </c>
      <c r="E725" s="250"/>
      <c r="F725" s="222">
        <v>0</v>
      </c>
      <c r="G725" s="222">
        <v>0</v>
      </c>
      <c r="H725" s="589">
        <v>0</v>
      </c>
      <c r="I725" s="589">
        <v>0</v>
      </c>
      <c r="J725" s="589">
        <v>0</v>
      </c>
      <c r="K725" s="589">
        <v>0</v>
      </c>
      <c r="L725" s="589">
        <v>0</v>
      </c>
      <c r="M725" s="517"/>
      <c r="N725" s="315"/>
      <c r="P725" s="436"/>
      <c r="Q725" s="436"/>
      <c r="R725" s="436"/>
      <c r="S725" s="436"/>
      <c r="T725" s="436"/>
      <c r="U725" s="436"/>
      <c r="V725" s="436"/>
      <c r="W725" s="436"/>
      <c r="X725" s="436"/>
      <c r="Y725" s="436"/>
    </row>
    <row r="726" spans="1:25" s="316" customFormat="1" x14ac:dyDescent="0.2">
      <c r="A726" s="317"/>
      <c r="B726" s="212"/>
      <c r="C726" s="220"/>
      <c r="D726" s="221" t="s">
        <v>224</v>
      </c>
      <c r="E726" s="212" t="s">
        <v>681</v>
      </c>
      <c r="F726" s="224">
        <f>SUM(F727:F738)</f>
        <v>101</v>
      </c>
      <c r="G726" s="224">
        <f t="shared" ref="G726" si="263">SUM(G727:G738)</f>
        <v>112.6</v>
      </c>
      <c r="H726" s="224">
        <f>SUM(H727:H738)</f>
        <v>795.5</v>
      </c>
      <c r="I726" s="224">
        <f>SUM(I727:I738)</f>
        <v>764.5</v>
      </c>
      <c r="J726" s="224">
        <f>SUM(J727:J738)</f>
        <v>194.5</v>
      </c>
      <c r="K726" s="224">
        <f t="shared" ref="K726:L726" si="264">SUM(K727:K738)</f>
        <v>50</v>
      </c>
      <c r="L726" s="224">
        <f t="shared" si="264"/>
        <v>50</v>
      </c>
      <c r="M726" s="474"/>
      <c r="N726" s="315"/>
    </row>
    <row r="727" spans="1:25" s="316" customFormat="1" x14ac:dyDescent="0.2">
      <c r="A727" s="317"/>
      <c r="B727" s="212"/>
      <c r="C727" s="213">
        <v>717002</v>
      </c>
      <c r="D727" s="214" t="s">
        <v>1215</v>
      </c>
      <c r="E727" s="212"/>
      <c r="F727" s="222">
        <v>0</v>
      </c>
      <c r="G727" s="222">
        <v>0</v>
      </c>
      <c r="H727" s="589">
        <v>0</v>
      </c>
      <c r="I727" s="589">
        <v>0</v>
      </c>
      <c r="J727" s="589">
        <v>0</v>
      </c>
      <c r="K727" s="589">
        <v>0</v>
      </c>
      <c r="L727" s="589">
        <v>0</v>
      </c>
      <c r="M727" s="474"/>
      <c r="N727" s="315"/>
      <c r="P727" s="436"/>
      <c r="Q727" s="436"/>
      <c r="R727" s="436"/>
      <c r="S727" s="436"/>
      <c r="T727" s="436"/>
      <c r="U727" s="436"/>
      <c r="V727" s="436"/>
      <c r="W727" s="436"/>
      <c r="X727" s="436"/>
      <c r="Y727" s="436"/>
    </row>
    <row r="728" spans="1:25" s="414" customFormat="1" x14ac:dyDescent="0.2">
      <c r="A728" s="415"/>
      <c r="B728" s="212"/>
      <c r="C728" s="213"/>
      <c r="D728" s="214" t="s">
        <v>1130</v>
      </c>
      <c r="E728" s="355"/>
      <c r="F728" s="223">
        <v>0</v>
      </c>
      <c r="G728" s="223">
        <v>15.6</v>
      </c>
      <c r="H728" s="590">
        <v>0</v>
      </c>
      <c r="I728" s="590">
        <v>0</v>
      </c>
      <c r="J728" s="590">
        <v>0</v>
      </c>
      <c r="K728" s="590">
        <v>0</v>
      </c>
      <c r="L728" s="590">
        <v>0</v>
      </c>
      <c r="M728" s="316"/>
      <c r="N728" s="413"/>
      <c r="P728" s="436"/>
      <c r="Q728" s="436"/>
      <c r="R728" s="436"/>
      <c r="S728" s="436"/>
      <c r="T728" s="436"/>
      <c r="U728" s="436"/>
      <c r="V728" s="436"/>
      <c r="W728" s="436"/>
      <c r="X728" s="436"/>
      <c r="Y728" s="436"/>
    </row>
    <row r="729" spans="1:25" s="417" customFormat="1" x14ac:dyDescent="0.2">
      <c r="A729" s="418"/>
      <c r="B729" s="212"/>
      <c r="C729" s="213"/>
      <c r="D729" s="214" t="s">
        <v>1129</v>
      </c>
      <c r="E729" s="355"/>
      <c r="F729" s="223">
        <v>0</v>
      </c>
      <c r="G729" s="223">
        <v>24.9</v>
      </c>
      <c r="H729" s="590">
        <v>0</v>
      </c>
      <c r="I729" s="590">
        <v>0</v>
      </c>
      <c r="J729" s="590">
        <v>0</v>
      </c>
      <c r="K729" s="590">
        <v>0</v>
      </c>
      <c r="L729" s="590">
        <v>0</v>
      </c>
      <c r="M729" s="474"/>
      <c r="N729" s="416"/>
      <c r="P729" s="316"/>
      <c r="Q729" s="316"/>
      <c r="R729" s="316"/>
      <c r="S729" s="316"/>
      <c r="T729" s="316"/>
      <c r="U729" s="316"/>
      <c r="V729" s="316"/>
      <c r="W729" s="316"/>
      <c r="X729" s="316"/>
      <c r="Y729" s="316"/>
    </row>
    <row r="730" spans="1:25" s="436" customFormat="1" x14ac:dyDescent="0.2">
      <c r="A730" s="427"/>
      <c r="B730" s="212"/>
      <c r="C730" s="213"/>
      <c r="D730" s="214" t="s">
        <v>1132</v>
      </c>
      <c r="E730" s="355"/>
      <c r="F730" s="223">
        <v>0</v>
      </c>
      <c r="G730" s="223">
        <v>0</v>
      </c>
      <c r="H730" s="590">
        <v>0</v>
      </c>
      <c r="I730" s="590">
        <v>0</v>
      </c>
      <c r="J730" s="590">
        <v>0</v>
      </c>
      <c r="K730" s="590">
        <v>0</v>
      </c>
      <c r="L730" s="590">
        <v>0</v>
      </c>
      <c r="M730" s="474"/>
      <c r="N730" s="435"/>
      <c r="P730" s="316"/>
      <c r="Q730" s="316"/>
      <c r="R730" s="316"/>
      <c r="S730" s="316"/>
      <c r="T730" s="316"/>
      <c r="U730" s="316"/>
      <c r="V730" s="316"/>
      <c r="W730" s="316"/>
      <c r="X730" s="316"/>
      <c r="Y730" s="316"/>
    </row>
    <row r="731" spans="1:25" s="436" customFormat="1" x14ac:dyDescent="0.2">
      <c r="A731" s="427"/>
      <c r="B731" s="212"/>
      <c r="C731" s="213">
        <v>717</v>
      </c>
      <c r="D731" s="214" t="s">
        <v>1131</v>
      </c>
      <c r="E731" s="251"/>
      <c r="F731" s="223">
        <v>0</v>
      </c>
      <c r="G731" s="223">
        <v>0</v>
      </c>
      <c r="H731" s="590">
        <v>151</v>
      </c>
      <c r="I731" s="590">
        <v>115</v>
      </c>
      <c r="J731" s="598">
        <v>131</v>
      </c>
      <c r="K731" s="590">
        <v>50</v>
      </c>
      <c r="L731" s="590">
        <v>50</v>
      </c>
      <c r="M731" s="474" t="s">
        <v>1325</v>
      </c>
      <c r="N731" s="435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</row>
    <row r="732" spans="1:25" s="316" customFormat="1" x14ac:dyDescent="0.2">
      <c r="A732" s="317"/>
      <c r="B732" s="212"/>
      <c r="C732" s="213">
        <v>714</v>
      </c>
      <c r="D732" s="214" t="s">
        <v>1073</v>
      </c>
      <c r="E732" s="251"/>
      <c r="F732" s="223">
        <v>0</v>
      </c>
      <c r="G732" s="223">
        <v>72.099999999999994</v>
      </c>
      <c r="H732" s="590">
        <v>0</v>
      </c>
      <c r="I732" s="590">
        <v>0</v>
      </c>
      <c r="J732" s="590">
        <v>0</v>
      </c>
      <c r="K732" s="590">
        <v>0</v>
      </c>
      <c r="L732" s="590">
        <v>0</v>
      </c>
      <c r="M732" s="474"/>
      <c r="N732" s="315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</row>
    <row r="733" spans="1:25" s="436" customFormat="1" x14ac:dyDescent="0.2">
      <c r="A733" s="427"/>
      <c r="B733" s="212"/>
      <c r="C733" s="213">
        <v>716</v>
      </c>
      <c r="D733" s="214" t="s">
        <v>1225</v>
      </c>
      <c r="E733" s="355"/>
      <c r="F733" s="223">
        <v>0</v>
      </c>
      <c r="G733" s="223">
        <v>0</v>
      </c>
      <c r="H733" s="590">
        <v>0</v>
      </c>
      <c r="I733" s="590">
        <v>0</v>
      </c>
      <c r="J733" s="590">
        <v>0</v>
      </c>
      <c r="K733" s="590">
        <v>0</v>
      </c>
      <c r="L733" s="590">
        <v>0</v>
      </c>
      <c r="M733" s="474"/>
      <c r="N733" s="435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</row>
    <row r="734" spans="1:25" s="436" customFormat="1" x14ac:dyDescent="0.2">
      <c r="A734" s="427"/>
      <c r="B734" s="212"/>
      <c r="C734" s="213">
        <v>717</v>
      </c>
      <c r="D734" s="214" t="s">
        <v>1275</v>
      </c>
      <c r="E734" s="355"/>
      <c r="F734" s="223">
        <v>101</v>
      </c>
      <c r="G734" s="223">
        <v>0</v>
      </c>
      <c r="H734" s="590">
        <v>587</v>
      </c>
      <c r="I734" s="590">
        <v>587</v>
      </c>
      <c r="J734" s="598">
        <v>1</v>
      </c>
      <c r="K734" s="590">
        <v>0</v>
      </c>
      <c r="L734" s="590">
        <v>0</v>
      </c>
      <c r="M734" s="474" t="s">
        <v>1325</v>
      </c>
      <c r="N734" s="435"/>
      <c r="P734" s="316"/>
      <c r="Q734" s="316"/>
      <c r="R734" s="316"/>
      <c r="S734" s="316"/>
      <c r="T734" s="316"/>
      <c r="U734" s="316"/>
      <c r="V734" s="316"/>
      <c r="W734" s="316"/>
      <c r="X734" s="316"/>
      <c r="Y734" s="316"/>
    </row>
    <row r="735" spans="1:25" s="316" customFormat="1" x14ac:dyDescent="0.2">
      <c r="A735" s="317"/>
      <c r="B735" s="212"/>
      <c r="C735" s="213">
        <v>717</v>
      </c>
      <c r="D735" s="214" t="s">
        <v>1288</v>
      </c>
      <c r="E735" s="355"/>
      <c r="F735" s="223">
        <v>0</v>
      </c>
      <c r="G735" s="223">
        <v>0</v>
      </c>
      <c r="H735" s="590">
        <v>7.5</v>
      </c>
      <c r="I735" s="590">
        <v>0</v>
      </c>
      <c r="J735" s="590">
        <v>0</v>
      </c>
      <c r="K735" s="590">
        <v>0</v>
      </c>
      <c r="L735" s="590">
        <v>0</v>
      </c>
      <c r="M735" s="474"/>
      <c r="N735" s="315"/>
    </row>
    <row r="736" spans="1:25" s="316" customFormat="1" x14ac:dyDescent="0.2">
      <c r="A736" s="317"/>
      <c r="B736" s="212"/>
      <c r="C736" s="213"/>
      <c r="D736" s="214" t="s">
        <v>1230</v>
      </c>
      <c r="E736" s="355"/>
      <c r="F736" s="223">
        <v>0</v>
      </c>
      <c r="G736" s="223">
        <v>0</v>
      </c>
      <c r="H736" s="590">
        <v>0</v>
      </c>
      <c r="I736" s="590">
        <v>0</v>
      </c>
      <c r="J736" s="590">
        <v>0</v>
      </c>
      <c r="K736" s="590">
        <v>0</v>
      </c>
      <c r="L736" s="590">
        <v>0</v>
      </c>
      <c r="M736" s="463"/>
      <c r="N736" s="401"/>
    </row>
    <row r="737" spans="1:25" s="419" customFormat="1" x14ac:dyDescent="0.2">
      <c r="A737" s="420"/>
      <c r="B737" s="212"/>
      <c r="C737" s="213">
        <v>717002</v>
      </c>
      <c r="D737" s="214" t="s">
        <v>1291</v>
      </c>
      <c r="E737" s="251"/>
      <c r="F737" s="223">
        <v>0</v>
      </c>
      <c r="G737" s="223">
        <v>0</v>
      </c>
      <c r="H737" s="590">
        <v>50</v>
      </c>
      <c r="I737" s="590">
        <v>62.5</v>
      </c>
      <c r="J737" s="590">
        <v>62.5</v>
      </c>
      <c r="K737" s="590">
        <v>0</v>
      </c>
      <c r="L737" s="590">
        <v>0</v>
      </c>
      <c r="M737" s="474"/>
      <c r="N737" s="421"/>
      <c r="P737" s="316"/>
      <c r="Q737" s="316"/>
      <c r="R737" s="316"/>
      <c r="S737" s="316"/>
      <c r="T737" s="316"/>
      <c r="U737" s="316"/>
      <c r="V737" s="316"/>
      <c r="W737" s="316"/>
      <c r="X737" s="316"/>
      <c r="Y737" s="316"/>
    </row>
    <row r="738" spans="1:25" s="419" customFormat="1" x14ac:dyDescent="0.2">
      <c r="A738" s="420"/>
      <c r="B738" s="212"/>
      <c r="C738" s="213">
        <v>719014</v>
      </c>
      <c r="D738" s="214" t="s">
        <v>1018</v>
      </c>
      <c r="E738" s="251"/>
      <c r="F738" s="222">
        <v>0</v>
      </c>
      <c r="G738" s="222">
        <v>0</v>
      </c>
      <c r="H738" s="589">
        <v>0</v>
      </c>
      <c r="I738" s="589">
        <v>0</v>
      </c>
      <c r="J738" s="589">
        <v>0</v>
      </c>
      <c r="K738" s="589">
        <v>0</v>
      </c>
      <c r="L738" s="589">
        <v>0</v>
      </c>
      <c r="M738" s="463"/>
      <c r="N738" s="421"/>
      <c r="P738" s="316"/>
      <c r="Q738" s="316"/>
      <c r="R738" s="316"/>
      <c r="S738" s="316"/>
      <c r="T738" s="316"/>
      <c r="U738" s="316"/>
      <c r="V738" s="316"/>
      <c r="W738" s="316"/>
      <c r="X738" s="316"/>
      <c r="Y738" s="316"/>
    </row>
    <row r="739" spans="1:25" s="419" customFormat="1" x14ac:dyDescent="0.2">
      <c r="A739" s="420"/>
      <c r="B739" s="212"/>
      <c r="C739" s="220"/>
      <c r="D739" s="221" t="s">
        <v>226</v>
      </c>
      <c r="E739" s="250" t="s">
        <v>714</v>
      </c>
      <c r="F739" s="224">
        <f>SUM(F740:F744)</f>
        <v>1.3</v>
      </c>
      <c r="G739" s="224">
        <f t="shared" ref="G739" si="265">SUM(G740:G744)</f>
        <v>0.1</v>
      </c>
      <c r="H739" s="224">
        <f>SUM(H740:H744)</f>
        <v>383</v>
      </c>
      <c r="I739" s="224">
        <f>SUM(I740:I744)</f>
        <v>406</v>
      </c>
      <c r="J739" s="224">
        <f>SUM(J740:J744)</f>
        <v>0.5</v>
      </c>
      <c r="K739" s="224">
        <f t="shared" ref="K739:L739" si="266">SUM(K740:K744)</f>
        <v>0</v>
      </c>
      <c r="L739" s="224">
        <f t="shared" si="266"/>
        <v>0</v>
      </c>
      <c r="M739" s="474"/>
      <c r="N739" s="421"/>
      <c r="P739" s="436"/>
      <c r="Q739" s="436"/>
      <c r="R739" s="436"/>
      <c r="S739" s="436"/>
      <c r="T739" s="436"/>
      <c r="U739" s="436"/>
      <c r="V739" s="436"/>
      <c r="W739" s="436"/>
      <c r="X739" s="436"/>
      <c r="Y739" s="436"/>
    </row>
    <row r="740" spans="1:25" s="316" customFormat="1" x14ac:dyDescent="0.2">
      <c r="A740" s="317"/>
      <c r="B740" s="215"/>
      <c r="C740" s="213">
        <v>713004</v>
      </c>
      <c r="D740" s="214" t="s">
        <v>852</v>
      </c>
      <c r="E740" s="356"/>
      <c r="F740" s="222">
        <v>0</v>
      </c>
      <c r="G740" s="222">
        <v>0</v>
      </c>
      <c r="H740" s="589">
        <v>0</v>
      </c>
      <c r="I740" s="589">
        <v>0</v>
      </c>
      <c r="J740" s="589">
        <v>0</v>
      </c>
      <c r="K740" s="589">
        <v>0</v>
      </c>
      <c r="L740" s="589">
        <v>0</v>
      </c>
      <c r="M740" s="463"/>
      <c r="N740" s="315"/>
    </row>
    <row r="741" spans="1:25" s="316" customFormat="1" x14ac:dyDescent="0.2">
      <c r="A741" s="317"/>
      <c r="B741" s="215"/>
      <c r="C741" s="213">
        <v>716</v>
      </c>
      <c r="D741" s="214" t="s">
        <v>854</v>
      </c>
      <c r="E741" s="356"/>
      <c r="F741" s="223">
        <v>0</v>
      </c>
      <c r="G741" s="223">
        <v>0.1</v>
      </c>
      <c r="H741" s="590">
        <v>0</v>
      </c>
      <c r="I741" s="590">
        <v>0</v>
      </c>
      <c r="J741" s="590">
        <v>0</v>
      </c>
      <c r="K741" s="590">
        <v>0</v>
      </c>
      <c r="L741" s="590">
        <v>0</v>
      </c>
      <c r="M741" s="463"/>
      <c r="N741" s="315"/>
    </row>
    <row r="742" spans="1:25" s="316" customFormat="1" x14ac:dyDescent="0.2">
      <c r="A742" s="317"/>
      <c r="B742" s="215"/>
      <c r="C742" s="213">
        <v>711001</v>
      </c>
      <c r="D742" s="214" t="s">
        <v>1036</v>
      </c>
      <c r="E742" s="356"/>
      <c r="F742" s="223">
        <v>0</v>
      </c>
      <c r="G742" s="223">
        <v>0</v>
      </c>
      <c r="H742" s="590">
        <v>0</v>
      </c>
      <c r="I742" s="590">
        <v>0</v>
      </c>
      <c r="J742" s="590">
        <v>0</v>
      </c>
      <c r="K742" s="590">
        <v>0</v>
      </c>
      <c r="L742" s="590">
        <v>0</v>
      </c>
      <c r="M742" s="474"/>
      <c r="N742" s="315"/>
      <c r="P742" s="318"/>
      <c r="Q742" s="318"/>
      <c r="R742" s="318"/>
      <c r="S742" s="318"/>
      <c r="T742" s="318"/>
      <c r="U742" s="318"/>
      <c r="V742" s="318"/>
      <c r="W742" s="318"/>
      <c r="X742" s="318"/>
      <c r="Y742" s="318"/>
    </row>
    <row r="743" spans="1:25" s="316" customFormat="1" x14ac:dyDescent="0.2">
      <c r="A743" s="317"/>
      <c r="B743" s="215"/>
      <c r="C743" s="213">
        <v>717</v>
      </c>
      <c r="D743" s="214" t="s">
        <v>1035</v>
      </c>
      <c r="E743" s="356"/>
      <c r="F743" s="223">
        <v>1.3</v>
      </c>
      <c r="G743" s="223">
        <v>0</v>
      </c>
      <c r="H743" s="590">
        <v>383</v>
      </c>
      <c r="I743" s="590">
        <v>406</v>
      </c>
      <c r="J743" s="598">
        <v>0.5</v>
      </c>
      <c r="K743" s="590">
        <v>0</v>
      </c>
      <c r="L743" s="590">
        <v>0</v>
      </c>
      <c r="M743" s="474" t="s">
        <v>1325</v>
      </c>
      <c r="N743" s="315"/>
      <c r="P743" s="436"/>
      <c r="Q743" s="436"/>
      <c r="R743" s="436"/>
      <c r="S743" s="436"/>
      <c r="T743" s="436"/>
      <c r="U743" s="436"/>
      <c r="V743" s="436"/>
      <c r="W743" s="436"/>
      <c r="X743" s="436"/>
      <c r="Y743" s="436"/>
    </row>
    <row r="744" spans="1:25" s="316" customFormat="1" ht="15" customHeight="1" x14ac:dyDescent="0.2">
      <c r="A744" s="317"/>
      <c r="B744" s="215"/>
      <c r="C744" s="213">
        <v>717</v>
      </c>
      <c r="D744" s="214" t="s">
        <v>1133</v>
      </c>
      <c r="E744" s="356"/>
      <c r="F744" s="223">
        <v>0</v>
      </c>
      <c r="G744" s="223">
        <v>0</v>
      </c>
      <c r="H744" s="590">
        <v>0</v>
      </c>
      <c r="I744" s="590">
        <v>0</v>
      </c>
      <c r="J744" s="590">
        <v>0</v>
      </c>
      <c r="K744" s="590">
        <v>0</v>
      </c>
      <c r="L744" s="590">
        <v>0</v>
      </c>
      <c r="M744" s="463"/>
      <c r="N744" s="315"/>
    </row>
    <row r="745" spans="1:25" s="436" customFormat="1" ht="15" customHeight="1" x14ac:dyDescent="0.2">
      <c r="A745" s="427"/>
      <c r="B745" s="212"/>
      <c r="C745" s="220"/>
      <c r="D745" s="221" t="s">
        <v>277</v>
      </c>
      <c r="E745" s="212" t="s">
        <v>682</v>
      </c>
      <c r="F745" s="224">
        <f>SUM(F746:F748)</f>
        <v>21.4</v>
      </c>
      <c r="G745" s="224">
        <f t="shared" ref="G745" si="267">SUM(G747:G748)</f>
        <v>0</v>
      </c>
      <c r="H745" s="224">
        <f>SUM(H746:H748)</f>
        <v>0</v>
      </c>
      <c r="I745" s="224">
        <f>SUM(I746:I748)</f>
        <v>0</v>
      </c>
      <c r="J745" s="224">
        <f>SUM(J746:J748)</f>
        <v>0</v>
      </c>
      <c r="K745" s="224">
        <f t="shared" ref="K745:L745" si="268">SUM(K747:K748)</f>
        <v>0</v>
      </c>
      <c r="L745" s="224">
        <f t="shared" si="268"/>
        <v>0</v>
      </c>
      <c r="M745" s="474"/>
      <c r="N745" s="435"/>
      <c r="P745" s="316"/>
      <c r="Q745" s="316"/>
      <c r="R745" s="316"/>
      <c r="S745" s="316"/>
      <c r="T745" s="316"/>
      <c r="U745" s="316"/>
      <c r="V745" s="316"/>
      <c r="W745" s="316"/>
      <c r="X745" s="316"/>
      <c r="Y745" s="316"/>
    </row>
    <row r="746" spans="1:25" s="316" customFormat="1" x14ac:dyDescent="0.2">
      <c r="A746" s="317"/>
      <c r="B746" s="215"/>
      <c r="C746" s="213">
        <v>717</v>
      </c>
      <c r="D746" s="214" t="s">
        <v>1278</v>
      </c>
      <c r="E746" s="215"/>
      <c r="F746" s="223">
        <v>21.4</v>
      </c>
      <c r="G746" s="222">
        <v>0</v>
      </c>
      <c r="H746" s="589">
        <v>0</v>
      </c>
      <c r="I746" s="589">
        <v>0</v>
      </c>
      <c r="J746" s="589">
        <v>0</v>
      </c>
      <c r="K746" s="589">
        <v>0</v>
      </c>
      <c r="L746" s="589">
        <v>0</v>
      </c>
      <c r="M746" s="463"/>
      <c r="N746" s="315"/>
      <c r="P746" s="436"/>
      <c r="Q746" s="436"/>
      <c r="R746" s="436"/>
      <c r="S746" s="436"/>
      <c r="T746" s="436"/>
      <c r="U746" s="436"/>
      <c r="V746" s="436"/>
      <c r="W746" s="436"/>
      <c r="X746" s="436"/>
      <c r="Y746" s="436"/>
    </row>
    <row r="747" spans="1:25" s="316" customFormat="1" x14ac:dyDescent="0.2">
      <c r="A747" s="317"/>
      <c r="B747" s="212"/>
      <c r="C747" s="213">
        <v>7170011</v>
      </c>
      <c r="D747" s="214" t="s">
        <v>227</v>
      </c>
      <c r="E747" s="355"/>
      <c r="F747" s="223">
        <v>0</v>
      </c>
      <c r="G747" s="223">
        <v>0</v>
      </c>
      <c r="H747" s="590">
        <v>0</v>
      </c>
      <c r="I747" s="590">
        <v>0</v>
      </c>
      <c r="J747" s="590">
        <v>0</v>
      </c>
      <c r="K747" s="590">
        <v>0</v>
      </c>
      <c r="L747" s="590">
        <v>0</v>
      </c>
      <c r="M747" s="463"/>
      <c r="N747" s="315"/>
    </row>
    <row r="748" spans="1:25" s="318" customFormat="1" x14ac:dyDescent="0.2">
      <c r="A748" s="434"/>
      <c r="B748" s="212"/>
      <c r="C748" s="213">
        <v>717002</v>
      </c>
      <c r="D748" s="214" t="s">
        <v>651</v>
      </c>
      <c r="E748" s="252"/>
      <c r="F748" s="222">
        <v>0</v>
      </c>
      <c r="G748" s="222">
        <v>0</v>
      </c>
      <c r="H748" s="589">
        <v>0</v>
      </c>
      <c r="I748" s="589">
        <v>0</v>
      </c>
      <c r="J748" s="589">
        <v>0</v>
      </c>
      <c r="K748" s="589">
        <v>0</v>
      </c>
      <c r="L748" s="589">
        <v>0</v>
      </c>
      <c r="M748" s="463"/>
      <c r="N748" s="319"/>
      <c r="P748" s="436"/>
      <c r="Q748" s="436"/>
      <c r="R748" s="436"/>
      <c r="S748" s="436"/>
      <c r="T748" s="436"/>
      <c r="U748" s="436"/>
      <c r="V748" s="436"/>
      <c r="W748" s="436"/>
      <c r="X748" s="436"/>
      <c r="Y748" s="436"/>
    </row>
    <row r="749" spans="1:25" s="436" customFormat="1" x14ac:dyDescent="0.2">
      <c r="A749" s="427"/>
      <c r="B749" s="212"/>
      <c r="C749" s="220"/>
      <c r="D749" s="221" t="s">
        <v>1144</v>
      </c>
      <c r="E749" s="541" t="s">
        <v>1145</v>
      </c>
      <c r="F749" s="224">
        <f t="shared" ref="F749" si="269">SUM(F750)</f>
        <v>0</v>
      </c>
      <c r="G749" s="224">
        <f t="shared" ref="G749" si="270">SUM(G750)</f>
        <v>0</v>
      </c>
      <c r="H749" s="224">
        <f>SUM(H750)</f>
        <v>0</v>
      </c>
      <c r="I749" s="224">
        <f>SUM(I750)</f>
        <v>0</v>
      </c>
      <c r="J749" s="224">
        <f>SUM(J750)</f>
        <v>0</v>
      </c>
      <c r="K749" s="224">
        <f t="shared" ref="K749:L749" si="271">SUM(K750)</f>
        <v>0</v>
      </c>
      <c r="L749" s="224">
        <f t="shared" si="271"/>
        <v>50</v>
      </c>
      <c r="M749" s="175"/>
      <c r="N749" s="435"/>
      <c r="P749" s="316"/>
      <c r="Q749" s="316"/>
      <c r="R749" s="316"/>
      <c r="S749" s="316"/>
      <c r="T749" s="316"/>
      <c r="U749" s="316"/>
      <c r="V749" s="316"/>
      <c r="W749" s="316"/>
      <c r="X749" s="316"/>
      <c r="Y749" s="316"/>
    </row>
    <row r="750" spans="1:25" s="316" customFormat="1" x14ac:dyDescent="0.2">
      <c r="A750" s="317"/>
      <c r="B750" s="215"/>
      <c r="C750" s="213">
        <v>717</v>
      </c>
      <c r="D750" s="214" t="s">
        <v>1143</v>
      </c>
      <c r="E750" s="356"/>
      <c r="F750" s="222">
        <v>0</v>
      </c>
      <c r="G750" s="222">
        <v>0</v>
      </c>
      <c r="H750" s="589">
        <v>0</v>
      </c>
      <c r="I750" s="589">
        <v>0</v>
      </c>
      <c r="J750" s="589">
        <v>0</v>
      </c>
      <c r="K750" s="589">
        <v>0</v>
      </c>
      <c r="L750" s="589">
        <v>50</v>
      </c>
      <c r="M750" s="463"/>
      <c r="N750" s="315"/>
    </row>
    <row r="751" spans="1:25" s="316" customFormat="1" x14ac:dyDescent="0.2">
      <c r="A751" s="317"/>
      <c r="B751" s="212"/>
      <c r="C751" s="220"/>
      <c r="D751" s="221" t="s">
        <v>268</v>
      </c>
      <c r="E751" s="250" t="s">
        <v>684</v>
      </c>
      <c r="F751" s="224">
        <f>SUM(F752:F755)</f>
        <v>0</v>
      </c>
      <c r="G751" s="224">
        <f t="shared" ref="G751" si="272">SUM(G752:G755)</f>
        <v>0</v>
      </c>
      <c r="H751" s="224">
        <f>SUM(H752:H755)</f>
        <v>0</v>
      </c>
      <c r="I751" s="224">
        <f>SUM(I752:I755)</f>
        <v>25</v>
      </c>
      <c r="J751" s="224">
        <f>SUM(J752:J755)</f>
        <v>25</v>
      </c>
      <c r="K751" s="224">
        <f t="shared" ref="K751:L751" si="273">SUM(K752:K755)</f>
        <v>0</v>
      </c>
      <c r="L751" s="224">
        <f t="shared" si="273"/>
        <v>0</v>
      </c>
      <c r="M751" s="463"/>
      <c r="N751" s="315"/>
    </row>
    <row r="752" spans="1:25" s="436" customFormat="1" x14ac:dyDescent="0.2">
      <c r="A752" s="427"/>
      <c r="B752" s="212"/>
      <c r="C752" s="213">
        <v>716</v>
      </c>
      <c r="D752" s="214" t="s">
        <v>1134</v>
      </c>
      <c r="E752" s="355"/>
      <c r="F752" s="223">
        <v>0</v>
      </c>
      <c r="G752" s="223">
        <v>0</v>
      </c>
      <c r="H752" s="590">
        <v>0</v>
      </c>
      <c r="I752" s="590">
        <v>25</v>
      </c>
      <c r="J752" s="590">
        <v>25</v>
      </c>
      <c r="K752" s="590">
        <v>0</v>
      </c>
      <c r="L752" s="590">
        <v>0</v>
      </c>
      <c r="M752" s="474"/>
      <c r="N752" s="435"/>
    </row>
    <row r="753" spans="1:25" s="316" customFormat="1" x14ac:dyDescent="0.2">
      <c r="A753" s="314"/>
      <c r="B753" s="212"/>
      <c r="C753" s="213">
        <v>7162</v>
      </c>
      <c r="D753" s="214" t="s">
        <v>465</v>
      </c>
      <c r="E753" s="355"/>
      <c r="F753" s="223">
        <v>0</v>
      </c>
      <c r="G753" s="223">
        <v>0</v>
      </c>
      <c r="H753" s="590">
        <v>0</v>
      </c>
      <c r="I753" s="590">
        <v>0</v>
      </c>
      <c r="J753" s="590">
        <v>0</v>
      </c>
      <c r="K753" s="590">
        <v>0</v>
      </c>
      <c r="L753" s="590">
        <v>0</v>
      </c>
      <c r="M753" s="474"/>
      <c r="N753" s="315"/>
      <c r="P753" s="436"/>
      <c r="Q753" s="436"/>
      <c r="R753" s="436"/>
      <c r="S753" s="436"/>
      <c r="T753" s="436"/>
      <c r="U753" s="436"/>
      <c r="V753" s="436"/>
      <c r="W753" s="436"/>
      <c r="X753" s="436"/>
      <c r="Y753" s="436"/>
    </row>
    <row r="754" spans="1:25" s="436" customFormat="1" x14ac:dyDescent="0.2">
      <c r="A754" s="434"/>
      <c r="B754" s="212"/>
      <c r="C754" s="213" t="s">
        <v>597</v>
      </c>
      <c r="D754" s="214" t="s">
        <v>920</v>
      </c>
      <c r="E754" s="355"/>
      <c r="F754" s="223">
        <v>0</v>
      </c>
      <c r="G754" s="223">
        <v>0</v>
      </c>
      <c r="H754" s="590">
        <v>0</v>
      </c>
      <c r="I754" s="590">
        <v>0</v>
      </c>
      <c r="J754" s="590">
        <v>0</v>
      </c>
      <c r="K754" s="590">
        <v>0</v>
      </c>
      <c r="L754" s="590">
        <v>0</v>
      </c>
      <c r="M754" s="463"/>
      <c r="N754" s="435"/>
      <c r="P754" s="316"/>
      <c r="Q754" s="316"/>
      <c r="R754" s="316"/>
      <c r="S754" s="316"/>
      <c r="T754" s="316"/>
      <c r="U754" s="316"/>
      <c r="V754" s="316"/>
      <c r="W754" s="316"/>
      <c r="X754" s="316"/>
      <c r="Y754" s="316"/>
    </row>
    <row r="755" spans="1:25" s="316" customFormat="1" x14ac:dyDescent="0.2">
      <c r="A755" s="314"/>
      <c r="B755" s="212"/>
      <c r="C755" s="213" t="s">
        <v>598</v>
      </c>
      <c r="D755" s="214" t="s">
        <v>1037</v>
      </c>
      <c r="E755" s="355"/>
      <c r="F755" s="223">
        <v>0</v>
      </c>
      <c r="G755" s="223">
        <v>0</v>
      </c>
      <c r="H755" s="590">
        <v>0</v>
      </c>
      <c r="I755" s="590">
        <v>0</v>
      </c>
      <c r="J755" s="590">
        <v>0</v>
      </c>
      <c r="K755" s="590">
        <v>0</v>
      </c>
      <c r="L755" s="590">
        <v>0</v>
      </c>
      <c r="M755" s="474"/>
      <c r="N755" s="315"/>
    </row>
    <row r="756" spans="1:25" s="316" customFormat="1" x14ac:dyDescent="0.2">
      <c r="A756" s="314"/>
      <c r="B756" s="233"/>
      <c r="C756" s="220"/>
      <c r="D756" s="221" t="s">
        <v>229</v>
      </c>
      <c r="E756" s="212" t="s">
        <v>228</v>
      </c>
      <c r="F756" s="224">
        <f>SUM(F757:F774)</f>
        <v>432</v>
      </c>
      <c r="G756" s="224">
        <f t="shared" ref="G756" si="274">SUM(G757:G774)</f>
        <v>71.3</v>
      </c>
      <c r="H756" s="224">
        <f>SUM(H757:H774)</f>
        <v>10</v>
      </c>
      <c r="I756" s="224">
        <f>SUM(I757:I774)</f>
        <v>27.2</v>
      </c>
      <c r="J756" s="224">
        <f>SUM(J757:J774)</f>
        <v>17.2</v>
      </c>
      <c r="K756" s="224">
        <f t="shared" ref="K756:L756" si="275">SUM(K757:K774)</f>
        <v>10</v>
      </c>
      <c r="L756" s="224">
        <f t="shared" si="275"/>
        <v>10</v>
      </c>
      <c r="M756" s="365"/>
      <c r="N756" s="315"/>
    </row>
    <row r="757" spans="1:25" s="316" customFormat="1" x14ac:dyDescent="0.2">
      <c r="A757" s="314"/>
      <c r="B757" s="233"/>
      <c r="C757" s="213">
        <v>711001</v>
      </c>
      <c r="D757" s="214" t="s">
        <v>1002</v>
      </c>
      <c r="E757" s="461"/>
      <c r="F757" s="222">
        <v>0</v>
      </c>
      <c r="G757" s="222">
        <v>0</v>
      </c>
      <c r="H757" s="589">
        <v>0</v>
      </c>
      <c r="I757" s="589">
        <v>0</v>
      </c>
      <c r="J757" s="589">
        <v>0</v>
      </c>
      <c r="K757" s="589">
        <v>0</v>
      </c>
      <c r="L757" s="589">
        <v>0</v>
      </c>
      <c r="M757" s="474"/>
      <c r="N757" s="315"/>
    </row>
    <row r="758" spans="1:25" s="436" customFormat="1" x14ac:dyDescent="0.2">
      <c r="A758" s="434"/>
      <c r="B758" s="212"/>
      <c r="C758" s="213">
        <v>716</v>
      </c>
      <c r="D758" s="214" t="s">
        <v>1161</v>
      </c>
      <c r="E758" s="252"/>
      <c r="F758" s="222">
        <v>0</v>
      </c>
      <c r="G758" s="222">
        <v>9</v>
      </c>
      <c r="H758" s="589">
        <v>0</v>
      </c>
      <c r="I758" s="589">
        <v>0</v>
      </c>
      <c r="J758" s="589">
        <v>0</v>
      </c>
      <c r="K758" s="589">
        <v>0</v>
      </c>
      <c r="L758" s="589">
        <v>0</v>
      </c>
      <c r="M758" s="316"/>
      <c r="N758" s="435"/>
    </row>
    <row r="759" spans="1:25" s="436" customFormat="1" x14ac:dyDescent="0.2">
      <c r="A759" s="434"/>
      <c r="B759" s="212"/>
      <c r="C759" s="213">
        <v>713004</v>
      </c>
      <c r="D759" s="214" t="s">
        <v>1295</v>
      </c>
      <c r="E759" s="355"/>
      <c r="F759" s="223">
        <v>0</v>
      </c>
      <c r="G759" s="223">
        <v>0</v>
      </c>
      <c r="H759" s="590">
        <v>0</v>
      </c>
      <c r="I759" s="590">
        <v>2.2000000000000002</v>
      </c>
      <c r="J759" s="590">
        <v>2.2000000000000002</v>
      </c>
      <c r="K759" s="590">
        <v>0</v>
      </c>
      <c r="L759" s="590">
        <v>0</v>
      </c>
      <c r="M759" s="474"/>
      <c r="N759" s="435"/>
    </row>
    <row r="760" spans="1:25" s="316" customFormat="1" x14ac:dyDescent="0.2">
      <c r="A760" s="317"/>
      <c r="B760" s="212"/>
      <c r="C760" s="213">
        <v>7130041</v>
      </c>
      <c r="D760" s="214" t="s">
        <v>1283</v>
      </c>
      <c r="E760" s="251"/>
      <c r="F760" s="223">
        <v>0</v>
      </c>
      <c r="G760" s="223">
        <v>0</v>
      </c>
      <c r="H760" s="590">
        <v>0</v>
      </c>
      <c r="I760" s="590">
        <v>5</v>
      </c>
      <c r="J760" s="590">
        <v>5</v>
      </c>
      <c r="K760" s="590">
        <v>0</v>
      </c>
      <c r="L760" s="590">
        <v>0</v>
      </c>
      <c r="M760" s="474"/>
      <c r="N760" s="315"/>
      <c r="P760" s="436"/>
      <c r="Q760" s="436"/>
      <c r="R760" s="436"/>
      <c r="S760" s="436"/>
      <c r="T760" s="436"/>
      <c r="U760" s="436"/>
      <c r="V760" s="436"/>
      <c r="W760" s="436"/>
      <c r="X760" s="436"/>
      <c r="Y760" s="436"/>
    </row>
    <row r="761" spans="1:25" s="316" customFormat="1" x14ac:dyDescent="0.2">
      <c r="A761" s="317"/>
      <c r="B761" s="212"/>
      <c r="C761" s="213">
        <v>713005</v>
      </c>
      <c r="D761" s="214" t="s">
        <v>230</v>
      </c>
      <c r="E761" s="355"/>
      <c r="F761" s="223">
        <v>12.7</v>
      </c>
      <c r="G761" s="223">
        <v>0</v>
      </c>
      <c r="H761" s="590">
        <v>0</v>
      </c>
      <c r="I761" s="590">
        <v>0</v>
      </c>
      <c r="J761" s="590">
        <v>0</v>
      </c>
      <c r="K761" s="590">
        <v>0</v>
      </c>
      <c r="L761" s="590">
        <v>0</v>
      </c>
      <c r="M761" s="474"/>
      <c r="N761" s="315"/>
    </row>
    <row r="762" spans="1:25" s="316" customFormat="1" x14ac:dyDescent="0.2">
      <c r="A762" s="317"/>
      <c r="B762" s="212"/>
      <c r="C762" s="213">
        <v>716</v>
      </c>
      <c r="D762" s="214" t="s">
        <v>1165</v>
      </c>
      <c r="E762" s="355"/>
      <c r="F762" s="223">
        <v>0</v>
      </c>
      <c r="G762" s="223">
        <v>0</v>
      </c>
      <c r="H762" s="590">
        <v>0</v>
      </c>
      <c r="I762" s="590">
        <v>0</v>
      </c>
      <c r="J762" s="590">
        <v>0</v>
      </c>
      <c r="K762" s="590">
        <v>0</v>
      </c>
      <c r="L762" s="590">
        <v>0</v>
      </c>
      <c r="M762" s="474"/>
      <c r="N762" s="315"/>
    </row>
    <row r="763" spans="1:25" s="316" customFormat="1" x14ac:dyDescent="0.2">
      <c r="A763" s="317"/>
      <c r="B763" s="212"/>
      <c r="C763" s="213">
        <v>713005</v>
      </c>
      <c r="D763" s="214" t="s">
        <v>1000</v>
      </c>
      <c r="E763" s="355"/>
      <c r="F763" s="223">
        <v>0</v>
      </c>
      <c r="G763" s="223">
        <v>0</v>
      </c>
      <c r="H763" s="590">
        <v>0</v>
      </c>
      <c r="I763" s="590">
        <v>0</v>
      </c>
      <c r="J763" s="590">
        <v>0</v>
      </c>
      <c r="K763" s="590">
        <v>0</v>
      </c>
      <c r="L763" s="590">
        <v>0</v>
      </c>
      <c r="M763" s="474"/>
      <c r="N763" s="315"/>
    </row>
    <row r="764" spans="1:25" s="436" customFormat="1" x14ac:dyDescent="0.2">
      <c r="A764" s="427"/>
      <c r="B764" s="212"/>
      <c r="C764" s="213">
        <v>714</v>
      </c>
      <c r="D764" s="214" t="s">
        <v>948</v>
      </c>
      <c r="E764" s="355"/>
      <c r="F764" s="223">
        <v>3.5</v>
      </c>
      <c r="G764" s="223">
        <v>0</v>
      </c>
      <c r="H764" s="590">
        <v>0</v>
      </c>
      <c r="I764" s="590">
        <v>0</v>
      </c>
      <c r="J764" s="590">
        <v>0</v>
      </c>
      <c r="K764" s="590">
        <v>0</v>
      </c>
      <c r="L764" s="590">
        <v>0</v>
      </c>
      <c r="M764" s="474"/>
      <c r="N764" s="435"/>
      <c r="P764" s="316"/>
      <c r="Q764" s="316"/>
      <c r="R764" s="316"/>
      <c r="S764" s="316"/>
      <c r="T764" s="316"/>
      <c r="U764" s="316"/>
      <c r="V764" s="316"/>
      <c r="W764" s="316"/>
      <c r="X764" s="316"/>
      <c r="Y764" s="316"/>
    </row>
    <row r="765" spans="1:25" s="436" customFormat="1" x14ac:dyDescent="0.2">
      <c r="A765" s="427"/>
      <c r="B765" s="212"/>
      <c r="C765" s="213">
        <v>714004</v>
      </c>
      <c r="D765" s="214" t="s">
        <v>1041</v>
      </c>
      <c r="E765" s="355"/>
      <c r="F765" s="223">
        <v>190.8</v>
      </c>
      <c r="G765" s="223">
        <v>0</v>
      </c>
      <c r="H765" s="590">
        <v>0</v>
      </c>
      <c r="I765" s="590">
        <v>0</v>
      </c>
      <c r="J765" s="590">
        <v>0</v>
      </c>
      <c r="K765" s="590">
        <v>0</v>
      </c>
      <c r="L765" s="590">
        <v>0</v>
      </c>
      <c r="M765" s="463"/>
      <c r="N765" s="435"/>
      <c r="P765" s="316"/>
      <c r="Q765" s="316"/>
      <c r="R765" s="316"/>
      <c r="S765" s="316"/>
      <c r="T765" s="316"/>
      <c r="U765" s="316"/>
      <c r="V765" s="316"/>
      <c r="W765" s="316"/>
      <c r="X765" s="316"/>
      <c r="Y765" s="316"/>
    </row>
    <row r="766" spans="1:25" s="436" customFormat="1" x14ac:dyDescent="0.2">
      <c r="A766" s="427"/>
      <c r="B766" s="212"/>
      <c r="C766" s="213">
        <v>717002</v>
      </c>
      <c r="D766" s="214" t="s">
        <v>915</v>
      </c>
      <c r="E766" s="355"/>
      <c r="F766" s="223">
        <v>0</v>
      </c>
      <c r="G766" s="223">
        <v>0</v>
      </c>
      <c r="H766" s="590">
        <v>0</v>
      </c>
      <c r="I766" s="590">
        <v>0</v>
      </c>
      <c r="J766" s="590">
        <v>0</v>
      </c>
      <c r="K766" s="590">
        <v>0</v>
      </c>
      <c r="L766" s="590">
        <v>0</v>
      </c>
      <c r="M766" s="365"/>
      <c r="N766" s="435"/>
      <c r="P766" s="316"/>
      <c r="Q766" s="316"/>
      <c r="R766" s="316"/>
      <c r="S766" s="316"/>
      <c r="T766" s="316"/>
      <c r="U766" s="316"/>
      <c r="V766" s="316"/>
      <c r="W766" s="316"/>
      <c r="X766" s="316"/>
      <c r="Y766" s="316"/>
    </row>
    <row r="767" spans="1:25" s="316" customFormat="1" x14ac:dyDescent="0.2">
      <c r="A767" s="317"/>
      <c r="B767" s="212"/>
      <c r="C767" s="213">
        <v>717</v>
      </c>
      <c r="D767" s="214" t="s">
        <v>894</v>
      </c>
      <c r="E767" s="355"/>
      <c r="F767" s="223">
        <v>212.2</v>
      </c>
      <c r="G767" s="223">
        <v>0.6</v>
      </c>
      <c r="H767" s="590">
        <v>0</v>
      </c>
      <c r="I767" s="590">
        <v>0</v>
      </c>
      <c r="J767" s="590">
        <v>0</v>
      </c>
      <c r="K767" s="590">
        <v>0</v>
      </c>
      <c r="L767" s="590">
        <v>0</v>
      </c>
      <c r="M767" s="474"/>
      <c r="N767" s="315"/>
      <c r="P767" s="436"/>
      <c r="Q767" s="436"/>
      <c r="R767" s="436"/>
      <c r="S767" s="436"/>
      <c r="T767" s="436"/>
      <c r="U767" s="436"/>
      <c r="V767" s="436"/>
      <c r="W767" s="436"/>
      <c r="X767" s="436"/>
      <c r="Y767" s="436"/>
    </row>
    <row r="768" spans="1:25" s="316" customFormat="1" x14ac:dyDescent="0.2">
      <c r="A768" s="317"/>
      <c r="B768" s="455"/>
      <c r="C768" s="456">
        <v>7170025</v>
      </c>
      <c r="D768" s="214" t="s">
        <v>1292</v>
      </c>
      <c r="E768" s="251"/>
      <c r="F768" s="223">
        <v>0</v>
      </c>
      <c r="G768" s="223">
        <v>0</v>
      </c>
      <c r="H768" s="590">
        <v>0</v>
      </c>
      <c r="I768" s="590">
        <v>10</v>
      </c>
      <c r="J768" s="590">
        <v>10</v>
      </c>
      <c r="K768" s="590">
        <v>0</v>
      </c>
      <c r="L768" s="590">
        <v>0</v>
      </c>
      <c r="M768" s="474"/>
      <c r="N768" s="315"/>
      <c r="P768" s="436"/>
      <c r="Q768" s="436"/>
      <c r="R768" s="436"/>
      <c r="S768" s="436"/>
      <c r="T768" s="436"/>
      <c r="U768" s="436"/>
      <c r="V768" s="436"/>
      <c r="W768" s="436"/>
      <c r="X768" s="436"/>
      <c r="Y768" s="436"/>
    </row>
    <row r="769" spans="1:25" s="316" customFormat="1" x14ac:dyDescent="0.2">
      <c r="A769" s="317"/>
      <c r="B769" s="455"/>
      <c r="C769" s="456">
        <v>717002</v>
      </c>
      <c r="D769" s="214" t="s">
        <v>931</v>
      </c>
      <c r="E769" s="251"/>
      <c r="F769" s="223">
        <v>0</v>
      </c>
      <c r="G769" s="223">
        <v>0</v>
      </c>
      <c r="H769" s="590">
        <v>0</v>
      </c>
      <c r="I769" s="590">
        <v>0</v>
      </c>
      <c r="J769" s="590">
        <v>0</v>
      </c>
      <c r="K769" s="590">
        <v>0</v>
      </c>
      <c r="L769" s="590">
        <v>0</v>
      </c>
      <c r="M769" s="474"/>
      <c r="N769" s="315"/>
    </row>
    <row r="770" spans="1:25" s="316" customFormat="1" x14ac:dyDescent="0.2">
      <c r="A770" s="317"/>
      <c r="B770" s="455"/>
      <c r="C770" s="456">
        <v>717002</v>
      </c>
      <c r="D770" s="214" t="s">
        <v>933</v>
      </c>
      <c r="E770" s="251"/>
      <c r="F770" s="223">
        <v>0</v>
      </c>
      <c r="G770" s="223">
        <v>0</v>
      </c>
      <c r="H770" s="590">
        <v>0</v>
      </c>
      <c r="I770" s="590">
        <v>0</v>
      </c>
      <c r="J770" s="590">
        <v>0</v>
      </c>
      <c r="K770" s="590">
        <v>0</v>
      </c>
      <c r="L770" s="590">
        <v>0</v>
      </c>
      <c r="M770" s="463"/>
      <c r="N770" s="315"/>
      <c r="P770" s="436"/>
      <c r="Q770" s="436"/>
      <c r="R770" s="436"/>
      <c r="S770" s="436"/>
      <c r="T770" s="436"/>
      <c r="U770" s="436"/>
      <c r="V770" s="436"/>
      <c r="W770" s="436"/>
      <c r="X770" s="436"/>
      <c r="Y770" s="436"/>
    </row>
    <row r="771" spans="1:25" s="316" customFormat="1" x14ac:dyDescent="0.2">
      <c r="A771" s="317"/>
      <c r="B771" s="455"/>
      <c r="C771" s="456">
        <v>711001</v>
      </c>
      <c r="D771" s="214" t="s">
        <v>930</v>
      </c>
      <c r="E771" s="251"/>
      <c r="F771" s="223">
        <v>0</v>
      </c>
      <c r="G771" s="223">
        <v>0</v>
      </c>
      <c r="H771" s="590">
        <v>0</v>
      </c>
      <c r="I771" s="590">
        <v>0</v>
      </c>
      <c r="J771" s="590">
        <v>0</v>
      </c>
      <c r="K771" s="590">
        <v>0</v>
      </c>
      <c r="L771" s="590">
        <v>0</v>
      </c>
      <c r="M771" s="463"/>
      <c r="N771" s="315"/>
      <c r="P771" s="426"/>
      <c r="Q771" s="426"/>
      <c r="R771" s="426"/>
      <c r="S771" s="426"/>
      <c r="T771" s="426"/>
      <c r="U771" s="426"/>
      <c r="V771" s="426"/>
      <c r="W771" s="426"/>
      <c r="X771" s="426"/>
      <c r="Y771" s="426"/>
    </row>
    <row r="772" spans="1:25" s="316" customFormat="1" x14ac:dyDescent="0.2">
      <c r="A772" s="317"/>
      <c r="B772" s="212"/>
      <c r="C772" s="213">
        <v>719001</v>
      </c>
      <c r="D772" s="214" t="s">
        <v>1021</v>
      </c>
      <c r="E772" s="355"/>
      <c r="F772" s="223">
        <v>0</v>
      </c>
      <c r="G772" s="223">
        <v>56.7</v>
      </c>
      <c r="H772" s="590">
        <v>10</v>
      </c>
      <c r="I772" s="590">
        <v>10</v>
      </c>
      <c r="J772" s="598">
        <v>0</v>
      </c>
      <c r="K772" s="590">
        <v>10</v>
      </c>
      <c r="L772" s="590">
        <v>10</v>
      </c>
      <c r="M772" s="474" t="s">
        <v>1325</v>
      </c>
      <c r="N772" s="315"/>
      <c r="P772" s="426"/>
      <c r="Q772" s="426"/>
      <c r="R772" s="426"/>
      <c r="S772" s="426"/>
      <c r="T772" s="426"/>
      <c r="U772" s="426"/>
      <c r="V772" s="426"/>
      <c r="W772" s="426"/>
      <c r="X772" s="426"/>
      <c r="Y772" s="426"/>
    </row>
    <row r="773" spans="1:25" s="436" customFormat="1" x14ac:dyDescent="0.2">
      <c r="A773" s="427"/>
      <c r="B773" s="212"/>
      <c r="C773" s="213">
        <v>719004</v>
      </c>
      <c r="D773" s="214" t="s">
        <v>1210</v>
      </c>
      <c r="E773" s="356"/>
      <c r="F773" s="223">
        <v>0</v>
      </c>
      <c r="G773" s="222">
        <v>5</v>
      </c>
      <c r="H773" s="589">
        <v>0</v>
      </c>
      <c r="I773" s="589">
        <v>0</v>
      </c>
      <c r="J773" s="589">
        <v>0</v>
      </c>
      <c r="K773" s="589">
        <v>0</v>
      </c>
      <c r="L773" s="589">
        <v>0</v>
      </c>
      <c r="M773" s="463"/>
      <c r="N773" s="435"/>
      <c r="P773" s="316"/>
      <c r="Q773" s="316"/>
      <c r="R773" s="316"/>
      <c r="S773" s="316"/>
      <c r="T773" s="316"/>
      <c r="U773" s="316"/>
      <c r="V773" s="316"/>
      <c r="W773" s="316"/>
      <c r="X773" s="316"/>
      <c r="Y773" s="316"/>
    </row>
    <row r="774" spans="1:25" s="436" customFormat="1" x14ac:dyDescent="0.2">
      <c r="A774" s="427"/>
      <c r="B774" s="212"/>
      <c r="C774" s="213">
        <v>717</v>
      </c>
      <c r="D774" s="214" t="s">
        <v>1151</v>
      </c>
      <c r="E774" s="356"/>
      <c r="F774" s="223">
        <v>12.8</v>
      </c>
      <c r="G774" s="222">
        <v>0</v>
      </c>
      <c r="H774" s="589">
        <v>0</v>
      </c>
      <c r="I774" s="589">
        <v>0</v>
      </c>
      <c r="J774" s="589">
        <v>0</v>
      </c>
      <c r="K774" s="589">
        <v>0</v>
      </c>
      <c r="L774" s="589">
        <v>0</v>
      </c>
      <c r="M774" s="474"/>
      <c r="N774" s="435"/>
      <c r="P774" s="423"/>
      <c r="Q774" s="423"/>
      <c r="R774" s="423"/>
      <c r="S774" s="423"/>
      <c r="T774" s="423"/>
      <c r="U774" s="423"/>
      <c r="V774" s="423"/>
      <c r="W774" s="423"/>
      <c r="X774" s="423"/>
      <c r="Y774" s="423"/>
    </row>
    <row r="775" spans="1:25" s="316" customFormat="1" x14ac:dyDescent="0.2">
      <c r="A775" s="317"/>
      <c r="B775" s="233"/>
      <c r="C775" s="220"/>
      <c r="D775" s="221" t="s">
        <v>235</v>
      </c>
      <c r="E775" s="212" t="s">
        <v>173</v>
      </c>
      <c r="F775" s="204">
        <f>SUM(F776)</f>
        <v>0</v>
      </c>
      <c r="G775" s="204">
        <f t="shared" ref="G775" si="276">SUM(G776)</f>
        <v>0</v>
      </c>
      <c r="H775" s="204">
        <f>SUM(H776)</f>
        <v>10</v>
      </c>
      <c r="I775" s="204">
        <f>SUM(I776)</f>
        <v>0</v>
      </c>
      <c r="J775" s="204">
        <f>SUM(J776)</f>
        <v>0</v>
      </c>
      <c r="K775" s="204">
        <f t="shared" ref="K775:L775" si="277">SUM(K776)</f>
        <v>0</v>
      </c>
      <c r="L775" s="204">
        <f t="shared" si="277"/>
        <v>0</v>
      </c>
      <c r="M775" s="474"/>
      <c r="N775" s="315"/>
    </row>
    <row r="776" spans="1:25" s="436" customFormat="1" x14ac:dyDescent="0.2">
      <c r="A776" s="427"/>
      <c r="B776" s="212"/>
      <c r="C776" s="213">
        <v>717002</v>
      </c>
      <c r="D776" s="214" t="s">
        <v>701</v>
      </c>
      <c r="E776" s="356"/>
      <c r="F776" s="223">
        <v>0</v>
      </c>
      <c r="G776" s="223">
        <v>0</v>
      </c>
      <c r="H776" s="590">
        <v>10</v>
      </c>
      <c r="I776" s="590">
        <v>0</v>
      </c>
      <c r="J776" s="590">
        <v>0</v>
      </c>
      <c r="K776" s="590">
        <v>0</v>
      </c>
      <c r="L776" s="590">
        <v>0</v>
      </c>
      <c r="M776" s="474"/>
      <c r="N776" s="435"/>
    </row>
    <row r="777" spans="1:25" s="426" customFormat="1" x14ac:dyDescent="0.2">
      <c r="A777" s="427"/>
      <c r="B777" s="233"/>
      <c r="C777" s="220"/>
      <c r="D777" s="221" t="s">
        <v>237</v>
      </c>
      <c r="E777" s="212" t="s">
        <v>236</v>
      </c>
      <c r="F777" s="204">
        <f>SUM(F778:F788)</f>
        <v>406</v>
      </c>
      <c r="G777" s="204">
        <f t="shared" ref="G777" si="278">SUM(G778:G788)</f>
        <v>738.4</v>
      </c>
      <c r="H777" s="204">
        <f>SUM(H778:H788)</f>
        <v>60</v>
      </c>
      <c r="I777" s="204">
        <f>SUM(I778:I788)</f>
        <v>6</v>
      </c>
      <c r="J777" s="204">
        <f>SUM(J778:J788)</f>
        <v>6</v>
      </c>
      <c r="K777" s="204">
        <f t="shared" ref="K777:L777" si="279">SUM(K778:K788)</f>
        <v>120</v>
      </c>
      <c r="L777" s="204">
        <f t="shared" si="279"/>
        <v>0</v>
      </c>
      <c r="M777" s="474"/>
      <c r="N777" s="425"/>
      <c r="P777" s="316"/>
      <c r="Q777" s="316"/>
      <c r="R777" s="316"/>
      <c r="S777" s="316"/>
      <c r="T777" s="316"/>
      <c r="U777" s="316"/>
      <c r="V777" s="316"/>
      <c r="W777" s="316"/>
      <c r="X777" s="316"/>
      <c r="Y777" s="316"/>
    </row>
    <row r="778" spans="1:25" s="426" customFormat="1" x14ac:dyDescent="0.2">
      <c r="A778" s="427"/>
      <c r="B778" s="212"/>
      <c r="C778" s="213">
        <v>713001</v>
      </c>
      <c r="D778" s="214" t="s">
        <v>744</v>
      </c>
      <c r="E778" s="355"/>
      <c r="F778" s="223">
        <v>0</v>
      </c>
      <c r="G778" s="223">
        <v>0</v>
      </c>
      <c r="H778" s="590">
        <v>0</v>
      </c>
      <c r="I778" s="590">
        <v>0</v>
      </c>
      <c r="J778" s="590">
        <v>0</v>
      </c>
      <c r="K778" s="590">
        <v>0</v>
      </c>
      <c r="L778" s="590">
        <v>0</v>
      </c>
      <c r="M778" s="474"/>
      <c r="N778" s="425"/>
      <c r="P778" s="316"/>
      <c r="Q778" s="316"/>
      <c r="R778" s="316"/>
      <c r="S778" s="316"/>
      <c r="T778" s="316"/>
      <c r="U778" s="316"/>
      <c r="V778" s="316"/>
      <c r="W778" s="316"/>
      <c r="X778" s="316"/>
      <c r="Y778" s="316"/>
    </row>
    <row r="779" spans="1:25" s="316" customFormat="1" x14ac:dyDescent="0.2">
      <c r="A779" s="314"/>
      <c r="B779" s="212"/>
      <c r="C779" s="213">
        <v>717001</v>
      </c>
      <c r="D779" s="214" t="s">
        <v>936</v>
      </c>
      <c r="E779" s="355"/>
      <c r="F779" s="223">
        <v>0</v>
      </c>
      <c r="G779" s="223">
        <v>0</v>
      </c>
      <c r="H779" s="590">
        <v>0</v>
      </c>
      <c r="I779" s="590">
        <v>0</v>
      </c>
      <c r="J779" s="590">
        <v>0</v>
      </c>
      <c r="K779" s="590">
        <v>0</v>
      </c>
      <c r="L779" s="590">
        <v>0</v>
      </c>
      <c r="M779" s="474"/>
      <c r="N779" s="401"/>
    </row>
    <row r="780" spans="1:25" s="423" customFormat="1" x14ac:dyDescent="0.2">
      <c r="A780" s="424"/>
      <c r="B780" s="215"/>
      <c r="C780" s="213">
        <v>716</v>
      </c>
      <c r="D780" s="214" t="s">
        <v>1135</v>
      </c>
      <c r="E780" s="251"/>
      <c r="F780" s="223">
        <v>0</v>
      </c>
      <c r="G780" s="223">
        <v>0.8</v>
      </c>
      <c r="H780" s="590">
        <v>0</v>
      </c>
      <c r="I780" s="590">
        <v>0</v>
      </c>
      <c r="J780" s="590">
        <v>0</v>
      </c>
      <c r="K780" s="590">
        <v>0</v>
      </c>
      <c r="L780" s="590">
        <v>0</v>
      </c>
      <c r="M780" s="365"/>
      <c r="N780" s="422"/>
      <c r="P780" s="316"/>
      <c r="Q780" s="316"/>
      <c r="R780" s="316"/>
      <c r="S780" s="316"/>
      <c r="T780" s="316"/>
      <c r="U780" s="316"/>
      <c r="V780" s="316"/>
      <c r="W780" s="316"/>
      <c r="X780" s="316"/>
      <c r="Y780" s="316"/>
    </row>
    <row r="781" spans="1:25" s="316" customFormat="1" x14ac:dyDescent="0.2">
      <c r="A781" s="317"/>
      <c r="B781" s="212"/>
      <c r="C781" s="213" t="s">
        <v>656</v>
      </c>
      <c r="D781" s="214" t="s">
        <v>1158</v>
      </c>
      <c r="E781" s="251"/>
      <c r="F781" s="223">
        <v>1.1000000000000001</v>
      </c>
      <c r="G781" s="223">
        <v>0</v>
      </c>
      <c r="H781" s="590">
        <v>50</v>
      </c>
      <c r="I781" s="590">
        <v>0</v>
      </c>
      <c r="J781" s="590">
        <v>0</v>
      </c>
      <c r="K781" s="590">
        <v>120</v>
      </c>
      <c r="L781" s="590">
        <v>0</v>
      </c>
      <c r="M781" s="474"/>
      <c r="N781" s="315"/>
    </row>
    <row r="782" spans="1:25" s="436" customFormat="1" x14ac:dyDescent="0.2">
      <c r="A782" s="427"/>
      <c r="B782" s="215"/>
      <c r="C782" s="213">
        <v>716</v>
      </c>
      <c r="D782" s="214" t="s">
        <v>1085</v>
      </c>
      <c r="E782" s="251"/>
      <c r="F782" s="223">
        <v>0</v>
      </c>
      <c r="G782" s="223">
        <v>0</v>
      </c>
      <c r="H782" s="590">
        <v>0</v>
      </c>
      <c r="I782" s="590">
        <v>0</v>
      </c>
      <c r="J782" s="590">
        <v>0</v>
      </c>
      <c r="K782" s="590">
        <v>0</v>
      </c>
      <c r="L782" s="590">
        <v>0</v>
      </c>
      <c r="M782" s="474"/>
      <c r="N782" s="435"/>
    </row>
    <row r="783" spans="1:25" s="316" customFormat="1" x14ac:dyDescent="0.2">
      <c r="A783" s="317"/>
      <c r="B783" s="215"/>
      <c r="C783" s="213">
        <v>717</v>
      </c>
      <c r="D783" s="214" t="s">
        <v>1281</v>
      </c>
      <c r="E783" s="251"/>
      <c r="F783" s="223">
        <v>0</v>
      </c>
      <c r="G783" s="223">
        <v>0</v>
      </c>
      <c r="H783" s="590">
        <v>10</v>
      </c>
      <c r="I783" s="590">
        <v>0</v>
      </c>
      <c r="J783" s="590">
        <v>0</v>
      </c>
      <c r="K783" s="590">
        <v>0</v>
      </c>
      <c r="L783" s="590">
        <v>0</v>
      </c>
      <c r="M783" s="474"/>
      <c r="N783" s="315"/>
      <c r="P783" s="436"/>
      <c r="Q783" s="436"/>
      <c r="R783" s="436"/>
      <c r="S783" s="436"/>
      <c r="T783" s="436"/>
      <c r="U783" s="436"/>
      <c r="V783" s="436"/>
      <c r="W783" s="436"/>
      <c r="X783" s="436"/>
      <c r="Y783" s="436"/>
    </row>
    <row r="784" spans="1:25" s="316" customFormat="1" x14ac:dyDescent="0.2">
      <c r="A784" s="317"/>
      <c r="B784" s="215"/>
      <c r="C784" s="213"/>
      <c r="D784" s="214" t="s">
        <v>935</v>
      </c>
      <c r="E784" s="251"/>
      <c r="F784" s="223">
        <v>0</v>
      </c>
      <c r="G784" s="223">
        <v>530</v>
      </c>
      <c r="H784" s="590">
        <v>0</v>
      </c>
      <c r="I784" s="590">
        <v>0</v>
      </c>
      <c r="J784" s="590">
        <v>0</v>
      </c>
      <c r="K784" s="590">
        <v>0</v>
      </c>
      <c r="L784" s="590">
        <v>0</v>
      </c>
      <c r="M784" s="474"/>
      <c r="N784" s="315"/>
      <c r="P784" s="436"/>
      <c r="Q784" s="436"/>
      <c r="R784" s="436"/>
      <c r="S784" s="436"/>
      <c r="T784" s="436"/>
      <c r="U784" s="436"/>
      <c r="V784" s="436"/>
      <c r="W784" s="436"/>
      <c r="X784" s="436"/>
      <c r="Y784" s="436"/>
    </row>
    <row r="785" spans="1:25" s="316" customFormat="1" x14ac:dyDescent="0.2">
      <c r="A785" s="317"/>
      <c r="B785" s="215"/>
      <c r="C785" s="213"/>
      <c r="D785" s="214" t="s">
        <v>992</v>
      </c>
      <c r="E785" s="251"/>
      <c r="F785" s="223">
        <v>404.9</v>
      </c>
      <c r="G785" s="223">
        <v>207.6</v>
      </c>
      <c r="H785" s="590">
        <v>0</v>
      </c>
      <c r="I785" s="590">
        <v>0</v>
      </c>
      <c r="J785" s="590">
        <v>0</v>
      </c>
      <c r="K785" s="590">
        <v>0</v>
      </c>
      <c r="L785" s="590">
        <v>0</v>
      </c>
      <c r="M785" s="463"/>
      <c r="N785" s="315"/>
    </row>
    <row r="786" spans="1:25" s="316" customFormat="1" x14ac:dyDescent="0.2">
      <c r="A786" s="317"/>
      <c r="B786" s="215"/>
      <c r="C786" s="213">
        <v>713001</v>
      </c>
      <c r="D786" s="214" t="s">
        <v>1216</v>
      </c>
      <c r="E786" s="251"/>
      <c r="F786" s="223">
        <v>0</v>
      </c>
      <c r="G786" s="223">
        <v>0</v>
      </c>
      <c r="H786" s="590">
        <v>0</v>
      </c>
      <c r="I786" s="590">
        <v>6</v>
      </c>
      <c r="J786" s="590">
        <v>6</v>
      </c>
      <c r="K786" s="590">
        <v>0</v>
      </c>
      <c r="L786" s="590">
        <v>0</v>
      </c>
      <c r="M786" s="474"/>
      <c r="N786" s="315"/>
      <c r="P786" s="436"/>
      <c r="Q786" s="436"/>
      <c r="R786" s="436"/>
      <c r="S786" s="436"/>
      <c r="T786" s="436"/>
      <c r="U786" s="436"/>
      <c r="V786" s="436"/>
      <c r="W786" s="436"/>
      <c r="X786" s="436"/>
      <c r="Y786" s="436"/>
    </row>
    <row r="787" spans="1:25" s="316" customFormat="1" x14ac:dyDescent="0.2">
      <c r="A787" s="314"/>
      <c r="B787" s="212"/>
      <c r="C787" s="213"/>
      <c r="D787" s="214" t="s">
        <v>699</v>
      </c>
      <c r="E787" s="355"/>
      <c r="F787" s="223">
        <v>0</v>
      </c>
      <c r="G787" s="223">
        <v>0</v>
      </c>
      <c r="H787" s="590">
        <v>0</v>
      </c>
      <c r="I787" s="590">
        <v>0</v>
      </c>
      <c r="J787" s="590">
        <v>0</v>
      </c>
      <c r="K787" s="590">
        <v>0</v>
      </c>
      <c r="L787" s="590">
        <v>0</v>
      </c>
      <c r="M787" s="474"/>
      <c r="N787" s="315"/>
      <c r="P787" s="436"/>
      <c r="Q787" s="436"/>
      <c r="R787" s="436"/>
      <c r="S787" s="436"/>
      <c r="T787" s="436"/>
      <c r="U787" s="436"/>
      <c r="V787" s="436"/>
      <c r="W787" s="436"/>
      <c r="X787" s="436"/>
      <c r="Y787" s="436"/>
    </row>
    <row r="788" spans="1:25" s="436" customFormat="1" x14ac:dyDescent="0.2">
      <c r="A788" s="427"/>
      <c r="B788" s="215"/>
      <c r="C788" s="213"/>
      <c r="D788" s="214" t="s">
        <v>657</v>
      </c>
      <c r="E788" s="355"/>
      <c r="F788" s="223">
        <v>0</v>
      </c>
      <c r="G788" s="223">
        <v>0</v>
      </c>
      <c r="H788" s="590">
        <v>0</v>
      </c>
      <c r="I788" s="590">
        <v>0</v>
      </c>
      <c r="J788" s="590">
        <v>0</v>
      </c>
      <c r="K788" s="590">
        <v>0</v>
      </c>
      <c r="L788" s="590">
        <v>0</v>
      </c>
      <c r="M788" s="463"/>
      <c r="N788" s="435"/>
    </row>
    <row r="789" spans="1:25" s="436" customFormat="1" x14ac:dyDescent="0.2">
      <c r="A789" s="427"/>
      <c r="B789" s="233"/>
      <c r="C789" s="220"/>
      <c r="D789" s="221" t="s">
        <v>233</v>
      </c>
      <c r="E789" s="250" t="s">
        <v>693</v>
      </c>
      <c r="F789" s="224">
        <f t="shared" ref="F789" si="280">SUM(F790:F796)</f>
        <v>0</v>
      </c>
      <c r="G789" s="224">
        <f t="shared" ref="G789" si="281">SUM(G792:G796)</f>
        <v>0</v>
      </c>
      <c r="H789" s="224">
        <f>SUM(H790:H796)</f>
        <v>41</v>
      </c>
      <c r="I789" s="224">
        <f>SUM(I790:I796)</f>
        <v>34</v>
      </c>
      <c r="J789" s="224">
        <f>SUM(J790:J796)</f>
        <v>0</v>
      </c>
      <c r="K789" s="224">
        <f t="shared" ref="K789:L789" si="282">SUM(K790:K796)</f>
        <v>0</v>
      </c>
      <c r="L789" s="224">
        <f t="shared" si="282"/>
        <v>0</v>
      </c>
      <c r="M789" s="463"/>
      <c r="N789" s="435"/>
    </row>
    <row r="790" spans="1:25" s="436" customFormat="1" x14ac:dyDescent="0.2">
      <c r="A790" s="427"/>
      <c r="B790" s="233"/>
      <c r="C790" s="213">
        <v>713004</v>
      </c>
      <c r="D790" s="214" t="s">
        <v>1232</v>
      </c>
      <c r="E790" s="250"/>
      <c r="F790" s="222">
        <v>0</v>
      </c>
      <c r="G790" s="222">
        <v>0</v>
      </c>
      <c r="H790" s="589">
        <v>0</v>
      </c>
      <c r="I790" s="589">
        <v>0</v>
      </c>
      <c r="J790" s="589">
        <v>0</v>
      </c>
      <c r="K790" s="589">
        <v>0</v>
      </c>
      <c r="L790" s="589">
        <v>0</v>
      </c>
      <c r="M790" s="474"/>
      <c r="N790" s="435"/>
      <c r="P790" s="316"/>
      <c r="Q790" s="316"/>
      <c r="R790" s="316"/>
      <c r="S790" s="316"/>
      <c r="T790" s="316"/>
      <c r="U790" s="316"/>
      <c r="V790" s="316"/>
      <c r="W790" s="316"/>
      <c r="X790" s="316"/>
      <c r="Y790" s="316"/>
    </row>
    <row r="791" spans="1:25" s="316" customFormat="1" x14ac:dyDescent="0.2">
      <c r="A791" s="317"/>
      <c r="B791" s="212"/>
      <c r="C791" s="213">
        <v>716</v>
      </c>
      <c r="D791" s="214" t="s">
        <v>639</v>
      </c>
      <c r="E791" s="355"/>
      <c r="F791" s="222">
        <v>0</v>
      </c>
      <c r="G791" s="222">
        <v>0</v>
      </c>
      <c r="H791" s="590">
        <v>0</v>
      </c>
      <c r="I791" s="590">
        <v>0</v>
      </c>
      <c r="J791" s="590">
        <v>0</v>
      </c>
      <c r="K791" s="590">
        <v>0</v>
      </c>
      <c r="L791" s="590">
        <v>0</v>
      </c>
      <c r="M791" s="474"/>
      <c r="N791" s="315"/>
    </row>
    <row r="792" spans="1:25" s="436" customFormat="1" x14ac:dyDescent="0.2">
      <c r="A792" s="427"/>
      <c r="B792" s="212"/>
      <c r="C792" s="213">
        <v>7170022</v>
      </c>
      <c r="D792" s="214" t="s">
        <v>234</v>
      </c>
      <c r="E792" s="355"/>
      <c r="F792" s="222">
        <v>0</v>
      </c>
      <c r="G792" s="223">
        <v>0</v>
      </c>
      <c r="H792" s="590">
        <v>0</v>
      </c>
      <c r="I792" s="590">
        <v>0</v>
      </c>
      <c r="J792" s="590">
        <v>0</v>
      </c>
      <c r="K792" s="590">
        <v>0</v>
      </c>
      <c r="L792" s="590">
        <v>0</v>
      </c>
      <c r="M792" s="463"/>
      <c r="N792" s="435"/>
      <c r="P792" s="316"/>
      <c r="Q792" s="316"/>
      <c r="R792" s="316"/>
      <c r="S792" s="316"/>
      <c r="T792" s="316"/>
      <c r="U792" s="316"/>
      <c r="V792" s="316"/>
      <c r="W792" s="316"/>
      <c r="X792" s="316"/>
      <c r="Y792" s="316"/>
    </row>
    <row r="793" spans="1:25" s="436" customFormat="1" x14ac:dyDescent="0.2">
      <c r="A793" s="427"/>
      <c r="B793" s="209"/>
      <c r="C793" s="471">
        <v>717</v>
      </c>
      <c r="D793" s="214" t="s">
        <v>1258</v>
      </c>
      <c r="E793" s="355"/>
      <c r="F793" s="222">
        <v>0</v>
      </c>
      <c r="G793" s="223">
        <v>0</v>
      </c>
      <c r="H793" s="589">
        <v>21</v>
      </c>
      <c r="I793" s="589">
        <v>34</v>
      </c>
      <c r="J793" s="596">
        <v>0</v>
      </c>
      <c r="K793" s="589">
        <v>0</v>
      </c>
      <c r="L793" s="589">
        <v>0</v>
      </c>
      <c r="M793" s="474" t="s">
        <v>1325</v>
      </c>
      <c r="N793" s="435"/>
      <c r="P793" s="316"/>
      <c r="Q793" s="316"/>
      <c r="R793" s="316"/>
      <c r="S793" s="316"/>
      <c r="T793" s="316"/>
      <c r="U793" s="316"/>
      <c r="V793" s="316"/>
      <c r="W793" s="316"/>
      <c r="X793" s="316"/>
      <c r="Y793" s="316"/>
    </row>
    <row r="794" spans="1:25" s="436" customFormat="1" x14ac:dyDescent="0.2">
      <c r="A794" s="427"/>
      <c r="B794" s="209"/>
      <c r="C794" s="471">
        <v>716</v>
      </c>
      <c r="D794" s="214" t="s">
        <v>1137</v>
      </c>
      <c r="E794" s="355"/>
      <c r="F794" s="222">
        <v>0</v>
      </c>
      <c r="G794" s="222">
        <v>0</v>
      </c>
      <c r="H794" s="589">
        <v>0</v>
      </c>
      <c r="I794" s="589">
        <v>0</v>
      </c>
      <c r="J794" s="589">
        <v>0</v>
      </c>
      <c r="K794" s="589">
        <v>0</v>
      </c>
      <c r="L794" s="589">
        <v>0</v>
      </c>
      <c r="M794" s="463"/>
      <c r="N794" s="435"/>
      <c r="P794" s="316"/>
      <c r="Q794" s="316"/>
      <c r="R794" s="316"/>
      <c r="S794" s="316"/>
      <c r="T794" s="316"/>
      <c r="U794" s="316"/>
      <c r="V794" s="316"/>
      <c r="W794" s="316"/>
      <c r="X794" s="316"/>
      <c r="Y794" s="316"/>
    </row>
    <row r="795" spans="1:25" s="436" customFormat="1" x14ac:dyDescent="0.2">
      <c r="A795" s="427"/>
      <c r="B795" s="209"/>
      <c r="C795" s="471">
        <v>717</v>
      </c>
      <c r="D795" s="214" t="s">
        <v>1138</v>
      </c>
      <c r="E795" s="355"/>
      <c r="F795" s="223">
        <v>0</v>
      </c>
      <c r="G795" s="222">
        <v>0</v>
      </c>
      <c r="H795" s="589">
        <v>0</v>
      </c>
      <c r="I795" s="589">
        <v>0</v>
      </c>
      <c r="J795" s="589">
        <v>0</v>
      </c>
      <c r="K795" s="589">
        <v>0</v>
      </c>
      <c r="L795" s="589">
        <v>0</v>
      </c>
      <c r="M795" s="463"/>
      <c r="N795" s="435"/>
      <c r="P795" s="316"/>
      <c r="Q795" s="316"/>
      <c r="R795" s="316"/>
      <c r="S795" s="316"/>
      <c r="T795" s="316"/>
      <c r="U795" s="316"/>
      <c r="V795" s="316"/>
      <c r="W795" s="316"/>
      <c r="X795" s="316"/>
      <c r="Y795" s="316"/>
    </row>
    <row r="796" spans="1:25" s="316" customFormat="1" x14ac:dyDescent="0.2">
      <c r="A796" s="317"/>
      <c r="B796" s="209"/>
      <c r="C796" s="471">
        <v>717</v>
      </c>
      <c r="D796" s="214" t="s">
        <v>1139</v>
      </c>
      <c r="E796" s="355"/>
      <c r="F796" s="223">
        <v>0</v>
      </c>
      <c r="G796" s="222">
        <v>0</v>
      </c>
      <c r="H796" s="589">
        <v>20</v>
      </c>
      <c r="I796" s="589">
        <v>0</v>
      </c>
      <c r="J796" s="589">
        <v>0</v>
      </c>
      <c r="K796" s="589">
        <v>0</v>
      </c>
      <c r="L796" s="589">
        <v>0</v>
      </c>
      <c r="M796" s="474"/>
      <c r="N796" s="315"/>
    </row>
    <row r="797" spans="1:25" s="316" customFormat="1" x14ac:dyDescent="0.2">
      <c r="A797" s="317"/>
      <c r="B797" s="233"/>
      <c r="C797" s="358"/>
      <c r="D797" s="221" t="s">
        <v>240</v>
      </c>
      <c r="E797" s="220" t="s">
        <v>867</v>
      </c>
      <c r="F797" s="224">
        <f>SUM(F798:F810)</f>
        <v>184.5</v>
      </c>
      <c r="G797" s="224">
        <f t="shared" ref="G797" si="283">SUM(G798:G810)</f>
        <v>1237.7</v>
      </c>
      <c r="H797" s="224">
        <f>SUM(H798:H810)</f>
        <v>13.5</v>
      </c>
      <c r="I797" s="224">
        <f>SUM(I798:I810)</f>
        <v>719</v>
      </c>
      <c r="J797" s="224">
        <f>SUM(J798:J810)</f>
        <v>719</v>
      </c>
      <c r="K797" s="224">
        <f t="shared" ref="K797:L797" si="284">SUM(K798:K810)</f>
        <v>0</v>
      </c>
      <c r="L797" s="224">
        <f t="shared" si="284"/>
        <v>0</v>
      </c>
      <c r="M797" s="474"/>
      <c r="N797" s="315"/>
    </row>
    <row r="798" spans="1:25" s="316" customFormat="1" x14ac:dyDescent="0.2">
      <c r="A798" s="317"/>
      <c r="B798" s="233"/>
      <c r="C798" s="471">
        <v>716</v>
      </c>
      <c r="D798" s="214" t="s">
        <v>1299</v>
      </c>
      <c r="E798" s="213"/>
      <c r="F798" s="222">
        <v>0</v>
      </c>
      <c r="G798" s="222">
        <v>0</v>
      </c>
      <c r="H798" s="589">
        <v>0</v>
      </c>
      <c r="I798" s="589">
        <v>12.3</v>
      </c>
      <c r="J798" s="589">
        <v>12.3</v>
      </c>
      <c r="K798" s="589">
        <v>0</v>
      </c>
      <c r="L798" s="589">
        <v>0</v>
      </c>
      <c r="M798" s="474"/>
      <c r="N798" s="315"/>
    </row>
    <row r="799" spans="1:25" s="316" customFormat="1" x14ac:dyDescent="0.2">
      <c r="A799" s="317"/>
      <c r="B799" s="233"/>
      <c r="C799" s="471">
        <v>716</v>
      </c>
      <c r="D799" s="214" t="s">
        <v>1167</v>
      </c>
      <c r="E799" s="213"/>
      <c r="F799" s="222">
        <v>112.2</v>
      </c>
      <c r="G799" s="222">
        <v>1237.7</v>
      </c>
      <c r="H799" s="589">
        <v>0</v>
      </c>
      <c r="I799" s="589">
        <v>0</v>
      </c>
      <c r="J799" s="589">
        <v>0</v>
      </c>
      <c r="K799" s="589">
        <v>0</v>
      </c>
      <c r="L799" s="589">
        <v>0</v>
      </c>
      <c r="M799" s="463"/>
      <c r="N799" s="403"/>
      <c r="P799" s="436"/>
      <c r="Q799" s="436"/>
      <c r="R799" s="436"/>
      <c r="S799" s="436"/>
      <c r="T799" s="436"/>
      <c r="U799" s="436"/>
      <c r="V799" s="436"/>
      <c r="W799" s="436"/>
      <c r="X799" s="436"/>
      <c r="Y799" s="436"/>
    </row>
    <row r="800" spans="1:25" s="316" customFormat="1" x14ac:dyDescent="0.2">
      <c r="A800" s="317"/>
      <c r="B800" s="212"/>
      <c r="C800" s="213">
        <v>717</v>
      </c>
      <c r="D800" s="214" t="s">
        <v>1316</v>
      </c>
      <c r="E800" s="355"/>
      <c r="F800" s="223">
        <v>0</v>
      </c>
      <c r="G800" s="223">
        <v>0</v>
      </c>
      <c r="H800" s="590">
        <v>0</v>
      </c>
      <c r="I800" s="590">
        <v>700</v>
      </c>
      <c r="J800" s="590">
        <v>700</v>
      </c>
      <c r="K800" s="590">
        <v>0</v>
      </c>
      <c r="L800" s="590">
        <v>0</v>
      </c>
      <c r="M800" s="474"/>
      <c r="N800" s="315"/>
    </row>
    <row r="801" spans="1:25" s="316" customFormat="1" x14ac:dyDescent="0.2">
      <c r="A801" s="317"/>
      <c r="B801" s="212"/>
      <c r="C801" s="213">
        <v>716</v>
      </c>
      <c r="D801" s="214" t="s">
        <v>912</v>
      </c>
      <c r="E801" s="450"/>
      <c r="F801" s="223">
        <v>20.8</v>
      </c>
      <c r="G801" s="223">
        <v>0</v>
      </c>
      <c r="H801" s="590">
        <v>0</v>
      </c>
      <c r="I801" s="590">
        <v>0</v>
      </c>
      <c r="J801" s="590">
        <v>0</v>
      </c>
      <c r="K801" s="590">
        <v>0</v>
      </c>
      <c r="L801" s="590">
        <v>0</v>
      </c>
      <c r="M801" s="463"/>
      <c r="N801" s="315"/>
    </row>
    <row r="802" spans="1:25" s="316" customFormat="1" x14ac:dyDescent="0.2">
      <c r="A802" s="314"/>
      <c r="B802" s="212"/>
      <c r="C802" s="213"/>
      <c r="D802" s="214" t="s">
        <v>887</v>
      </c>
      <c r="E802" s="450"/>
      <c r="F802" s="223">
        <v>0</v>
      </c>
      <c r="G802" s="223">
        <v>0</v>
      </c>
      <c r="H802" s="590">
        <v>0</v>
      </c>
      <c r="I802" s="590">
        <v>0</v>
      </c>
      <c r="J802" s="590">
        <v>0</v>
      </c>
      <c r="K802" s="590">
        <v>0</v>
      </c>
      <c r="L802" s="590">
        <v>0</v>
      </c>
      <c r="M802" s="463"/>
      <c r="N802" s="315"/>
      <c r="P802" s="436"/>
      <c r="Q802" s="436"/>
      <c r="R802" s="436"/>
      <c r="S802" s="436"/>
      <c r="T802" s="436"/>
      <c r="U802" s="436"/>
      <c r="V802" s="436"/>
      <c r="W802" s="436"/>
      <c r="X802" s="436"/>
      <c r="Y802" s="436"/>
    </row>
    <row r="803" spans="1:25" s="316" customFormat="1" x14ac:dyDescent="0.2">
      <c r="A803" s="314"/>
      <c r="B803" s="212"/>
      <c r="C803" s="213"/>
      <c r="D803" s="214" t="s">
        <v>926</v>
      </c>
      <c r="E803" s="355"/>
      <c r="F803" s="223">
        <v>0</v>
      </c>
      <c r="G803" s="223">
        <v>0</v>
      </c>
      <c r="H803" s="590">
        <v>8.5</v>
      </c>
      <c r="I803" s="590">
        <v>1.7</v>
      </c>
      <c r="J803" s="590">
        <v>1.7</v>
      </c>
      <c r="K803" s="590">
        <v>0</v>
      </c>
      <c r="L803" s="590">
        <v>0</v>
      </c>
      <c r="M803" s="474"/>
      <c r="N803" s="315"/>
      <c r="P803" s="436"/>
      <c r="Q803" s="436"/>
      <c r="R803" s="436"/>
      <c r="S803" s="436"/>
      <c r="T803" s="436"/>
      <c r="U803" s="436"/>
      <c r="V803" s="436"/>
      <c r="W803" s="436"/>
      <c r="X803" s="436"/>
      <c r="Y803" s="436"/>
    </row>
    <row r="804" spans="1:25" s="316" customFormat="1" ht="12" customHeight="1" x14ac:dyDescent="0.2">
      <c r="A804" s="314"/>
      <c r="B804" s="212"/>
      <c r="C804" s="213">
        <v>717</v>
      </c>
      <c r="D804" s="214" t="s">
        <v>881</v>
      </c>
      <c r="E804" s="450"/>
      <c r="F804" s="223">
        <v>0</v>
      </c>
      <c r="G804" s="223">
        <v>0</v>
      </c>
      <c r="H804" s="590">
        <v>0</v>
      </c>
      <c r="I804" s="590">
        <v>0</v>
      </c>
      <c r="J804" s="590">
        <v>0</v>
      </c>
      <c r="K804" s="590">
        <v>0</v>
      </c>
      <c r="L804" s="590">
        <v>0</v>
      </c>
      <c r="M804" s="463"/>
      <c r="N804" s="315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</row>
    <row r="805" spans="1:25" s="436" customFormat="1" ht="12" customHeight="1" x14ac:dyDescent="0.2">
      <c r="A805" s="434"/>
      <c r="B805" s="212"/>
      <c r="C805" s="213">
        <v>7170024</v>
      </c>
      <c r="D805" s="214" t="s">
        <v>1074</v>
      </c>
      <c r="E805" s="355"/>
      <c r="F805" s="223">
        <v>36.5</v>
      </c>
      <c r="G805" s="223">
        <v>0</v>
      </c>
      <c r="H805" s="590">
        <v>0</v>
      </c>
      <c r="I805" s="590">
        <v>0</v>
      </c>
      <c r="J805" s="590">
        <v>0</v>
      </c>
      <c r="K805" s="590">
        <v>0</v>
      </c>
      <c r="L805" s="590">
        <v>0</v>
      </c>
      <c r="M805" s="474"/>
      <c r="N805" s="435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</row>
    <row r="806" spans="1:25" s="316" customFormat="1" ht="12" customHeight="1" x14ac:dyDescent="0.2">
      <c r="A806" s="314"/>
      <c r="B806" s="212"/>
      <c r="C806" s="213">
        <v>7170011</v>
      </c>
      <c r="D806" s="214" t="s">
        <v>747</v>
      </c>
      <c r="E806" s="251"/>
      <c r="F806" s="223">
        <v>0</v>
      </c>
      <c r="G806" s="223">
        <v>0</v>
      </c>
      <c r="H806" s="590">
        <v>0</v>
      </c>
      <c r="I806" s="590">
        <v>0</v>
      </c>
      <c r="J806" s="590">
        <v>0</v>
      </c>
      <c r="K806" s="590">
        <v>0</v>
      </c>
      <c r="L806" s="590">
        <v>0</v>
      </c>
      <c r="M806" s="474"/>
      <c r="N806" s="315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</row>
    <row r="807" spans="1:25" s="316" customFormat="1" ht="12.75" customHeight="1" x14ac:dyDescent="0.2">
      <c r="A807" s="314"/>
      <c r="B807" s="212"/>
      <c r="C807" s="213">
        <v>7170022</v>
      </c>
      <c r="D807" s="214" t="s">
        <v>644</v>
      </c>
      <c r="E807" s="355"/>
      <c r="F807" s="223">
        <v>0</v>
      </c>
      <c r="G807" s="223">
        <v>0</v>
      </c>
      <c r="H807" s="590">
        <v>0</v>
      </c>
      <c r="I807" s="590">
        <v>0</v>
      </c>
      <c r="J807" s="590">
        <v>0</v>
      </c>
      <c r="K807" s="590">
        <v>0</v>
      </c>
      <c r="L807" s="590">
        <v>0</v>
      </c>
      <c r="M807" s="466"/>
      <c r="N807" s="315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</row>
    <row r="808" spans="1:25" s="436" customFormat="1" ht="12.75" customHeight="1" x14ac:dyDescent="0.2">
      <c r="A808" s="434"/>
      <c r="B808" s="212"/>
      <c r="C808" s="213">
        <v>717002</v>
      </c>
      <c r="D808" s="214" t="s">
        <v>655</v>
      </c>
      <c r="E808" s="251"/>
      <c r="F808" s="223">
        <v>0</v>
      </c>
      <c r="G808" s="223">
        <v>0</v>
      </c>
      <c r="H808" s="590">
        <v>5</v>
      </c>
      <c r="I808" s="590">
        <v>5</v>
      </c>
      <c r="J808" s="590">
        <v>5</v>
      </c>
      <c r="K808" s="590">
        <v>0</v>
      </c>
      <c r="L808" s="590">
        <v>0</v>
      </c>
      <c r="M808" s="474"/>
      <c r="N808" s="435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</row>
    <row r="809" spans="1:25" s="436" customFormat="1" ht="12.75" customHeight="1" x14ac:dyDescent="0.2">
      <c r="A809" s="434"/>
      <c r="B809" s="212"/>
      <c r="C809" s="213">
        <v>716</v>
      </c>
      <c r="D809" s="214" t="s">
        <v>1077</v>
      </c>
      <c r="E809" s="451"/>
      <c r="F809" s="271">
        <v>15</v>
      </c>
      <c r="G809" s="271">
        <v>0</v>
      </c>
      <c r="H809" s="271">
        <v>0</v>
      </c>
      <c r="I809" s="271">
        <v>0</v>
      </c>
      <c r="J809" s="271">
        <v>0</v>
      </c>
      <c r="K809" s="271">
        <v>0</v>
      </c>
      <c r="L809" s="271">
        <v>0</v>
      </c>
      <c r="M809" s="474"/>
      <c r="N809" s="435"/>
      <c r="P809" s="316"/>
      <c r="Q809" s="316"/>
      <c r="R809" s="316"/>
      <c r="S809" s="316"/>
      <c r="T809" s="316"/>
      <c r="U809" s="316"/>
      <c r="V809" s="316"/>
      <c r="W809" s="316"/>
      <c r="X809" s="316"/>
      <c r="Y809" s="316"/>
    </row>
    <row r="810" spans="1:25" ht="12" customHeight="1" x14ac:dyDescent="0.2">
      <c r="A810" s="205"/>
      <c r="B810" s="205"/>
      <c r="C810" s="240"/>
      <c r="D810" s="270" t="s">
        <v>1136</v>
      </c>
      <c r="E810" s="251"/>
      <c r="F810" s="223">
        <v>0</v>
      </c>
      <c r="G810" s="223">
        <v>0</v>
      </c>
      <c r="H810" s="590">
        <v>0</v>
      </c>
      <c r="I810" s="590">
        <v>0</v>
      </c>
      <c r="J810" s="590">
        <v>0</v>
      </c>
      <c r="K810" s="590">
        <v>0</v>
      </c>
      <c r="L810" s="590">
        <v>0</v>
      </c>
      <c r="M810" s="474"/>
      <c r="N810" s="207"/>
      <c r="P810" s="316"/>
      <c r="Q810" s="316"/>
      <c r="R810" s="316"/>
      <c r="S810" s="316"/>
      <c r="T810" s="316"/>
      <c r="U810" s="316"/>
      <c r="V810" s="316"/>
      <c r="W810" s="316"/>
      <c r="X810" s="316"/>
      <c r="Y810" s="316"/>
    </row>
    <row r="811" spans="1:25" x14ac:dyDescent="0.2">
      <c r="A811" s="208"/>
      <c r="B811" s="205"/>
      <c r="C811" s="240"/>
      <c r="D811" s="452" t="s">
        <v>889</v>
      </c>
      <c r="E811" s="250" t="s">
        <v>874</v>
      </c>
      <c r="F811" s="288">
        <f>SUM(F812)</f>
        <v>5.8</v>
      </c>
      <c r="G811" s="288">
        <f t="shared" ref="G811" si="285">SUM(G812)</f>
        <v>0</v>
      </c>
      <c r="H811" s="288">
        <f>SUM(H812)</f>
        <v>0</v>
      </c>
      <c r="I811" s="288">
        <f>SUM(I812)</f>
        <v>0</v>
      </c>
      <c r="J811" s="288">
        <f>SUM(J812)</f>
        <v>0</v>
      </c>
      <c r="K811" s="288">
        <f t="shared" ref="K811:L811" si="286">SUM(K812)</f>
        <v>0</v>
      </c>
      <c r="L811" s="288">
        <f t="shared" si="286"/>
        <v>0</v>
      </c>
      <c r="M811" s="207"/>
      <c r="N811" s="207"/>
      <c r="P811" s="316"/>
      <c r="Q811" s="316"/>
      <c r="R811" s="316"/>
      <c r="S811" s="316"/>
      <c r="T811" s="316"/>
      <c r="U811" s="316"/>
      <c r="V811" s="316"/>
      <c r="W811" s="316"/>
      <c r="X811" s="316"/>
      <c r="Y811" s="316"/>
    </row>
    <row r="812" spans="1:25" ht="12" customHeight="1" x14ac:dyDescent="0.2">
      <c r="A812" s="208"/>
      <c r="B812" s="264"/>
      <c r="C812" s="265">
        <v>716</v>
      </c>
      <c r="D812" s="270" t="s">
        <v>890</v>
      </c>
      <c r="E812" s="453"/>
      <c r="F812" s="266">
        <v>5.8</v>
      </c>
      <c r="G812" s="266">
        <v>0</v>
      </c>
      <c r="H812" s="266">
        <v>0</v>
      </c>
      <c r="I812" s="266">
        <v>0</v>
      </c>
      <c r="J812" s="266">
        <v>0</v>
      </c>
      <c r="K812" s="266">
        <v>0</v>
      </c>
      <c r="L812" s="266">
        <v>0</v>
      </c>
      <c r="M812" s="474"/>
      <c r="N812" s="207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</row>
    <row r="813" spans="1:25" ht="12" customHeight="1" x14ac:dyDescent="0.2">
      <c r="A813" s="205"/>
      <c r="B813" s="212"/>
      <c r="C813" s="213"/>
      <c r="D813" s="221" t="s">
        <v>959</v>
      </c>
      <c r="E813" s="250" t="s">
        <v>958</v>
      </c>
      <c r="F813" s="204">
        <f>SUM(F814)</f>
        <v>0</v>
      </c>
      <c r="G813" s="204">
        <f t="shared" ref="G813" si="287">SUM(G814)</f>
        <v>42.5</v>
      </c>
      <c r="H813" s="204">
        <f>SUM(H814)</f>
        <v>0</v>
      </c>
      <c r="I813" s="204">
        <f>SUM(I814)</f>
        <v>0</v>
      </c>
      <c r="J813" s="204">
        <f>SUM(J814)</f>
        <v>0</v>
      </c>
      <c r="K813" s="204">
        <f t="shared" ref="K813:L813" si="288">SUM(K814)</f>
        <v>0</v>
      </c>
      <c r="L813" s="204">
        <f t="shared" si="288"/>
        <v>0</v>
      </c>
      <c r="M813" s="207"/>
      <c r="N813" s="207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</row>
    <row r="814" spans="1:25" ht="13.5" customHeight="1" thickBot="1" x14ac:dyDescent="0.25">
      <c r="A814" s="208"/>
      <c r="B814" s="212"/>
      <c r="C814" s="213">
        <v>714</v>
      </c>
      <c r="D814" s="214" t="s">
        <v>960</v>
      </c>
      <c r="E814" s="453"/>
      <c r="F814" s="266">
        <v>0</v>
      </c>
      <c r="G814" s="266">
        <v>42.5</v>
      </c>
      <c r="H814" s="266">
        <v>0</v>
      </c>
      <c r="I814" s="266">
        <v>0</v>
      </c>
      <c r="J814" s="266">
        <v>0</v>
      </c>
      <c r="K814" s="266">
        <v>0</v>
      </c>
      <c r="L814" s="266">
        <v>0</v>
      </c>
      <c r="M814" s="463"/>
      <c r="N814" s="207"/>
    </row>
    <row r="815" spans="1:25" s="316" customFormat="1" ht="12.75" customHeight="1" thickBot="1" x14ac:dyDescent="0.25">
      <c r="A815" s="317"/>
      <c r="B815" s="407"/>
      <c r="C815" s="408"/>
      <c r="D815" s="406" t="s">
        <v>724</v>
      </c>
      <c r="E815" s="299"/>
      <c r="F815" s="300">
        <f>SUM(F816:F817)</f>
        <v>3551.8999999999996</v>
      </c>
      <c r="G815" s="300">
        <f t="shared" ref="G815" si="289">SUM(G816:G817)</f>
        <v>3776.9999999999995</v>
      </c>
      <c r="H815" s="300">
        <f t="shared" ref="H815" si="290">SUM(H816:H817)</f>
        <v>3686.5</v>
      </c>
      <c r="I815" s="300">
        <f t="shared" ref="I815:J815" si="291">SUM(I816:I817)</f>
        <v>4082.7</v>
      </c>
      <c r="J815" s="300">
        <f t="shared" si="291"/>
        <v>4104.3</v>
      </c>
      <c r="K815" s="300">
        <f t="shared" ref="K815:L815" si="292">SUM(K816:K817)</f>
        <v>3686.5</v>
      </c>
      <c r="L815" s="300">
        <f t="shared" si="292"/>
        <v>3686.5</v>
      </c>
      <c r="M815" s="567"/>
    </row>
    <row r="816" spans="1:25" s="316" customFormat="1" ht="12.75" customHeight="1" thickBot="1" x14ac:dyDescent="0.25">
      <c r="A816" s="317"/>
      <c r="B816" s="301"/>
      <c r="C816" s="302"/>
      <c r="D816" s="303" t="s">
        <v>205</v>
      </c>
      <c r="E816" s="568"/>
      <c r="F816" s="569">
        <f t="shared" ref="F816:G816" si="293">SUM(F819+F824+F846+F851+F899)</f>
        <v>2074.6</v>
      </c>
      <c r="G816" s="569">
        <f t="shared" si="293"/>
        <v>2370.3999999999996</v>
      </c>
      <c r="H816" s="300">
        <f t="shared" ref="H816" si="294">SUM(H819+H824+H846+H851+H899)</f>
        <v>2141.8000000000002</v>
      </c>
      <c r="I816" s="300">
        <f t="shared" ref="I816:J816" si="295">SUM(I819+I824+I846+I851+I899)</f>
        <v>2431.9</v>
      </c>
      <c r="J816" s="300">
        <f t="shared" si="295"/>
        <v>2462.5</v>
      </c>
      <c r="K816" s="300">
        <f t="shared" ref="K816:L816" si="296">SUM(K819+K824+K846+K851+K899)</f>
        <v>2141.8000000000002</v>
      </c>
      <c r="L816" s="300">
        <f t="shared" si="296"/>
        <v>2141.8000000000002</v>
      </c>
      <c r="M816" s="474"/>
    </row>
    <row r="817" spans="1:25" s="316" customFormat="1" ht="12.75" customHeight="1" thickBot="1" x14ac:dyDescent="0.25">
      <c r="A817" s="317"/>
      <c r="B817" s="301"/>
      <c r="C817" s="302"/>
      <c r="D817" s="304" t="s">
        <v>203</v>
      </c>
      <c r="E817" s="299"/>
      <c r="F817" s="300">
        <f t="shared" ref="F817:G817" si="297">F871+F883+F902+F909</f>
        <v>1477.2999999999997</v>
      </c>
      <c r="G817" s="300">
        <f t="shared" si="297"/>
        <v>1406.6</v>
      </c>
      <c r="H817" s="300">
        <f t="shared" ref="H817" si="298">H871+H883+H902+H909</f>
        <v>1544.7</v>
      </c>
      <c r="I817" s="300">
        <f t="shared" ref="I817:J817" si="299">I871+I883+I902+I909</f>
        <v>1650.8</v>
      </c>
      <c r="J817" s="300">
        <f t="shared" si="299"/>
        <v>1641.8</v>
      </c>
      <c r="K817" s="300">
        <f t="shared" ref="K817:L817" si="300">K871+K883+K902+K909</f>
        <v>1544.7</v>
      </c>
      <c r="L817" s="300">
        <f t="shared" si="300"/>
        <v>1544.7</v>
      </c>
      <c r="M817" s="474"/>
      <c r="O817" s="400"/>
      <c r="P817" s="436"/>
      <c r="Q817" s="436"/>
      <c r="R817" s="436"/>
      <c r="S817" s="436"/>
      <c r="T817" s="436"/>
      <c r="U817" s="436"/>
      <c r="V817" s="436"/>
      <c r="W817" s="436"/>
      <c r="X817" s="436"/>
      <c r="Y817" s="436"/>
    </row>
    <row r="818" spans="1:25" s="484" customFormat="1" ht="12.75" customHeight="1" thickBot="1" x14ac:dyDescent="0.25">
      <c r="A818" s="482"/>
      <c r="B818" s="286"/>
      <c r="C818" s="287"/>
      <c r="D818" s="257" t="s">
        <v>697</v>
      </c>
      <c r="E818" s="570"/>
      <c r="F818" s="496">
        <f>SUM(F824+F851+F918+F660)</f>
        <v>281.59999999999997</v>
      </c>
      <c r="G818" s="496">
        <v>0</v>
      </c>
      <c r="H818" s="531">
        <f>SUM(H824+H851+H918+H660)</f>
        <v>210.4</v>
      </c>
      <c r="I818" s="531">
        <f>SUM(I824+I851+I918+I660)</f>
        <v>332.40000000000003</v>
      </c>
      <c r="J818" s="531">
        <f>SUM(J824+J851+J918+J660)</f>
        <v>358.4</v>
      </c>
      <c r="K818" s="531">
        <f t="shared" ref="K818:L818" si="301">SUM(K824+K851+K918+K660)</f>
        <v>210.4</v>
      </c>
      <c r="L818" s="531">
        <f t="shared" si="301"/>
        <v>210.4</v>
      </c>
      <c r="M818" s="474"/>
      <c r="P818" s="316"/>
      <c r="Q818" s="316"/>
      <c r="R818" s="316"/>
      <c r="S818" s="316"/>
      <c r="T818" s="316"/>
      <c r="U818" s="316"/>
      <c r="V818" s="316"/>
      <c r="W818" s="316"/>
      <c r="X818" s="316"/>
      <c r="Y818" s="316"/>
    </row>
    <row r="819" spans="1:25" s="322" customFormat="1" ht="13.5" thickBot="1" x14ac:dyDescent="0.25">
      <c r="A819" s="321"/>
      <c r="B819" s="394" t="s">
        <v>809</v>
      </c>
      <c r="C819" s="396"/>
      <c r="D819" s="326" t="s">
        <v>389</v>
      </c>
      <c r="E819" s="571"/>
      <c r="F819" s="325">
        <f>SUM(F820:F823)</f>
        <v>999.30000000000007</v>
      </c>
      <c r="G819" s="325">
        <f t="shared" ref="G819" si="302">SUM(G820:G823)</f>
        <v>1112.3999999999999</v>
      </c>
      <c r="H819" s="325">
        <f>SUM(H820:H823)</f>
        <v>1073.4000000000001</v>
      </c>
      <c r="I819" s="325">
        <f>SUM(I820:I823)</f>
        <v>1197.7</v>
      </c>
      <c r="J819" s="325">
        <f>SUM(J820:J823)</f>
        <v>1207.0999999999999</v>
      </c>
      <c r="K819" s="325">
        <f t="shared" ref="K819:L819" si="303">SUM(K820:K823)</f>
        <v>1073.4000000000001</v>
      </c>
      <c r="L819" s="325">
        <f t="shared" si="303"/>
        <v>1073.4000000000001</v>
      </c>
      <c r="M819" s="483"/>
      <c r="P819" s="316"/>
      <c r="Q819" s="316"/>
      <c r="R819" s="316"/>
      <c r="S819" s="316"/>
      <c r="T819" s="316"/>
      <c r="U819" s="316"/>
      <c r="V819" s="316"/>
      <c r="W819" s="316"/>
      <c r="X819" s="316"/>
      <c r="Y819" s="316"/>
    </row>
    <row r="820" spans="1:25" x14ac:dyDescent="0.2">
      <c r="A820" s="208"/>
      <c r="B820" s="259">
        <v>610</v>
      </c>
      <c r="C820" s="260"/>
      <c r="D820" s="261" t="s">
        <v>115</v>
      </c>
      <c r="E820" s="262"/>
      <c r="F820" s="497">
        <v>621.6</v>
      </c>
      <c r="G820" s="262">
        <v>704.7</v>
      </c>
      <c r="H820" s="262">
        <v>684.3</v>
      </c>
      <c r="I820" s="262">
        <v>743.5</v>
      </c>
      <c r="J820" s="597">
        <v>744.5</v>
      </c>
      <c r="K820" s="262">
        <v>684.3</v>
      </c>
      <c r="L820" s="262">
        <v>684.3</v>
      </c>
      <c r="M820" s="474" t="s">
        <v>1325</v>
      </c>
      <c r="N820" s="207"/>
      <c r="P820" s="316"/>
      <c r="Q820" s="316"/>
      <c r="R820" s="316"/>
      <c r="S820" s="316"/>
      <c r="T820" s="316"/>
      <c r="U820" s="316"/>
      <c r="V820" s="316"/>
      <c r="W820" s="316"/>
      <c r="X820" s="316"/>
      <c r="Y820" s="316"/>
    </row>
    <row r="821" spans="1:25" s="316" customFormat="1" ht="12.75" customHeight="1" x14ac:dyDescent="0.2">
      <c r="A821" s="317"/>
      <c r="B821" s="212">
        <v>620</v>
      </c>
      <c r="C821" s="213"/>
      <c r="D821" s="214" t="s">
        <v>116</v>
      </c>
      <c r="E821" s="222"/>
      <c r="F821" s="223">
        <v>234.6</v>
      </c>
      <c r="G821" s="222">
        <v>251.4</v>
      </c>
      <c r="H821" s="589">
        <v>255.7</v>
      </c>
      <c r="I821" s="589">
        <v>274.2</v>
      </c>
      <c r="J821" s="596">
        <v>276.10000000000002</v>
      </c>
      <c r="K821" s="589">
        <v>255.7</v>
      </c>
      <c r="L821" s="589">
        <v>255.7</v>
      </c>
      <c r="M821" s="474" t="s">
        <v>1325</v>
      </c>
      <c r="N821" s="320"/>
    </row>
    <row r="822" spans="1:25" s="316" customFormat="1" x14ac:dyDescent="0.2">
      <c r="A822" s="317"/>
      <c r="B822" s="212">
        <v>630</v>
      </c>
      <c r="C822" s="213"/>
      <c r="D822" s="214" t="s">
        <v>117</v>
      </c>
      <c r="E822" s="222"/>
      <c r="F822" s="223">
        <v>139.9</v>
      </c>
      <c r="G822" s="222">
        <v>154</v>
      </c>
      <c r="H822" s="589">
        <v>131.9</v>
      </c>
      <c r="I822" s="589">
        <v>178.5</v>
      </c>
      <c r="J822" s="596">
        <v>185</v>
      </c>
      <c r="K822" s="589">
        <v>131.9</v>
      </c>
      <c r="L822" s="589">
        <v>131.9</v>
      </c>
      <c r="M822" s="474" t="s">
        <v>1325</v>
      </c>
      <c r="N822" s="324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</row>
    <row r="823" spans="1:25" s="436" customFormat="1" ht="13.5" thickBot="1" x14ac:dyDescent="0.25">
      <c r="A823" s="427"/>
      <c r="B823" s="359">
        <v>640</v>
      </c>
      <c r="C823" s="360"/>
      <c r="D823" s="573" t="s">
        <v>607</v>
      </c>
      <c r="E823" s="574"/>
      <c r="F823" s="545">
        <v>3.2</v>
      </c>
      <c r="G823" s="574">
        <v>2.2999999999999998</v>
      </c>
      <c r="H823" s="361">
        <v>1.5</v>
      </c>
      <c r="I823" s="361">
        <v>1.5</v>
      </c>
      <c r="J823" s="361">
        <v>1.5</v>
      </c>
      <c r="K823" s="361">
        <v>1.5</v>
      </c>
      <c r="L823" s="361">
        <v>1.5</v>
      </c>
      <c r="M823" s="474"/>
      <c r="N823" s="324"/>
      <c r="P823" s="316"/>
      <c r="Q823" s="316"/>
      <c r="R823" s="316"/>
      <c r="S823" s="316"/>
      <c r="T823" s="316"/>
      <c r="U823" s="316"/>
      <c r="V823" s="316"/>
      <c r="W823" s="316"/>
      <c r="X823" s="316"/>
      <c r="Y823" s="316"/>
    </row>
    <row r="824" spans="1:25" s="316" customFormat="1" ht="12" customHeight="1" thickBot="1" x14ac:dyDescent="0.25">
      <c r="A824" s="317"/>
      <c r="B824" s="572" t="s">
        <v>398</v>
      </c>
      <c r="C824" s="575"/>
      <c r="D824" s="268"/>
      <c r="E824" s="256"/>
      <c r="F824" s="289">
        <f t="shared" ref="F824" si="304">SUM(F825:F845)</f>
        <v>161.1</v>
      </c>
      <c r="G824" s="289">
        <f>SUM(G825:G845)</f>
        <v>247.10000000000002</v>
      </c>
      <c r="H824" s="289">
        <f>SUM(H825:H843)</f>
        <v>165.4</v>
      </c>
      <c r="I824" s="289">
        <f>SUM(I825:I845)</f>
        <v>221.60000000000002</v>
      </c>
      <c r="J824" s="289">
        <f>SUM(J825:J845)</f>
        <v>257.5</v>
      </c>
      <c r="K824" s="289">
        <f t="shared" ref="K824:L824" si="305">SUM(K825:K843)</f>
        <v>165.4</v>
      </c>
      <c r="L824" s="289">
        <f t="shared" si="305"/>
        <v>165.4</v>
      </c>
      <c r="M824" s="474"/>
    </row>
    <row r="825" spans="1:25" s="316" customFormat="1" x14ac:dyDescent="0.2">
      <c r="A825" s="317"/>
      <c r="B825" s="259">
        <v>630</v>
      </c>
      <c r="C825" s="260"/>
      <c r="D825" s="261" t="s">
        <v>307</v>
      </c>
      <c r="E825" s="262"/>
      <c r="F825" s="262">
        <v>10.5</v>
      </c>
      <c r="G825" s="262">
        <v>11.4</v>
      </c>
      <c r="H825" s="262">
        <v>8</v>
      </c>
      <c r="I825" s="262">
        <v>14.5</v>
      </c>
      <c r="J825" s="262">
        <v>14.5</v>
      </c>
      <c r="K825" s="262">
        <v>8</v>
      </c>
      <c r="L825" s="262">
        <v>8</v>
      </c>
      <c r="M825" s="474"/>
    </row>
    <row r="826" spans="1:25" s="316" customFormat="1" x14ac:dyDescent="0.2">
      <c r="A826" s="317"/>
      <c r="B826" s="212">
        <v>610</v>
      </c>
      <c r="C826" s="213"/>
      <c r="D826" s="214" t="s">
        <v>777</v>
      </c>
      <c r="E826" s="222"/>
      <c r="F826" s="222">
        <v>12.8</v>
      </c>
      <c r="G826" s="222">
        <v>13.6</v>
      </c>
      <c r="H826" s="589">
        <v>10.1</v>
      </c>
      <c r="I826" s="589">
        <v>13.7</v>
      </c>
      <c r="J826" s="596">
        <v>13</v>
      </c>
      <c r="K826" s="589">
        <v>10.1</v>
      </c>
      <c r="L826" s="589">
        <v>10.1</v>
      </c>
      <c r="M826" s="474" t="s">
        <v>1325</v>
      </c>
    </row>
    <row r="827" spans="1:25" s="316" customFormat="1" x14ac:dyDescent="0.2">
      <c r="A827" s="317"/>
      <c r="B827" s="212">
        <v>610</v>
      </c>
      <c r="C827" s="213"/>
      <c r="D827" s="214" t="s">
        <v>778</v>
      </c>
      <c r="E827" s="222"/>
      <c r="F827" s="222">
        <v>28.1</v>
      </c>
      <c r="G827" s="222">
        <v>42.3</v>
      </c>
      <c r="H827" s="589">
        <v>54.9</v>
      </c>
      <c r="I827" s="589">
        <v>39.6</v>
      </c>
      <c r="J827" s="589">
        <v>39.6</v>
      </c>
      <c r="K827" s="589">
        <v>54.9</v>
      </c>
      <c r="L827" s="589">
        <v>54.9</v>
      </c>
      <c r="M827" s="474"/>
      <c r="P827" s="436"/>
      <c r="Q827" s="436"/>
      <c r="R827" s="436"/>
      <c r="S827" s="436"/>
      <c r="T827" s="436"/>
      <c r="U827" s="436"/>
      <c r="V827" s="436"/>
      <c r="W827" s="436"/>
      <c r="X827" s="436"/>
      <c r="Y827" s="436"/>
    </row>
    <row r="828" spans="1:25" x14ac:dyDescent="0.2">
      <c r="A828" s="205"/>
      <c r="B828" s="212">
        <v>630</v>
      </c>
      <c r="C828" s="213"/>
      <c r="D828" s="214" t="s">
        <v>390</v>
      </c>
      <c r="E828" s="222"/>
      <c r="F828" s="222">
        <v>13.3</v>
      </c>
      <c r="G828" s="222">
        <v>6.5</v>
      </c>
      <c r="H828" s="589">
        <v>13</v>
      </c>
      <c r="I828" s="589">
        <v>13.7</v>
      </c>
      <c r="J828" s="596">
        <v>15.4</v>
      </c>
      <c r="K828" s="589">
        <v>13</v>
      </c>
      <c r="L828" s="589">
        <v>13</v>
      </c>
      <c r="M828" s="474" t="s">
        <v>1325</v>
      </c>
      <c r="N828" s="207"/>
      <c r="P828" s="436"/>
      <c r="Q828" s="436"/>
      <c r="R828" s="436"/>
      <c r="S828" s="436"/>
      <c r="T828" s="436"/>
      <c r="U828" s="436"/>
      <c r="V828" s="436"/>
      <c r="W828" s="436"/>
      <c r="X828" s="436"/>
      <c r="Y828" s="436"/>
    </row>
    <row r="829" spans="1:25" s="316" customFormat="1" x14ac:dyDescent="0.2">
      <c r="A829" s="317"/>
      <c r="B829" s="212">
        <v>640</v>
      </c>
      <c r="C829" s="213"/>
      <c r="D829" s="214" t="s">
        <v>287</v>
      </c>
      <c r="E829" s="223"/>
      <c r="F829" s="223">
        <v>1.7</v>
      </c>
      <c r="G829" s="223">
        <v>9</v>
      </c>
      <c r="H829" s="590">
        <v>2.2999999999999998</v>
      </c>
      <c r="I829" s="590">
        <v>2.4</v>
      </c>
      <c r="J829" s="590">
        <v>2.4</v>
      </c>
      <c r="K829" s="590">
        <v>2.2999999999999998</v>
      </c>
      <c r="L829" s="590">
        <v>2.2999999999999998</v>
      </c>
      <c r="M829" s="474"/>
      <c r="N829" s="398"/>
      <c r="P829" s="436"/>
      <c r="Q829" s="436"/>
      <c r="R829" s="436"/>
      <c r="S829" s="436"/>
      <c r="T829" s="436"/>
      <c r="U829" s="436"/>
      <c r="V829" s="436"/>
      <c r="W829" s="436"/>
      <c r="X829" s="436"/>
      <c r="Y829" s="436"/>
    </row>
    <row r="830" spans="1:25" s="316" customFormat="1" x14ac:dyDescent="0.2">
      <c r="A830" s="317"/>
      <c r="B830" s="212">
        <v>630</v>
      </c>
      <c r="C830" s="213"/>
      <c r="D830" s="214" t="s">
        <v>779</v>
      </c>
      <c r="E830" s="223"/>
      <c r="F830" s="223">
        <v>3.6</v>
      </c>
      <c r="G830" s="223">
        <v>0</v>
      </c>
      <c r="H830" s="590">
        <v>7.4</v>
      </c>
      <c r="I830" s="590">
        <v>5.0999999999999996</v>
      </c>
      <c r="J830" s="590">
        <v>5.0999999999999996</v>
      </c>
      <c r="K830" s="590">
        <v>7.4</v>
      </c>
      <c r="L830" s="590">
        <v>7.4</v>
      </c>
      <c r="M830" s="474"/>
      <c r="N830" s="398"/>
      <c r="P830" s="436"/>
      <c r="Q830" s="436"/>
      <c r="R830" s="436"/>
      <c r="S830" s="436"/>
      <c r="T830" s="436"/>
      <c r="U830" s="436"/>
      <c r="V830" s="436"/>
      <c r="W830" s="436"/>
      <c r="X830" s="436"/>
      <c r="Y830" s="436"/>
    </row>
    <row r="831" spans="1:25" s="316" customFormat="1" x14ac:dyDescent="0.2">
      <c r="A831" s="317"/>
      <c r="B831" s="212">
        <v>630</v>
      </c>
      <c r="C831" s="213"/>
      <c r="D831" s="214" t="s">
        <v>780</v>
      </c>
      <c r="E831" s="223"/>
      <c r="F831" s="223">
        <v>3.6</v>
      </c>
      <c r="G831" s="223">
        <v>2.2999999999999998</v>
      </c>
      <c r="H831" s="590">
        <v>7.4</v>
      </c>
      <c r="I831" s="590">
        <v>0</v>
      </c>
      <c r="J831" s="590">
        <v>0</v>
      </c>
      <c r="K831" s="590">
        <v>7.4</v>
      </c>
      <c r="L831" s="590">
        <v>7.4</v>
      </c>
      <c r="M831" s="474"/>
    </row>
    <row r="832" spans="1:25" s="316" customFormat="1" x14ac:dyDescent="0.2">
      <c r="A832" s="317"/>
      <c r="B832" s="212">
        <v>630</v>
      </c>
      <c r="C832" s="213"/>
      <c r="D832" s="214" t="s">
        <v>871</v>
      </c>
      <c r="E832" s="223"/>
      <c r="F832" s="223">
        <v>2.2000000000000002</v>
      </c>
      <c r="G832" s="223">
        <v>14.3</v>
      </c>
      <c r="H832" s="590">
        <v>8</v>
      </c>
      <c r="I832" s="590">
        <v>0</v>
      </c>
      <c r="J832" s="590">
        <v>0</v>
      </c>
      <c r="K832" s="590">
        <v>8</v>
      </c>
      <c r="L832" s="590">
        <v>8</v>
      </c>
      <c r="M832" s="474"/>
      <c r="N832" s="365"/>
      <c r="P832" s="436"/>
      <c r="Q832" s="436"/>
      <c r="R832" s="436"/>
      <c r="S832" s="436"/>
      <c r="T832" s="436"/>
      <c r="U832" s="436"/>
      <c r="V832" s="436"/>
      <c r="W832" s="436"/>
      <c r="X832" s="436"/>
      <c r="Y832" s="436"/>
    </row>
    <row r="833" spans="1:25" s="436" customFormat="1" x14ac:dyDescent="0.2">
      <c r="A833" s="427"/>
      <c r="B833" s="212">
        <v>630</v>
      </c>
      <c r="C833" s="213"/>
      <c r="D833" s="214" t="s">
        <v>1226</v>
      </c>
      <c r="E833" s="222"/>
      <c r="F833" s="222">
        <v>0</v>
      </c>
      <c r="G833" s="222">
        <v>0</v>
      </c>
      <c r="H833" s="589">
        <v>0</v>
      </c>
      <c r="I833" s="589">
        <v>0</v>
      </c>
      <c r="J833" s="589">
        <v>0</v>
      </c>
      <c r="K833" s="589">
        <v>0</v>
      </c>
      <c r="L833" s="589">
        <v>0</v>
      </c>
      <c r="M833" s="474"/>
      <c r="N833" s="365"/>
    </row>
    <row r="834" spans="1:25" s="436" customFormat="1" x14ac:dyDescent="0.2">
      <c r="A834" s="427"/>
      <c r="B834" s="212">
        <v>640</v>
      </c>
      <c r="C834" s="213"/>
      <c r="D834" s="214" t="s">
        <v>1228</v>
      </c>
      <c r="E834" s="222"/>
      <c r="F834" s="222">
        <v>0</v>
      </c>
      <c r="G834" s="222">
        <v>0</v>
      </c>
      <c r="H834" s="589">
        <v>0</v>
      </c>
      <c r="I834" s="589">
        <v>0.8</v>
      </c>
      <c r="J834" s="589">
        <v>0.8</v>
      </c>
      <c r="K834" s="589">
        <v>0</v>
      </c>
      <c r="L834" s="589">
        <v>0</v>
      </c>
      <c r="M834" s="474"/>
      <c r="N834" s="365"/>
      <c r="P834" s="316"/>
      <c r="Q834" s="316"/>
      <c r="R834" s="316"/>
      <c r="S834" s="316"/>
      <c r="T834" s="316"/>
      <c r="U834" s="316"/>
      <c r="V834" s="316"/>
      <c r="W834" s="316"/>
      <c r="X834" s="316"/>
      <c r="Y834" s="316"/>
    </row>
    <row r="835" spans="1:25" s="436" customFormat="1" x14ac:dyDescent="0.2">
      <c r="A835" s="427"/>
      <c r="B835" s="212">
        <v>610</v>
      </c>
      <c r="C835" s="213"/>
      <c r="D835" s="214" t="s">
        <v>1058</v>
      </c>
      <c r="E835" s="222"/>
      <c r="F835" s="222">
        <v>6.7</v>
      </c>
      <c r="G835" s="222">
        <v>22.3</v>
      </c>
      <c r="H835" s="589">
        <v>0</v>
      </c>
      <c r="I835" s="589">
        <v>0</v>
      </c>
      <c r="J835" s="589">
        <v>0</v>
      </c>
      <c r="K835" s="589">
        <v>0</v>
      </c>
      <c r="L835" s="589">
        <v>0</v>
      </c>
      <c r="M835" s="474"/>
      <c r="N835" s="365"/>
    </row>
    <row r="836" spans="1:25" s="436" customFormat="1" x14ac:dyDescent="0.2">
      <c r="A836" s="427"/>
      <c r="B836" s="212">
        <v>610</v>
      </c>
      <c r="C836" s="213"/>
      <c r="D836" s="214" t="s">
        <v>1006</v>
      </c>
      <c r="E836" s="222"/>
      <c r="F836" s="222">
        <v>3</v>
      </c>
      <c r="G836" s="222">
        <v>0</v>
      </c>
      <c r="H836" s="589">
        <v>0</v>
      </c>
      <c r="I836" s="589">
        <v>0</v>
      </c>
      <c r="J836" s="589">
        <v>0</v>
      </c>
      <c r="K836" s="589">
        <v>0</v>
      </c>
      <c r="L836" s="589">
        <v>0</v>
      </c>
      <c r="M836" s="474"/>
      <c r="N836" s="365"/>
    </row>
    <row r="837" spans="1:25" s="316" customFormat="1" x14ac:dyDescent="0.2">
      <c r="A837" s="317"/>
      <c r="B837" s="212">
        <v>600</v>
      </c>
      <c r="C837" s="213"/>
      <c r="D837" s="214" t="s">
        <v>1115</v>
      </c>
      <c r="E837" s="222"/>
      <c r="F837" s="222">
        <v>11.7</v>
      </c>
      <c r="G837" s="222">
        <v>46.4</v>
      </c>
      <c r="H837" s="589">
        <v>0</v>
      </c>
      <c r="I837" s="589">
        <v>0</v>
      </c>
      <c r="J837" s="596">
        <v>34.9</v>
      </c>
      <c r="K837" s="589">
        <v>0</v>
      </c>
      <c r="L837" s="589">
        <v>0</v>
      </c>
      <c r="M837" s="474" t="s">
        <v>1325</v>
      </c>
      <c r="P837" s="436"/>
      <c r="Q837" s="436"/>
      <c r="R837" s="436"/>
      <c r="S837" s="436"/>
      <c r="T837" s="436"/>
      <c r="U837" s="436"/>
      <c r="V837" s="436"/>
      <c r="W837" s="436"/>
      <c r="X837" s="436"/>
      <c r="Y837" s="436"/>
    </row>
    <row r="838" spans="1:25" s="436" customFormat="1" x14ac:dyDescent="0.2">
      <c r="A838" s="427"/>
      <c r="B838" s="212">
        <v>610</v>
      </c>
      <c r="C838" s="213"/>
      <c r="D838" s="214" t="s">
        <v>1160</v>
      </c>
      <c r="E838" s="222"/>
      <c r="F838" s="222">
        <v>56.5</v>
      </c>
      <c r="G838" s="222">
        <v>71.7</v>
      </c>
      <c r="H838" s="589">
        <v>50.1</v>
      </c>
      <c r="I838" s="589">
        <v>63</v>
      </c>
      <c r="J838" s="589">
        <v>63</v>
      </c>
      <c r="K838" s="589">
        <v>50.1</v>
      </c>
      <c r="L838" s="589">
        <v>50.1</v>
      </c>
      <c r="M838" s="474"/>
    </row>
    <row r="839" spans="1:25" s="436" customFormat="1" x14ac:dyDescent="0.2">
      <c r="A839" s="427"/>
      <c r="B839" s="212">
        <v>630</v>
      </c>
      <c r="C839" s="213"/>
      <c r="D839" s="566" t="s">
        <v>1318</v>
      </c>
      <c r="E839" s="222"/>
      <c r="F839" s="222">
        <v>0</v>
      </c>
      <c r="G839" s="222">
        <v>0</v>
      </c>
      <c r="H839" s="589">
        <v>0</v>
      </c>
      <c r="I839" s="589">
        <v>9.9</v>
      </c>
      <c r="J839" s="589">
        <v>9.9</v>
      </c>
      <c r="K839" s="589">
        <v>0</v>
      </c>
      <c r="L839" s="589">
        <v>0</v>
      </c>
      <c r="M839" s="47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</row>
    <row r="840" spans="1:25" s="316" customFormat="1" ht="12" customHeight="1" x14ac:dyDescent="0.2">
      <c r="A840" s="317"/>
      <c r="B840" s="212">
        <v>630</v>
      </c>
      <c r="C840" s="213"/>
      <c r="D840" s="566" t="s">
        <v>1250</v>
      </c>
      <c r="E840" s="222"/>
      <c r="F840" s="222">
        <v>0</v>
      </c>
      <c r="G840" s="222">
        <v>0</v>
      </c>
      <c r="H840" s="589">
        <v>0</v>
      </c>
      <c r="I840" s="589">
        <v>0</v>
      </c>
      <c r="J840" s="589">
        <v>0</v>
      </c>
      <c r="K840" s="589">
        <v>0</v>
      </c>
      <c r="L840" s="589">
        <v>0</v>
      </c>
      <c r="M840" s="474"/>
      <c r="N840" s="323"/>
    </row>
    <row r="841" spans="1:25" s="436" customFormat="1" x14ac:dyDescent="0.2">
      <c r="A841" s="427"/>
      <c r="B841" s="486">
        <v>630</v>
      </c>
      <c r="C841" s="487"/>
      <c r="D841" s="521" t="s">
        <v>989</v>
      </c>
      <c r="E841" s="412"/>
      <c r="F841" s="222">
        <v>7.4</v>
      </c>
      <c r="G841" s="222">
        <v>4.9000000000000004</v>
      </c>
      <c r="H841" s="589">
        <v>4.2</v>
      </c>
      <c r="I841" s="589">
        <v>4.5</v>
      </c>
      <c r="J841" s="589">
        <v>4.5</v>
      </c>
      <c r="K841" s="589">
        <v>4.2</v>
      </c>
      <c r="L841" s="589">
        <v>4.2</v>
      </c>
      <c r="M841" s="474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</row>
    <row r="842" spans="1:25" s="436" customFormat="1" x14ac:dyDescent="0.2">
      <c r="A842" s="427"/>
      <c r="B842" s="549">
        <v>610</v>
      </c>
      <c r="C842" s="550"/>
      <c r="D842" s="485" t="s">
        <v>1201</v>
      </c>
      <c r="E842" s="480"/>
      <c r="F842" s="223">
        <v>0</v>
      </c>
      <c r="G842" s="223">
        <v>2.4</v>
      </c>
      <c r="H842" s="590">
        <v>0</v>
      </c>
      <c r="I842" s="590">
        <v>0</v>
      </c>
      <c r="J842" s="590">
        <v>0</v>
      </c>
      <c r="K842" s="590">
        <v>0</v>
      </c>
      <c r="L842" s="590">
        <v>0</v>
      </c>
      <c r="M842" s="474"/>
      <c r="P842" s="316"/>
      <c r="Q842" s="316"/>
      <c r="R842" s="316"/>
      <c r="S842" s="316"/>
      <c r="T842" s="316"/>
      <c r="U842" s="316"/>
      <c r="V842" s="316"/>
      <c r="W842" s="316"/>
      <c r="X842" s="316"/>
      <c r="Y842" s="316"/>
    </row>
    <row r="843" spans="1:25" s="436" customFormat="1" x14ac:dyDescent="0.2">
      <c r="A843" s="427"/>
      <c r="B843" s="549">
        <v>640</v>
      </c>
      <c r="C843" s="550"/>
      <c r="D843" s="485" t="s">
        <v>1221</v>
      </c>
      <c r="E843" s="480"/>
      <c r="F843" s="223">
        <v>0</v>
      </c>
      <c r="G843" s="223">
        <v>0</v>
      </c>
      <c r="H843" s="590">
        <v>0</v>
      </c>
      <c r="I843" s="590">
        <v>5</v>
      </c>
      <c r="J843" s="590">
        <v>5</v>
      </c>
      <c r="K843" s="590">
        <v>0</v>
      </c>
      <c r="L843" s="590">
        <v>0</v>
      </c>
      <c r="M843" s="474"/>
      <c r="P843" s="316"/>
      <c r="Q843" s="316"/>
      <c r="R843" s="316"/>
      <c r="S843" s="316"/>
      <c r="T843" s="316"/>
      <c r="U843" s="316"/>
      <c r="V843" s="316"/>
      <c r="W843" s="316"/>
      <c r="X843" s="316"/>
      <c r="Y843" s="316"/>
    </row>
    <row r="844" spans="1:25" s="436" customFormat="1" x14ac:dyDescent="0.2">
      <c r="A844" s="427"/>
      <c r="B844" s="549">
        <v>600</v>
      </c>
      <c r="C844" s="550"/>
      <c r="D844" s="485" t="s">
        <v>1302</v>
      </c>
      <c r="E844" s="480"/>
      <c r="F844" s="223">
        <v>0</v>
      </c>
      <c r="G844" s="223">
        <v>0</v>
      </c>
      <c r="H844" s="590">
        <v>0</v>
      </c>
      <c r="I844" s="590">
        <v>32</v>
      </c>
      <c r="J844" s="590">
        <v>32</v>
      </c>
      <c r="K844" s="590">
        <v>0</v>
      </c>
      <c r="L844" s="590">
        <v>0</v>
      </c>
      <c r="M844" s="474"/>
      <c r="P844" s="316"/>
      <c r="Q844" s="316"/>
      <c r="R844" s="316"/>
      <c r="S844" s="316"/>
      <c r="T844" s="316"/>
      <c r="U844" s="316"/>
      <c r="V844" s="316"/>
      <c r="W844" s="316"/>
      <c r="X844" s="316"/>
      <c r="Y844" s="316"/>
    </row>
    <row r="845" spans="1:25" s="484" customFormat="1" ht="13.5" thickBot="1" x14ac:dyDescent="0.25">
      <c r="A845" s="482"/>
      <c r="B845" s="264">
        <v>630</v>
      </c>
      <c r="C845" s="265"/>
      <c r="D845" s="270" t="s">
        <v>1304</v>
      </c>
      <c r="E845" s="266"/>
      <c r="F845" s="266">
        <v>0</v>
      </c>
      <c r="G845" s="266">
        <v>0</v>
      </c>
      <c r="H845" s="590">
        <v>0</v>
      </c>
      <c r="I845" s="590">
        <v>17.399999999999999</v>
      </c>
      <c r="J845" s="590">
        <v>17.399999999999999</v>
      </c>
      <c r="K845" s="590">
        <v>0</v>
      </c>
      <c r="L845" s="590">
        <v>0</v>
      </c>
      <c r="M845" s="474"/>
      <c r="P845" s="436"/>
      <c r="Q845" s="436"/>
      <c r="R845" s="436"/>
      <c r="S845" s="436"/>
      <c r="T845" s="436"/>
      <c r="U845" s="436"/>
      <c r="V845" s="436"/>
      <c r="W845" s="436"/>
      <c r="X845" s="436"/>
      <c r="Y845" s="436"/>
    </row>
    <row r="846" spans="1:25" s="316" customFormat="1" ht="13.5" thickBot="1" x14ac:dyDescent="0.25">
      <c r="A846" s="317"/>
      <c r="B846" s="394" t="s">
        <v>809</v>
      </c>
      <c r="C846" s="532"/>
      <c r="D846" s="576" t="s">
        <v>1087</v>
      </c>
      <c r="E846" s="325"/>
      <c r="F846" s="325">
        <f>SUM(F847:F850)</f>
        <v>753</v>
      </c>
      <c r="G846" s="325">
        <f t="shared" ref="G846" si="306">SUM(G847:G850)</f>
        <v>882.7</v>
      </c>
      <c r="H846" s="551">
        <f>SUM(H847:H850)</f>
        <v>824.5</v>
      </c>
      <c r="I846" s="551">
        <f>SUM(I847:I850)</f>
        <v>900.1</v>
      </c>
      <c r="J846" s="551">
        <f>SUM(J847:J850)</f>
        <v>886.00000000000011</v>
      </c>
      <c r="K846" s="551">
        <f t="shared" ref="K846:L846" si="307">SUM(K847:K850)</f>
        <v>824.5</v>
      </c>
      <c r="L846" s="551">
        <f t="shared" si="307"/>
        <v>824.5</v>
      </c>
      <c r="M846" s="483"/>
    </row>
    <row r="847" spans="1:25" x14ac:dyDescent="0.2">
      <c r="A847" s="208"/>
      <c r="B847" s="259">
        <v>610</v>
      </c>
      <c r="C847" s="260"/>
      <c r="D847" s="261" t="s">
        <v>115</v>
      </c>
      <c r="E847" s="262"/>
      <c r="F847" s="262">
        <v>496.3</v>
      </c>
      <c r="G847" s="262">
        <v>564.5</v>
      </c>
      <c r="H847" s="262">
        <v>534</v>
      </c>
      <c r="I847" s="262">
        <v>561.4</v>
      </c>
      <c r="J847" s="597">
        <v>552.20000000000005</v>
      </c>
      <c r="K847" s="262">
        <v>534</v>
      </c>
      <c r="L847" s="262">
        <v>534</v>
      </c>
      <c r="M847" s="474" t="s">
        <v>1325</v>
      </c>
      <c r="N847" s="207"/>
      <c r="P847" s="316"/>
      <c r="Q847" s="316"/>
      <c r="R847" s="316"/>
      <c r="S847" s="316"/>
      <c r="T847" s="316"/>
      <c r="U847" s="316"/>
      <c r="V847" s="316"/>
      <c r="W847" s="316"/>
      <c r="X847" s="316"/>
      <c r="Y847" s="316"/>
    </row>
    <row r="848" spans="1:25" s="316" customFormat="1" x14ac:dyDescent="0.2">
      <c r="A848" s="317"/>
      <c r="B848" s="212">
        <v>620</v>
      </c>
      <c r="C848" s="213"/>
      <c r="D848" s="214" t="s">
        <v>116</v>
      </c>
      <c r="E848" s="222"/>
      <c r="F848" s="222">
        <v>179.8</v>
      </c>
      <c r="G848" s="222">
        <v>189.8</v>
      </c>
      <c r="H848" s="589">
        <v>199</v>
      </c>
      <c r="I848" s="589">
        <v>207.1</v>
      </c>
      <c r="J848" s="596">
        <v>203.7</v>
      </c>
      <c r="K848" s="589">
        <v>199</v>
      </c>
      <c r="L848" s="589">
        <v>199</v>
      </c>
      <c r="M848" s="474" t="s">
        <v>1325</v>
      </c>
      <c r="N848" s="323"/>
    </row>
    <row r="849" spans="1:25" s="316" customFormat="1" x14ac:dyDescent="0.2">
      <c r="A849" s="317"/>
      <c r="B849" s="264">
        <v>630</v>
      </c>
      <c r="C849" s="265"/>
      <c r="D849" s="270" t="s">
        <v>117</v>
      </c>
      <c r="E849" s="271"/>
      <c r="F849" s="271">
        <v>75.099999999999994</v>
      </c>
      <c r="G849" s="271">
        <v>127.7</v>
      </c>
      <c r="H849" s="271">
        <v>89.5</v>
      </c>
      <c r="I849" s="271">
        <v>129.6</v>
      </c>
      <c r="J849" s="599">
        <v>128.1</v>
      </c>
      <c r="K849" s="271">
        <v>89.5</v>
      </c>
      <c r="L849" s="271">
        <v>89.5</v>
      </c>
      <c r="M849" s="474" t="s">
        <v>1325</v>
      </c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</row>
    <row r="850" spans="1:25" s="316" customFormat="1" ht="13.5" thickBot="1" x14ac:dyDescent="0.25">
      <c r="A850" s="317"/>
      <c r="B850" s="533">
        <v>640</v>
      </c>
      <c r="C850" s="534"/>
      <c r="D850" s="535" t="s">
        <v>607</v>
      </c>
      <c r="E850" s="266"/>
      <c r="F850" s="266">
        <v>1.8</v>
      </c>
      <c r="G850" s="266">
        <v>0.7</v>
      </c>
      <c r="H850" s="266">
        <v>2</v>
      </c>
      <c r="I850" s="266">
        <v>2</v>
      </c>
      <c r="J850" s="266">
        <v>2</v>
      </c>
      <c r="K850" s="266">
        <v>2</v>
      </c>
      <c r="L850" s="266">
        <v>2</v>
      </c>
      <c r="M850" s="474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</row>
    <row r="851" spans="1:25" s="436" customFormat="1" ht="13.5" thickBot="1" x14ac:dyDescent="0.25">
      <c r="A851" s="427"/>
      <c r="B851" s="267" t="s">
        <v>1088</v>
      </c>
      <c r="C851" s="258"/>
      <c r="D851" s="272"/>
      <c r="E851" s="256"/>
      <c r="F851" s="256">
        <f>SUM(F852:F870)</f>
        <v>104.99999999999999</v>
      </c>
      <c r="G851" s="256">
        <f>SUM(G852:G870)</f>
        <v>72</v>
      </c>
      <c r="H851" s="256">
        <f>SUM(H852:H870)</f>
        <v>31</v>
      </c>
      <c r="I851" s="256">
        <f>SUM(I852:I870)</f>
        <v>65</v>
      </c>
      <c r="J851" s="256">
        <f>SUM(J852:J870)</f>
        <v>64.400000000000006</v>
      </c>
      <c r="K851" s="256">
        <f t="shared" ref="K851:L851" si="308">SUM(K852:K870)</f>
        <v>31</v>
      </c>
      <c r="L851" s="256">
        <f t="shared" si="308"/>
        <v>31</v>
      </c>
      <c r="M851" s="474"/>
      <c r="P851" s="316"/>
      <c r="Q851" s="316"/>
      <c r="R851" s="316"/>
      <c r="S851" s="316"/>
      <c r="T851" s="316"/>
      <c r="U851" s="316"/>
      <c r="V851" s="316"/>
      <c r="W851" s="316"/>
      <c r="X851" s="316"/>
      <c r="Y851" s="316"/>
    </row>
    <row r="852" spans="1:25" s="316" customFormat="1" x14ac:dyDescent="0.2">
      <c r="A852" s="317"/>
      <c r="B852" s="259">
        <v>630</v>
      </c>
      <c r="C852" s="260"/>
      <c r="D852" s="261" t="s">
        <v>307</v>
      </c>
      <c r="E852" s="262"/>
      <c r="F852" s="262">
        <v>9</v>
      </c>
      <c r="G852" s="262">
        <v>9.8000000000000007</v>
      </c>
      <c r="H852" s="262">
        <v>6</v>
      </c>
      <c r="I852" s="262">
        <v>9.4</v>
      </c>
      <c r="J852" s="597">
        <v>8.8000000000000007</v>
      </c>
      <c r="K852" s="262">
        <v>6</v>
      </c>
      <c r="L852" s="262">
        <v>6</v>
      </c>
      <c r="M852" s="474" t="s">
        <v>1325</v>
      </c>
    </row>
    <row r="853" spans="1:25" s="316" customFormat="1" x14ac:dyDescent="0.2">
      <c r="A853" s="314"/>
      <c r="B853" s="212">
        <v>610</v>
      </c>
      <c r="C853" s="213"/>
      <c r="D853" s="214" t="s">
        <v>777</v>
      </c>
      <c r="E853" s="222"/>
      <c r="F853" s="222">
        <v>16.5</v>
      </c>
      <c r="G853" s="222">
        <v>15.5</v>
      </c>
      <c r="H853" s="589">
        <v>14</v>
      </c>
      <c r="I853" s="589">
        <v>15.2</v>
      </c>
      <c r="J853" s="596">
        <v>14.3</v>
      </c>
      <c r="K853" s="589">
        <v>14</v>
      </c>
      <c r="L853" s="589">
        <v>14</v>
      </c>
      <c r="M853" s="474" t="s">
        <v>1325</v>
      </c>
      <c r="N853" s="324"/>
    </row>
    <row r="854" spans="1:25" s="316" customFormat="1" x14ac:dyDescent="0.2">
      <c r="A854" s="314"/>
      <c r="B854" s="212">
        <v>610</v>
      </c>
      <c r="C854" s="213"/>
      <c r="D854" s="214" t="s">
        <v>1265</v>
      </c>
      <c r="E854" s="222"/>
      <c r="F854" s="222">
        <v>0</v>
      </c>
      <c r="G854" s="222">
        <v>0</v>
      </c>
      <c r="H854" s="589">
        <v>0</v>
      </c>
      <c r="I854" s="589">
        <v>0</v>
      </c>
      <c r="J854" s="589">
        <v>0</v>
      </c>
      <c r="K854" s="589">
        <v>0</v>
      </c>
      <c r="L854" s="589">
        <v>0</v>
      </c>
      <c r="M854" s="474"/>
      <c r="N854" s="324"/>
      <c r="P854" s="436"/>
      <c r="Q854" s="436"/>
      <c r="R854" s="436"/>
      <c r="S854" s="436"/>
      <c r="T854" s="436"/>
      <c r="U854" s="436"/>
      <c r="V854" s="436"/>
      <c r="W854" s="436"/>
      <c r="X854" s="436"/>
      <c r="Y854" s="436"/>
    </row>
    <row r="855" spans="1:25" x14ac:dyDescent="0.2">
      <c r="A855" s="208"/>
      <c r="B855" s="264">
        <v>630</v>
      </c>
      <c r="C855" s="265"/>
      <c r="D855" s="270" t="s">
        <v>392</v>
      </c>
      <c r="E855" s="271"/>
      <c r="F855" s="271">
        <v>4.3</v>
      </c>
      <c r="G855" s="271">
        <v>2.5</v>
      </c>
      <c r="H855" s="271">
        <v>3</v>
      </c>
      <c r="I855" s="271">
        <v>3.8</v>
      </c>
      <c r="J855" s="599">
        <v>4.7</v>
      </c>
      <c r="K855" s="271">
        <v>3</v>
      </c>
      <c r="L855" s="271">
        <v>3</v>
      </c>
      <c r="M855" s="474" t="s">
        <v>1325</v>
      </c>
      <c r="P855" s="436"/>
      <c r="Q855" s="436"/>
      <c r="R855" s="436"/>
      <c r="S855" s="436"/>
      <c r="T855" s="436"/>
      <c r="U855" s="436"/>
      <c r="V855" s="436"/>
      <c r="W855" s="436"/>
      <c r="X855" s="436"/>
      <c r="Y855" s="436"/>
    </row>
    <row r="856" spans="1:25" x14ac:dyDescent="0.2">
      <c r="A856" s="208"/>
      <c r="B856" s="212">
        <v>640</v>
      </c>
      <c r="C856" s="213"/>
      <c r="D856" s="214" t="s">
        <v>287</v>
      </c>
      <c r="E856" s="222"/>
      <c r="F856" s="222">
        <v>0</v>
      </c>
      <c r="G856" s="222">
        <v>3.3</v>
      </c>
      <c r="H856" s="589">
        <v>0</v>
      </c>
      <c r="I856" s="589">
        <v>4.7</v>
      </c>
      <c r="J856" s="589">
        <v>4.7</v>
      </c>
      <c r="K856" s="589">
        <v>0</v>
      </c>
      <c r="L856" s="589">
        <v>0</v>
      </c>
      <c r="M856" s="474"/>
      <c r="P856" s="316"/>
      <c r="Q856" s="316"/>
      <c r="R856" s="316"/>
      <c r="S856" s="316"/>
      <c r="T856" s="316"/>
      <c r="U856" s="316"/>
      <c r="V856" s="316"/>
      <c r="W856" s="316"/>
      <c r="X856" s="316"/>
      <c r="Y856" s="316"/>
    </row>
    <row r="857" spans="1:25" s="316" customFormat="1" x14ac:dyDescent="0.2">
      <c r="A857" s="317"/>
      <c r="B857" s="212">
        <v>630</v>
      </c>
      <c r="C857" s="213"/>
      <c r="D857" s="214" t="s">
        <v>779</v>
      </c>
      <c r="E857" s="223"/>
      <c r="F857" s="223">
        <v>2.5</v>
      </c>
      <c r="G857" s="223">
        <v>0</v>
      </c>
      <c r="H857" s="590">
        <v>4</v>
      </c>
      <c r="I857" s="590">
        <v>4.4000000000000004</v>
      </c>
      <c r="J857" s="590">
        <v>4.4000000000000004</v>
      </c>
      <c r="K857" s="590">
        <v>4</v>
      </c>
      <c r="L857" s="590">
        <v>4</v>
      </c>
      <c r="M857" s="474"/>
      <c r="N857" s="315"/>
      <c r="P857" s="436"/>
      <c r="Q857" s="436"/>
      <c r="R857" s="436"/>
      <c r="S857" s="436"/>
      <c r="T857" s="436"/>
      <c r="U857" s="436"/>
      <c r="V857" s="436"/>
      <c r="W857" s="436"/>
      <c r="X857" s="436"/>
      <c r="Y857" s="436"/>
    </row>
    <row r="858" spans="1:25" s="316" customFormat="1" x14ac:dyDescent="0.2">
      <c r="A858" s="317"/>
      <c r="B858" s="264">
        <v>630</v>
      </c>
      <c r="C858" s="265"/>
      <c r="D858" s="270" t="s">
        <v>780</v>
      </c>
      <c r="E858" s="266"/>
      <c r="F858" s="266">
        <v>1.6</v>
      </c>
      <c r="G858" s="266">
        <v>2.7</v>
      </c>
      <c r="H858" s="266">
        <v>2</v>
      </c>
      <c r="I858" s="266">
        <v>0</v>
      </c>
      <c r="J858" s="266">
        <v>0</v>
      </c>
      <c r="K858" s="266">
        <v>2</v>
      </c>
      <c r="L858" s="266">
        <v>2</v>
      </c>
      <c r="M858" s="474"/>
      <c r="N858" s="315"/>
      <c r="P858" s="436"/>
      <c r="Q858" s="436"/>
      <c r="R858" s="436"/>
      <c r="S858" s="436"/>
      <c r="T858" s="436"/>
      <c r="U858" s="436"/>
      <c r="V858" s="436"/>
      <c r="W858" s="436"/>
      <c r="X858" s="436"/>
      <c r="Y858" s="436"/>
    </row>
    <row r="859" spans="1:25" s="316" customFormat="1" x14ac:dyDescent="0.2">
      <c r="A859" s="314"/>
      <c r="B859" s="264">
        <v>630</v>
      </c>
      <c r="C859" s="265"/>
      <c r="D859" s="270" t="s">
        <v>871</v>
      </c>
      <c r="E859" s="266"/>
      <c r="F859" s="266">
        <v>1.3</v>
      </c>
      <c r="G859" s="266">
        <v>13.7</v>
      </c>
      <c r="H859" s="266">
        <v>0</v>
      </c>
      <c r="I859" s="266">
        <v>0</v>
      </c>
      <c r="J859" s="266">
        <v>0</v>
      </c>
      <c r="K859" s="266">
        <v>0</v>
      </c>
      <c r="L859" s="266">
        <v>0</v>
      </c>
      <c r="M859" s="474"/>
      <c r="N859" s="324"/>
      <c r="P859" s="436"/>
      <c r="Q859" s="436"/>
      <c r="R859" s="436"/>
      <c r="S859" s="436"/>
      <c r="T859" s="436"/>
      <c r="U859" s="436"/>
      <c r="V859" s="436"/>
      <c r="W859" s="436"/>
      <c r="X859" s="436"/>
      <c r="Y859" s="436"/>
    </row>
    <row r="860" spans="1:25" s="436" customFormat="1" x14ac:dyDescent="0.2">
      <c r="A860" s="434"/>
      <c r="B860" s="264">
        <v>630</v>
      </c>
      <c r="C860" s="265"/>
      <c r="D860" s="270" t="s">
        <v>1226</v>
      </c>
      <c r="E860" s="271"/>
      <c r="F860" s="271">
        <v>0</v>
      </c>
      <c r="G860" s="271">
        <v>0</v>
      </c>
      <c r="H860" s="271">
        <v>0</v>
      </c>
      <c r="I860" s="271">
        <v>0</v>
      </c>
      <c r="J860" s="271">
        <v>0</v>
      </c>
      <c r="K860" s="271">
        <v>0</v>
      </c>
      <c r="L860" s="271">
        <v>0</v>
      </c>
      <c r="M860" s="474"/>
      <c r="N860" s="324"/>
    </row>
    <row r="861" spans="1:25" s="436" customFormat="1" x14ac:dyDescent="0.2">
      <c r="A861" s="434"/>
      <c r="B861" s="264"/>
      <c r="C861" s="265"/>
      <c r="D861" s="270" t="s">
        <v>1228</v>
      </c>
      <c r="E861" s="271"/>
      <c r="F861" s="271">
        <v>0</v>
      </c>
      <c r="G861" s="271">
        <v>0</v>
      </c>
      <c r="H861" s="271">
        <v>0</v>
      </c>
      <c r="I861" s="271">
        <v>0.6</v>
      </c>
      <c r="J861" s="271">
        <v>0.6</v>
      </c>
      <c r="K861" s="271">
        <v>0</v>
      </c>
      <c r="L861" s="271">
        <v>0</v>
      </c>
      <c r="M861" s="474"/>
      <c r="N861" s="324"/>
    </row>
    <row r="862" spans="1:25" s="316" customFormat="1" x14ac:dyDescent="0.2">
      <c r="A862" s="314"/>
      <c r="B862" s="264">
        <v>610</v>
      </c>
      <c r="C862" s="265"/>
      <c r="D862" s="214" t="s">
        <v>653</v>
      </c>
      <c r="E862" s="271"/>
      <c r="F862" s="271">
        <v>28</v>
      </c>
      <c r="G862" s="271">
        <v>0</v>
      </c>
      <c r="H862" s="271">
        <v>0</v>
      </c>
      <c r="I862" s="271">
        <v>0</v>
      </c>
      <c r="J862" s="271">
        <v>0</v>
      </c>
      <c r="K862" s="271">
        <v>0</v>
      </c>
      <c r="L862" s="271">
        <v>0</v>
      </c>
      <c r="M862" s="474"/>
      <c r="P862" s="436"/>
      <c r="Q862" s="436"/>
      <c r="R862" s="436"/>
      <c r="S862" s="436"/>
      <c r="T862" s="436"/>
      <c r="U862" s="436"/>
      <c r="V862" s="436"/>
      <c r="W862" s="436"/>
      <c r="X862" s="436"/>
      <c r="Y862" s="436"/>
    </row>
    <row r="863" spans="1:25" s="436" customFormat="1" x14ac:dyDescent="0.2">
      <c r="A863" s="434"/>
      <c r="B863" s="264">
        <v>640</v>
      </c>
      <c r="C863" s="265"/>
      <c r="D863" s="270" t="s">
        <v>980</v>
      </c>
      <c r="E863" s="271"/>
      <c r="F863" s="271">
        <v>37</v>
      </c>
      <c r="G863" s="271">
        <v>22.7</v>
      </c>
      <c r="H863" s="271">
        <v>0</v>
      </c>
      <c r="I863" s="271">
        <v>0</v>
      </c>
      <c r="J863" s="271">
        <v>0</v>
      </c>
      <c r="K863" s="271">
        <v>0</v>
      </c>
      <c r="L863" s="271">
        <v>0</v>
      </c>
      <c r="M863" s="474"/>
    </row>
    <row r="864" spans="1:25" s="436" customFormat="1" x14ac:dyDescent="0.2">
      <c r="A864" s="434"/>
      <c r="B864" s="264">
        <v>630</v>
      </c>
      <c r="C864" s="265"/>
      <c r="D864" s="270" t="s">
        <v>1250</v>
      </c>
      <c r="E864" s="271"/>
      <c r="F864" s="271">
        <v>0</v>
      </c>
      <c r="G864" s="271">
        <v>0</v>
      </c>
      <c r="H864" s="271">
        <v>0</v>
      </c>
      <c r="I864" s="271">
        <v>0</v>
      </c>
      <c r="J864" s="271">
        <v>0</v>
      </c>
      <c r="K864" s="271">
        <v>0</v>
      </c>
      <c r="L864" s="271">
        <v>0</v>
      </c>
      <c r="M864" s="474"/>
      <c r="P864" s="316"/>
      <c r="Q864" s="316"/>
      <c r="R864" s="316"/>
      <c r="S864" s="316"/>
      <c r="T864" s="316"/>
      <c r="U864" s="316"/>
      <c r="V864" s="316"/>
      <c r="W864" s="316"/>
      <c r="X864" s="316"/>
      <c r="Y864" s="316"/>
    </row>
    <row r="865" spans="1:25" s="436" customFormat="1" x14ac:dyDescent="0.2">
      <c r="A865" s="434"/>
      <c r="B865" s="264">
        <v>640</v>
      </c>
      <c r="C865" s="265"/>
      <c r="D865" s="270" t="s">
        <v>1123</v>
      </c>
      <c r="E865" s="271"/>
      <c r="F865" s="271">
        <v>0</v>
      </c>
      <c r="G865" s="271">
        <v>0</v>
      </c>
      <c r="H865" s="271">
        <v>0</v>
      </c>
      <c r="I865" s="271">
        <v>0</v>
      </c>
      <c r="J865" s="271">
        <v>0</v>
      </c>
      <c r="K865" s="271">
        <v>0</v>
      </c>
      <c r="L865" s="271">
        <v>0</v>
      </c>
      <c r="M865" s="474"/>
      <c r="P865" s="316"/>
      <c r="Q865" s="316"/>
      <c r="R865" s="316"/>
      <c r="S865" s="316"/>
      <c r="T865" s="316"/>
      <c r="U865" s="316"/>
      <c r="V865" s="316"/>
      <c r="W865" s="316"/>
      <c r="X865" s="316"/>
      <c r="Y865" s="316"/>
    </row>
    <row r="866" spans="1:25" s="436" customFormat="1" x14ac:dyDescent="0.2">
      <c r="A866" s="427"/>
      <c r="B866" s="264">
        <v>640</v>
      </c>
      <c r="C866" s="265"/>
      <c r="D866" s="270" t="s">
        <v>1124</v>
      </c>
      <c r="E866" s="271"/>
      <c r="F866" s="271">
        <v>0</v>
      </c>
      <c r="G866" s="271">
        <v>0</v>
      </c>
      <c r="H866" s="271">
        <v>0</v>
      </c>
      <c r="I866" s="271">
        <v>0</v>
      </c>
      <c r="J866" s="271">
        <v>0</v>
      </c>
      <c r="K866" s="271">
        <v>0</v>
      </c>
      <c r="L866" s="271">
        <v>0</v>
      </c>
      <c r="M866" s="474"/>
      <c r="N866" s="435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</row>
    <row r="867" spans="1:25" s="436" customFormat="1" x14ac:dyDescent="0.2">
      <c r="A867" s="427"/>
      <c r="B867" s="212">
        <v>630</v>
      </c>
      <c r="C867" s="213"/>
      <c r="D867" s="214" t="s">
        <v>989</v>
      </c>
      <c r="E867" s="223"/>
      <c r="F867" s="223">
        <v>4.8</v>
      </c>
      <c r="G867" s="223">
        <v>1.8</v>
      </c>
      <c r="H867" s="590">
        <v>2</v>
      </c>
      <c r="I867" s="590">
        <v>2</v>
      </c>
      <c r="J867" s="590">
        <v>2</v>
      </c>
      <c r="K867" s="590">
        <v>2</v>
      </c>
      <c r="L867" s="590">
        <v>2</v>
      </c>
      <c r="M867" s="465"/>
      <c r="N867" s="435"/>
      <c r="P867" s="316"/>
      <c r="Q867" s="316"/>
      <c r="R867" s="316"/>
      <c r="S867" s="316"/>
      <c r="T867" s="316"/>
      <c r="U867" s="316"/>
      <c r="V867" s="316"/>
      <c r="W867" s="316"/>
      <c r="X867" s="316"/>
      <c r="Y867" s="316"/>
    </row>
    <row r="868" spans="1:25" s="436" customFormat="1" x14ac:dyDescent="0.2">
      <c r="A868" s="427"/>
      <c r="B868" s="212">
        <v>640</v>
      </c>
      <c r="C868" s="213"/>
      <c r="D868" s="214" t="s">
        <v>1060</v>
      </c>
      <c r="E868" s="223"/>
      <c r="F868" s="223">
        <v>0</v>
      </c>
      <c r="G868" s="223">
        <v>0</v>
      </c>
      <c r="H868" s="590">
        <v>0</v>
      </c>
      <c r="I868" s="590">
        <v>0</v>
      </c>
      <c r="J868" s="590">
        <v>0</v>
      </c>
      <c r="K868" s="590">
        <v>0</v>
      </c>
      <c r="L868" s="590">
        <v>0</v>
      </c>
      <c r="M868" s="465"/>
      <c r="N868" s="435"/>
      <c r="P868" s="316"/>
      <c r="Q868" s="316"/>
      <c r="R868" s="316"/>
      <c r="S868" s="316"/>
      <c r="T868" s="316"/>
      <c r="U868" s="316"/>
      <c r="V868" s="316"/>
      <c r="W868" s="316"/>
      <c r="X868" s="316"/>
      <c r="Y868" s="316"/>
    </row>
    <row r="869" spans="1:25" s="436" customFormat="1" x14ac:dyDescent="0.2">
      <c r="A869" s="427"/>
      <c r="B869" s="212">
        <v>600</v>
      </c>
      <c r="C869" s="213"/>
      <c r="D869" s="214" t="s">
        <v>1302</v>
      </c>
      <c r="E869" s="223"/>
      <c r="F869" s="223">
        <v>0</v>
      </c>
      <c r="G869" s="223">
        <v>0</v>
      </c>
      <c r="H869" s="590">
        <v>0</v>
      </c>
      <c r="I869" s="590">
        <v>9.4</v>
      </c>
      <c r="J869" s="590">
        <v>9.4</v>
      </c>
      <c r="K869" s="590">
        <v>0</v>
      </c>
      <c r="L869" s="590">
        <v>0</v>
      </c>
      <c r="M869" s="474"/>
      <c r="N869" s="435"/>
      <c r="P869" s="316"/>
      <c r="Q869" s="316"/>
      <c r="R869" s="316"/>
      <c r="S869" s="316"/>
      <c r="T869" s="316"/>
      <c r="U869" s="316"/>
      <c r="V869" s="316"/>
      <c r="W869" s="316"/>
      <c r="X869" s="316"/>
      <c r="Y869" s="316"/>
    </row>
    <row r="870" spans="1:25" s="316" customFormat="1" ht="13.5" thickBot="1" x14ac:dyDescent="0.25">
      <c r="A870" s="317"/>
      <c r="B870" s="264">
        <v>630</v>
      </c>
      <c r="C870" s="265"/>
      <c r="D870" s="270" t="s">
        <v>1306</v>
      </c>
      <c r="E870" s="266"/>
      <c r="F870" s="266">
        <v>0</v>
      </c>
      <c r="G870" s="266">
        <v>0</v>
      </c>
      <c r="H870" s="266">
        <v>0</v>
      </c>
      <c r="I870" s="266">
        <v>15.5</v>
      </c>
      <c r="J870" s="266">
        <v>15.5</v>
      </c>
      <c r="K870" s="266">
        <v>0</v>
      </c>
      <c r="L870" s="266">
        <v>0</v>
      </c>
      <c r="M870" s="474"/>
      <c r="N870" s="315"/>
      <c r="P870" s="436"/>
      <c r="Q870" s="436"/>
      <c r="R870" s="436"/>
      <c r="S870" s="436"/>
      <c r="T870" s="436"/>
      <c r="U870" s="436"/>
      <c r="V870" s="436"/>
      <c r="W870" s="436"/>
      <c r="X870" s="436"/>
      <c r="Y870" s="436"/>
    </row>
    <row r="871" spans="1:25" s="316" customFormat="1" ht="13.5" thickBot="1" x14ac:dyDescent="0.25">
      <c r="A871" s="317"/>
      <c r="B871" s="331"/>
      <c r="C871" s="332"/>
      <c r="D871" s="333" t="s">
        <v>782</v>
      </c>
      <c r="E871" s="334"/>
      <c r="F871" s="537">
        <f>SUM(F872+F877)</f>
        <v>134.9</v>
      </c>
      <c r="G871" s="537">
        <f t="shared" ref="G871" si="309">SUM(G872+G877)</f>
        <v>148.5</v>
      </c>
      <c r="H871" s="537">
        <f>SUM(H872+H877)</f>
        <v>167.2</v>
      </c>
      <c r="I871" s="537">
        <f>SUM(I872+I877)</f>
        <v>173.6</v>
      </c>
      <c r="J871" s="537">
        <f>SUM(J872+J877)</f>
        <v>173.6</v>
      </c>
      <c r="K871" s="537">
        <f t="shared" ref="K871:L871" si="310">SUM(K872+K877)</f>
        <v>167.2</v>
      </c>
      <c r="L871" s="537">
        <f t="shared" si="310"/>
        <v>167.2</v>
      </c>
      <c r="M871" s="463"/>
      <c r="N871" s="315"/>
    </row>
    <row r="872" spans="1:25" x14ac:dyDescent="0.2">
      <c r="A872" s="208"/>
      <c r="B872" s="259"/>
      <c r="C872" s="260"/>
      <c r="D872" s="259" t="s">
        <v>781</v>
      </c>
      <c r="E872" s="327"/>
      <c r="F872" s="328">
        <f t="shared" ref="F872" si="311">SUM(F873:F876)</f>
        <v>76.3</v>
      </c>
      <c r="G872" s="328">
        <f t="shared" ref="G872" si="312">SUM(G873:G876)</f>
        <v>76.800000000000011</v>
      </c>
      <c r="H872" s="328">
        <f>SUM(H873:H876)</f>
        <v>94.8</v>
      </c>
      <c r="I872" s="328">
        <f>SUM(I873:I876)</f>
        <v>101.19999999999999</v>
      </c>
      <c r="J872" s="328">
        <f>SUM(J873:J876)</f>
        <v>101.19999999999999</v>
      </c>
      <c r="K872" s="328">
        <f t="shared" ref="K872:L872" si="313">SUM(K873:K876)</f>
        <v>94.8</v>
      </c>
      <c r="L872" s="328">
        <f t="shared" si="313"/>
        <v>94.8</v>
      </c>
      <c r="M872" s="474"/>
    </row>
    <row r="873" spans="1:25" s="316" customFormat="1" x14ac:dyDescent="0.2">
      <c r="A873" s="317"/>
      <c r="B873" s="362">
        <v>610</v>
      </c>
      <c r="C873" s="220"/>
      <c r="D873" s="214" t="s">
        <v>115</v>
      </c>
      <c r="E873" s="223"/>
      <c r="F873" s="223">
        <v>49.3</v>
      </c>
      <c r="G873" s="223">
        <v>52.4</v>
      </c>
      <c r="H873" s="590">
        <v>63.3</v>
      </c>
      <c r="I873" s="590">
        <v>66.8</v>
      </c>
      <c r="J873" s="590">
        <v>66.8</v>
      </c>
      <c r="K873" s="590">
        <v>63.3</v>
      </c>
      <c r="L873" s="590">
        <v>63.3</v>
      </c>
      <c r="M873" s="474"/>
      <c r="N873" s="315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</row>
    <row r="874" spans="1:25" s="316" customFormat="1" x14ac:dyDescent="0.2">
      <c r="A874" s="317"/>
      <c r="B874" s="362">
        <v>620</v>
      </c>
      <c r="C874" s="220"/>
      <c r="D874" s="214" t="s">
        <v>116</v>
      </c>
      <c r="E874" s="222"/>
      <c r="F874" s="222">
        <v>18.7</v>
      </c>
      <c r="G874" s="222">
        <v>18.5</v>
      </c>
      <c r="H874" s="589">
        <v>23.4</v>
      </c>
      <c r="I874" s="589">
        <v>25.2</v>
      </c>
      <c r="J874" s="589">
        <v>25.2</v>
      </c>
      <c r="K874" s="589">
        <v>23.4</v>
      </c>
      <c r="L874" s="589">
        <v>23.4</v>
      </c>
      <c r="M874" s="474"/>
      <c r="N874" s="315"/>
    </row>
    <row r="875" spans="1:25" s="316" customFormat="1" x14ac:dyDescent="0.2">
      <c r="A875" s="317"/>
      <c r="B875" s="362">
        <v>630</v>
      </c>
      <c r="C875" s="213"/>
      <c r="D875" s="214" t="s">
        <v>117</v>
      </c>
      <c r="E875" s="223"/>
      <c r="F875" s="223">
        <v>8.1999999999999993</v>
      </c>
      <c r="G875" s="223">
        <v>5.9</v>
      </c>
      <c r="H875" s="590">
        <v>7.7</v>
      </c>
      <c r="I875" s="590">
        <v>8.6</v>
      </c>
      <c r="J875" s="590">
        <v>8.6</v>
      </c>
      <c r="K875" s="590">
        <v>7.7</v>
      </c>
      <c r="L875" s="590">
        <v>7.7</v>
      </c>
      <c r="M875" s="474"/>
      <c r="N875" s="315"/>
    </row>
    <row r="876" spans="1:25" s="436" customFormat="1" x14ac:dyDescent="0.2">
      <c r="A876" s="427"/>
      <c r="B876" s="273">
        <v>640</v>
      </c>
      <c r="C876" s="265"/>
      <c r="D876" s="270" t="s">
        <v>608</v>
      </c>
      <c r="E876" s="271"/>
      <c r="F876" s="271">
        <v>0.1</v>
      </c>
      <c r="G876" s="271">
        <v>0</v>
      </c>
      <c r="H876" s="271">
        <v>0.4</v>
      </c>
      <c r="I876" s="271">
        <v>0.6</v>
      </c>
      <c r="J876" s="271">
        <v>0.6</v>
      </c>
      <c r="K876" s="271">
        <v>0.4</v>
      </c>
      <c r="L876" s="271">
        <v>0.4</v>
      </c>
      <c r="M876" s="474"/>
      <c r="N876" s="435"/>
      <c r="P876" s="316"/>
      <c r="Q876" s="316"/>
      <c r="R876" s="316"/>
      <c r="S876" s="316"/>
      <c r="T876" s="316"/>
      <c r="U876" s="316"/>
      <c r="V876" s="316"/>
      <c r="W876" s="316"/>
      <c r="X876" s="316"/>
      <c r="Y876" s="316"/>
    </row>
    <row r="877" spans="1:25" s="316" customFormat="1" x14ac:dyDescent="0.2">
      <c r="A877" s="317"/>
      <c r="B877" s="273"/>
      <c r="C877" s="265"/>
      <c r="D877" s="264" t="s">
        <v>1089</v>
      </c>
      <c r="E877" s="271"/>
      <c r="F877" s="346">
        <f>SUM(F878:F882)</f>
        <v>58.6</v>
      </c>
      <c r="G877" s="346">
        <f t="shared" ref="G877" si="314">SUM(G878:G882)</f>
        <v>71.7</v>
      </c>
      <c r="H877" s="346">
        <f>SUM(H878:H882)</f>
        <v>72.400000000000006</v>
      </c>
      <c r="I877" s="346">
        <f>SUM(I878:I882)</f>
        <v>72.400000000000006</v>
      </c>
      <c r="J877" s="346">
        <f>SUM(J878:J882)</f>
        <v>72.400000000000006</v>
      </c>
      <c r="K877" s="346">
        <f t="shared" ref="K877:L877" si="315">SUM(K878:K882)</f>
        <v>72.400000000000006</v>
      </c>
      <c r="L877" s="346">
        <f t="shared" si="315"/>
        <v>72.400000000000006</v>
      </c>
      <c r="M877" s="474"/>
      <c r="N877" s="315"/>
      <c r="P877" s="365"/>
      <c r="Q877" s="365"/>
      <c r="R877" s="365"/>
      <c r="S877" s="365"/>
      <c r="T877" s="365"/>
      <c r="U877" s="365"/>
      <c r="V877" s="365"/>
      <c r="W877" s="365"/>
      <c r="X877" s="365"/>
      <c r="Y877" s="365"/>
    </row>
    <row r="878" spans="1:25" x14ac:dyDescent="0.2">
      <c r="A878" s="208"/>
      <c r="B878" s="362">
        <v>610</v>
      </c>
      <c r="C878" s="220"/>
      <c r="D878" s="214" t="s">
        <v>115</v>
      </c>
      <c r="E878" s="223"/>
      <c r="F878" s="223">
        <v>41.1</v>
      </c>
      <c r="G878" s="223">
        <v>51.5</v>
      </c>
      <c r="H878" s="590">
        <v>50</v>
      </c>
      <c r="I878" s="590">
        <v>50</v>
      </c>
      <c r="J878" s="590">
        <v>50</v>
      </c>
      <c r="K878" s="590">
        <v>50</v>
      </c>
      <c r="L878" s="590">
        <v>50</v>
      </c>
      <c r="M878" s="463"/>
      <c r="P878" s="316"/>
      <c r="Q878" s="316"/>
      <c r="R878" s="316"/>
      <c r="S878" s="316"/>
      <c r="T878" s="316"/>
      <c r="U878" s="316"/>
      <c r="V878" s="316"/>
      <c r="W878" s="316"/>
      <c r="X878" s="316"/>
      <c r="Y878" s="316"/>
    </row>
    <row r="879" spans="1:25" x14ac:dyDescent="0.2">
      <c r="A879" s="205"/>
      <c r="B879" s="362">
        <v>620</v>
      </c>
      <c r="C879" s="220"/>
      <c r="D879" s="214" t="s">
        <v>116</v>
      </c>
      <c r="E879" s="222"/>
      <c r="F879" s="222">
        <v>14.5</v>
      </c>
      <c r="G879" s="222">
        <v>16.899999999999999</v>
      </c>
      <c r="H879" s="589">
        <v>19</v>
      </c>
      <c r="I879" s="589">
        <v>19</v>
      </c>
      <c r="J879" s="589">
        <v>19</v>
      </c>
      <c r="K879" s="589">
        <v>19</v>
      </c>
      <c r="L879" s="589">
        <v>19</v>
      </c>
      <c r="M879" s="474"/>
    </row>
    <row r="880" spans="1:25" s="316" customFormat="1" x14ac:dyDescent="0.2">
      <c r="A880" s="314"/>
      <c r="B880" s="362">
        <v>630</v>
      </c>
      <c r="C880" s="213"/>
      <c r="D880" s="214" t="s">
        <v>117</v>
      </c>
      <c r="E880" s="223"/>
      <c r="F880" s="223">
        <v>2.2000000000000002</v>
      </c>
      <c r="G880" s="223">
        <v>2.5</v>
      </c>
      <c r="H880" s="590">
        <v>2.7</v>
      </c>
      <c r="I880" s="590">
        <v>2.7</v>
      </c>
      <c r="J880" s="590">
        <v>2.7</v>
      </c>
      <c r="K880" s="590">
        <v>2.7</v>
      </c>
      <c r="L880" s="590">
        <v>2.7</v>
      </c>
      <c r="M880" s="474"/>
      <c r="N880" s="315"/>
    </row>
    <row r="881" spans="1:25" s="316" customFormat="1" x14ac:dyDescent="0.2">
      <c r="A881" s="314"/>
      <c r="B881" s="273">
        <v>640</v>
      </c>
      <c r="C881" s="265"/>
      <c r="D881" s="270" t="s">
        <v>1013</v>
      </c>
      <c r="E881" s="271"/>
      <c r="F881" s="271">
        <v>0.8</v>
      </c>
      <c r="G881" s="271">
        <v>0</v>
      </c>
      <c r="H881" s="271">
        <v>0</v>
      </c>
      <c r="I881" s="271">
        <v>0</v>
      </c>
      <c r="J881" s="271">
        <v>0</v>
      </c>
      <c r="K881" s="271">
        <v>0</v>
      </c>
      <c r="L881" s="271">
        <v>0</v>
      </c>
      <c r="M881" s="474"/>
      <c r="N881" s="315"/>
    </row>
    <row r="882" spans="1:25" s="316" customFormat="1" ht="13.5" thickBot="1" x14ac:dyDescent="0.25">
      <c r="A882" s="314"/>
      <c r="B882" s="273">
        <v>640</v>
      </c>
      <c r="C882" s="265"/>
      <c r="D882" s="270" t="s">
        <v>608</v>
      </c>
      <c r="E882" s="271"/>
      <c r="F882" s="271">
        <v>0</v>
      </c>
      <c r="G882" s="271">
        <v>0.8</v>
      </c>
      <c r="H882" s="271">
        <v>0.7</v>
      </c>
      <c r="I882" s="271">
        <v>0.7</v>
      </c>
      <c r="J882" s="271">
        <v>0.7</v>
      </c>
      <c r="K882" s="271">
        <v>0.7</v>
      </c>
      <c r="L882" s="271">
        <v>0.7</v>
      </c>
      <c r="M882" s="465"/>
      <c r="N882" s="315"/>
    </row>
    <row r="883" spans="1:25" s="365" customFormat="1" ht="13.5" thickBot="1" x14ac:dyDescent="0.25">
      <c r="A883" s="476"/>
      <c r="B883" s="331"/>
      <c r="C883" s="332"/>
      <c r="D883" s="333" t="s">
        <v>306</v>
      </c>
      <c r="E883" s="334"/>
      <c r="F883" s="334">
        <f>SUM(F884+F892)</f>
        <v>310.79999999999995</v>
      </c>
      <c r="G883" s="334">
        <f t="shared" ref="G883" si="316">SUM(G884+G892)</f>
        <v>242.9</v>
      </c>
      <c r="H883" s="334">
        <f>SUM(H884+H892)</f>
        <v>256</v>
      </c>
      <c r="I883" s="334">
        <f>SUM(I884+I892)</f>
        <v>265.39999999999998</v>
      </c>
      <c r="J883" s="334">
        <f>SUM(J884+J892)</f>
        <v>265.39999999999998</v>
      </c>
      <c r="K883" s="334">
        <f t="shared" ref="K883:L883" si="317">SUM(K884+K892)</f>
        <v>256</v>
      </c>
      <c r="L883" s="334">
        <f t="shared" si="317"/>
        <v>256</v>
      </c>
      <c r="M883" s="474"/>
      <c r="N883" s="475"/>
      <c r="P883" s="436"/>
      <c r="Q883" s="436"/>
      <c r="R883" s="436"/>
      <c r="S883" s="436"/>
      <c r="T883" s="436"/>
      <c r="U883" s="436"/>
      <c r="V883" s="436"/>
      <c r="W883" s="436"/>
      <c r="X883" s="436"/>
      <c r="Y883" s="436"/>
    </row>
    <row r="884" spans="1:25" s="316" customFormat="1" x14ac:dyDescent="0.2">
      <c r="A884" s="314"/>
      <c r="B884" s="577"/>
      <c r="C884" s="578"/>
      <c r="D884" s="579" t="s">
        <v>783</v>
      </c>
      <c r="E884" s="497"/>
      <c r="F884" s="580">
        <f>SUM(F885:F890)</f>
        <v>143.6</v>
      </c>
      <c r="G884" s="580">
        <f t="shared" ref="G884" si="318">SUM(G885:G891)</f>
        <v>119.9</v>
      </c>
      <c r="H884" s="346">
        <f>SUM(H885:H889)</f>
        <v>137.5</v>
      </c>
      <c r="I884" s="346">
        <f>SUM(I885:I889)</f>
        <v>146.9</v>
      </c>
      <c r="J884" s="346">
        <f>SUM(J885:J889)</f>
        <v>146.9</v>
      </c>
      <c r="K884" s="346">
        <f t="shared" ref="K884:L884" si="319">SUM(K885:K889)</f>
        <v>137.5</v>
      </c>
      <c r="L884" s="346">
        <f t="shared" si="319"/>
        <v>137.5</v>
      </c>
      <c r="M884" s="474"/>
      <c r="N884" s="315"/>
      <c r="P884" s="436"/>
      <c r="Q884" s="436"/>
      <c r="R884" s="436"/>
      <c r="S884" s="436"/>
      <c r="T884" s="436"/>
      <c r="U884" s="436"/>
      <c r="V884" s="436"/>
      <c r="W884" s="436"/>
      <c r="X884" s="436"/>
      <c r="Y884" s="436"/>
    </row>
    <row r="885" spans="1:25" x14ac:dyDescent="0.2">
      <c r="A885" s="205"/>
      <c r="B885" s="363">
        <v>610</v>
      </c>
      <c r="C885" s="329"/>
      <c r="D885" s="527" t="s">
        <v>50</v>
      </c>
      <c r="E885" s="223"/>
      <c r="F885" s="223">
        <v>48.2</v>
      </c>
      <c r="G885" s="223">
        <v>46.9</v>
      </c>
      <c r="H885" s="590">
        <v>54.4</v>
      </c>
      <c r="I885" s="590">
        <v>59.4</v>
      </c>
      <c r="J885" s="590">
        <v>59.4</v>
      </c>
      <c r="K885" s="590">
        <v>54.4</v>
      </c>
      <c r="L885" s="590">
        <v>54.4</v>
      </c>
      <c r="M885" s="474"/>
      <c r="P885" s="365"/>
      <c r="Q885" s="365"/>
      <c r="R885" s="365"/>
      <c r="S885" s="365"/>
      <c r="T885" s="365"/>
      <c r="U885" s="365"/>
      <c r="V885" s="365"/>
      <c r="W885" s="365"/>
      <c r="X885" s="365"/>
      <c r="Y885" s="365"/>
    </row>
    <row r="886" spans="1:25" s="316" customFormat="1" x14ac:dyDescent="0.2">
      <c r="A886" s="314"/>
      <c r="B886" s="330">
        <v>620</v>
      </c>
      <c r="C886" s="329"/>
      <c r="D886" s="527" t="s">
        <v>116</v>
      </c>
      <c r="E886" s="223"/>
      <c r="F886" s="223">
        <v>17.899999999999999</v>
      </c>
      <c r="G886" s="223">
        <v>16.3</v>
      </c>
      <c r="H886" s="590">
        <v>20.100000000000001</v>
      </c>
      <c r="I886" s="590">
        <v>22.1</v>
      </c>
      <c r="J886" s="590">
        <v>22.1</v>
      </c>
      <c r="K886" s="590">
        <v>20.100000000000001</v>
      </c>
      <c r="L886" s="590">
        <v>20.100000000000001</v>
      </c>
      <c r="M886" s="474"/>
      <c r="N886" s="315"/>
    </row>
    <row r="887" spans="1:25" s="316" customFormat="1" x14ac:dyDescent="0.2">
      <c r="A887" s="314"/>
      <c r="B887" s="478">
        <v>630</v>
      </c>
      <c r="C887" s="479"/>
      <c r="D887" s="528" t="s">
        <v>117</v>
      </c>
      <c r="E887" s="480"/>
      <c r="F887" s="223">
        <v>22.3</v>
      </c>
      <c r="G887" s="223">
        <v>18.2</v>
      </c>
      <c r="H887" s="590">
        <v>21.1</v>
      </c>
      <c r="I887" s="590">
        <v>23.4</v>
      </c>
      <c r="J887" s="590">
        <v>23.4</v>
      </c>
      <c r="K887" s="590">
        <v>21.1</v>
      </c>
      <c r="L887" s="590">
        <v>21.1</v>
      </c>
      <c r="M887" s="474"/>
      <c r="N887" s="315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</row>
    <row r="888" spans="1:25" s="316" customFormat="1" x14ac:dyDescent="0.2">
      <c r="A888" s="314"/>
      <c r="B888" s="478">
        <v>630</v>
      </c>
      <c r="C888" s="479"/>
      <c r="D888" s="528" t="s">
        <v>988</v>
      </c>
      <c r="E888" s="480"/>
      <c r="F888" s="223">
        <v>50.5</v>
      </c>
      <c r="G888" s="223">
        <v>38.1</v>
      </c>
      <c r="H888" s="590">
        <v>41.5</v>
      </c>
      <c r="I888" s="590">
        <v>41.5</v>
      </c>
      <c r="J888" s="590">
        <v>41.5</v>
      </c>
      <c r="K888" s="590">
        <v>41.5</v>
      </c>
      <c r="L888" s="590">
        <v>41.5</v>
      </c>
      <c r="M888" s="474"/>
      <c r="N888" s="315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</row>
    <row r="889" spans="1:25" s="436" customFormat="1" x14ac:dyDescent="0.2">
      <c r="A889" s="434"/>
      <c r="B889" s="478">
        <v>640</v>
      </c>
      <c r="C889" s="479"/>
      <c r="D889" s="528" t="s">
        <v>608</v>
      </c>
      <c r="E889" s="480"/>
      <c r="F889" s="223">
        <v>2.2999999999999998</v>
      </c>
      <c r="G889" s="223">
        <v>0.4</v>
      </c>
      <c r="H889" s="590">
        <v>0.4</v>
      </c>
      <c r="I889" s="590">
        <v>0.5</v>
      </c>
      <c r="J889" s="590">
        <v>0.5</v>
      </c>
      <c r="K889" s="590">
        <v>0.4</v>
      </c>
      <c r="L889" s="590">
        <v>0.4</v>
      </c>
      <c r="M889" s="474"/>
      <c r="N889" s="435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</row>
    <row r="890" spans="1:25" s="436" customFormat="1" x14ac:dyDescent="0.2">
      <c r="A890" s="434">
        <v>700</v>
      </c>
      <c r="B890" s="478">
        <v>700</v>
      </c>
      <c r="C890" s="479"/>
      <c r="D890" s="529" t="s">
        <v>1061</v>
      </c>
      <c r="E890" s="480"/>
      <c r="F890" s="223">
        <v>2.4</v>
      </c>
      <c r="G890" s="223">
        <v>0</v>
      </c>
      <c r="H890" s="590">
        <v>0</v>
      </c>
      <c r="I890" s="590">
        <v>0</v>
      </c>
      <c r="J890" s="590">
        <v>0</v>
      </c>
      <c r="K890" s="590">
        <v>0</v>
      </c>
      <c r="L890" s="590">
        <v>0</v>
      </c>
      <c r="M890" s="474"/>
      <c r="N890" s="435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</row>
    <row r="891" spans="1:25" s="365" customFormat="1" x14ac:dyDescent="0.2">
      <c r="A891" s="476"/>
      <c r="B891" s="478">
        <v>700</v>
      </c>
      <c r="C891" s="479"/>
      <c r="D891" s="529" t="s">
        <v>1061</v>
      </c>
      <c r="E891" s="480"/>
      <c r="F891" s="223">
        <v>7.6</v>
      </c>
      <c r="G891" s="223">
        <v>0</v>
      </c>
      <c r="H891" s="590">
        <v>0</v>
      </c>
      <c r="I891" s="590">
        <v>0</v>
      </c>
      <c r="J891" s="590">
        <v>0</v>
      </c>
      <c r="K891" s="590">
        <v>0</v>
      </c>
      <c r="L891" s="590">
        <v>0</v>
      </c>
      <c r="M891" s="474"/>
      <c r="N891" s="475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</row>
    <row r="892" spans="1:25" s="316" customFormat="1" x14ac:dyDescent="0.2">
      <c r="A892" s="314"/>
      <c r="B892" s="330"/>
      <c r="C892" s="329"/>
      <c r="D892" s="264" t="s">
        <v>1090</v>
      </c>
      <c r="E892" s="223"/>
      <c r="F892" s="288">
        <f>SUM(F893:F898)</f>
        <v>167.2</v>
      </c>
      <c r="G892" s="288">
        <f t="shared" ref="G892" si="320">SUM(G893:G897)</f>
        <v>123</v>
      </c>
      <c r="H892" s="288">
        <f>SUM(H893:H897)</f>
        <v>118.5</v>
      </c>
      <c r="I892" s="288">
        <f>SUM(I893:I897)</f>
        <v>118.5</v>
      </c>
      <c r="J892" s="288">
        <f>SUM(J893:J897)</f>
        <v>118.5</v>
      </c>
      <c r="K892" s="288">
        <f t="shared" ref="K892:L892" si="321">SUM(K893:K897)</f>
        <v>118.5</v>
      </c>
      <c r="L892" s="288">
        <f t="shared" si="321"/>
        <v>118.5</v>
      </c>
      <c r="M892" s="474"/>
      <c r="N892" s="315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</row>
    <row r="893" spans="1:25" x14ac:dyDescent="0.2">
      <c r="A893" s="205"/>
      <c r="B893" s="363">
        <v>610</v>
      </c>
      <c r="C893" s="363"/>
      <c r="D893" s="527" t="s">
        <v>50</v>
      </c>
      <c r="E893" s="223"/>
      <c r="F893" s="223">
        <v>39.700000000000003</v>
      </c>
      <c r="G893" s="223">
        <v>40.200000000000003</v>
      </c>
      <c r="H893" s="590">
        <v>40</v>
      </c>
      <c r="I893" s="590">
        <v>40</v>
      </c>
      <c r="J893" s="590">
        <v>40</v>
      </c>
      <c r="K893" s="590">
        <v>40</v>
      </c>
      <c r="L893" s="590">
        <v>40</v>
      </c>
      <c r="M893" s="463"/>
      <c r="P893" s="225"/>
      <c r="Q893" s="225"/>
      <c r="R893" s="225"/>
      <c r="S893" s="225"/>
      <c r="T893" s="225"/>
      <c r="U893" s="225"/>
      <c r="V893" s="225"/>
      <c r="W893" s="225"/>
      <c r="X893" s="225"/>
      <c r="Y893" s="225"/>
    </row>
    <row r="894" spans="1:25" x14ac:dyDescent="0.2">
      <c r="A894" s="205"/>
      <c r="B894" s="330">
        <v>620</v>
      </c>
      <c r="C894" s="329"/>
      <c r="D894" s="527" t="s">
        <v>116</v>
      </c>
      <c r="E894" s="223"/>
      <c r="F894" s="223">
        <v>13.9</v>
      </c>
      <c r="G894" s="223">
        <v>12.9</v>
      </c>
      <c r="H894" s="590">
        <v>12.5</v>
      </c>
      <c r="I894" s="590">
        <v>12.5</v>
      </c>
      <c r="J894" s="590">
        <v>12.5</v>
      </c>
      <c r="K894" s="590">
        <v>12.5</v>
      </c>
      <c r="L894" s="590">
        <v>12.5</v>
      </c>
      <c r="M894" s="474"/>
    </row>
    <row r="895" spans="1:25" x14ac:dyDescent="0.2">
      <c r="A895" s="208"/>
      <c r="B895" s="330">
        <v>630</v>
      </c>
      <c r="C895" s="329"/>
      <c r="D895" s="527" t="s">
        <v>117</v>
      </c>
      <c r="E895" s="223"/>
      <c r="F895" s="222">
        <v>29.7</v>
      </c>
      <c r="G895" s="222">
        <v>25.5</v>
      </c>
      <c r="H895" s="589">
        <v>25.4</v>
      </c>
      <c r="I895" s="589">
        <v>25.4</v>
      </c>
      <c r="J895" s="589">
        <v>25.4</v>
      </c>
      <c r="K895" s="589">
        <v>25.4</v>
      </c>
      <c r="L895" s="589">
        <v>25.4</v>
      </c>
      <c r="M895" s="474"/>
    </row>
    <row r="896" spans="1:25" x14ac:dyDescent="0.2">
      <c r="A896" s="208"/>
      <c r="B896" s="478">
        <v>630</v>
      </c>
      <c r="C896" s="479"/>
      <c r="D896" s="528" t="s">
        <v>988</v>
      </c>
      <c r="E896" s="481"/>
      <c r="F896" s="271">
        <v>82.3</v>
      </c>
      <c r="G896" s="271">
        <v>43.7</v>
      </c>
      <c r="H896" s="271">
        <v>40</v>
      </c>
      <c r="I896" s="271">
        <v>40</v>
      </c>
      <c r="J896" s="271">
        <v>40</v>
      </c>
      <c r="K896" s="271">
        <v>40</v>
      </c>
      <c r="L896" s="271">
        <v>40</v>
      </c>
      <c r="M896" s="474"/>
    </row>
    <row r="897" spans="1:25" x14ac:dyDescent="0.2">
      <c r="A897" s="208"/>
      <c r="B897" s="330">
        <v>640</v>
      </c>
      <c r="C897" s="564"/>
      <c r="D897" s="565" t="s">
        <v>608</v>
      </c>
      <c r="E897" s="266"/>
      <c r="F897" s="266">
        <v>1.6</v>
      </c>
      <c r="G897" s="266">
        <v>0.7</v>
      </c>
      <c r="H897" s="266">
        <v>0.6</v>
      </c>
      <c r="I897" s="266">
        <v>0.6</v>
      </c>
      <c r="J897" s="266">
        <v>0.6</v>
      </c>
      <c r="K897" s="266">
        <v>0.6</v>
      </c>
      <c r="L897" s="266">
        <v>0.6</v>
      </c>
      <c r="M897" s="238"/>
    </row>
    <row r="898" spans="1:25" ht="11.25" customHeight="1" thickBot="1" x14ac:dyDescent="0.25">
      <c r="A898" s="208"/>
      <c r="B898" s="563">
        <v>700</v>
      </c>
      <c r="C898" s="564"/>
      <c r="D898" s="565" t="s">
        <v>1061</v>
      </c>
      <c r="E898" s="266"/>
      <c r="F898" s="266">
        <v>0</v>
      </c>
      <c r="G898" s="266">
        <v>0</v>
      </c>
      <c r="H898" s="266">
        <v>0</v>
      </c>
      <c r="I898" s="266">
        <v>0</v>
      </c>
      <c r="J898" s="266">
        <v>0</v>
      </c>
      <c r="K898" s="266">
        <v>0</v>
      </c>
      <c r="L898" s="266">
        <v>0</v>
      </c>
      <c r="M898" s="474"/>
    </row>
    <row r="899" spans="1:25" s="225" customFormat="1" ht="13.5" thickBot="1" x14ac:dyDescent="0.25">
      <c r="A899" s="205"/>
      <c r="B899" s="393" t="s">
        <v>422</v>
      </c>
      <c r="C899" s="581"/>
      <c r="D899" s="582"/>
      <c r="E899" s="583"/>
      <c r="F899" s="584">
        <f>SUM(F900:F901)</f>
        <v>56.2</v>
      </c>
      <c r="G899" s="584">
        <f t="shared" ref="G899" si="322">SUM(G900:G901)</f>
        <v>56.199999999999996</v>
      </c>
      <c r="H899" s="584">
        <f>SUM(H900:H901)</f>
        <v>47.5</v>
      </c>
      <c r="I899" s="584">
        <f>SUM(I900:I901)</f>
        <v>47.5</v>
      </c>
      <c r="J899" s="584">
        <f>SUM(J900:J901)</f>
        <v>47.5</v>
      </c>
      <c r="K899" s="584">
        <f t="shared" ref="K899:L899" si="323">SUM(K900:K901)</f>
        <v>47.5</v>
      </c>
      <c r="L899" s="584">
        <f t="shared" si="323"/>
        <v>47.5</v>
      </c>
      <c r="M899" s="474"/>
      <c r="N899" s="254"/>
    </row>
    <row r="900" spans="1:25" x14ac:dyDescent="0.2">
      <c r="A900" s="208"/>
      <c r="B900" s="259"/>
      <c r="C900" s="260">
        <v>637014</v>
      </c>
      <c r="D900" s="261" t="s">
        <v>636</v>
      </c>
      <c r="E900" s="263"/>
      <c r="F900" s="263">
        <v>50.1</v>
      </c>
      <c r="G900" s="263">
        <v>51.3</v>
      </c>
      <c r="H900" s="263">
        <v>39.5</v>
      </c>
      <c r="I900" s="263">
        <v>39.5</v>
      </c>
      <c r="J900" s="263">
        <v>39.5</v>
      </c>
      <c r="K900" s="263">
        <v>39.5</v>
      </c>
      <c r="L900" s="263">
        <v>39.5</v>
      </c>
      <c r="M900" s="243"/>
      <c r="P900" s="225"/>
      <c r="Q900" s="225"/>
      <c r="R900" s="225"/>
      <c r="S900" s="225"/>
      <c r="T900" s="225"/>
      <c r="U900" s="225"/>
      <c r="V900" s="225"/>
      <c r="W900" s="225"/>
      <c r="X900" s="225"/>
      <c r="Y900" s="225"/>
    </row>
    <row r="901" spans="1:25" ht="13.5" thickBot="1" x14ac:dyDescent="0.25">
      <c r="A901" s="243"/>
      <c r="B901" s="264"/>
      <c r="C901" s="265">
        <v>633009</v>
      </c>
      <c r="D901" s="270" t="s">
        <v>642</v>
      </c>
      <c r="E901" s="266"/>
      <c r="F901" s="266">
        <v>6.1</v>
      </c>
      <c r="G901" s="266">
        <v>4.9000000000000004</v>
      </c>
      <c r="H901" s="266">
        <v>8</v>
      </c>
      <c r="I901" s="266">
        <v>8</v>
      </c>
      <c r="J901" s="266">
        <v>8</v>
      </c>
      <c r="K901" s="266">
        <v>8</v>
      </c>
      <c r="L901" s="266">
        <v>8</v>
      </c>
      <c r="M901" s="474"/>
      <c r="N901" s="269"/>
      <c r="P901" s="225"/>
      <c r="Q901" s="225"/>
      <c r="R901" s="225"/>
      <c r="S901" s="225"/>
      <c r="T901" s="225"/>
      <c r="U901" s="225"/>
      <c r="V901" s="225"/>
      <c r="W901" s="225"/>
      <c r="X901" s="225"/>
      <c r="Y901" s="225"/>
    </row>
    <row r="902" spans="1:25" ht="13.5" thickBot="1" x14ac:dyDescent="0.25">
      <c r="A902" s="208"/>
      <c r="B902" s="331"/>
      <c r="C902" s="538"/>
      <c r="D902" s="539" t="s">
        <v>241</v>
      </c>
      <c r="E902" s="334"/>
      <c r="F902" s="334">
        <f>SUM(F903:F907)</f>
        <v>434.2</v>
      </c>
      <c r="G902" s="334">
        <f t="shared" ref="G902" si="324">SUM(G903:G908)</f>
        <v>409.6</v>
      </c>
      <c r="H902" s="334">
        <f t="shared" ref="H902" si="325">SUM(H903:H908)</f>
        <v>477</v>
      </c>
      <c r="I902" s="334">
        <f t="shared" ref="I902:J902" si="326">SUM(I903:I908)</f>
        <v>505</v>
      </c>
      <c r="J902" s="334">
        <f t="shared" si="326"/>
        <v>505</v>
      </c>
      <c r="K902" s="334">
        <f t="shared" ref="K902:L902" si="327">SUM(K903:K908)</f>
        <v>477</v>
      </c>
      <c r="L902" s="334">
        <f t="shared" si="327"/>
        <v>477</v>
      </c>
      <c r="M902" s="474"/>
    </row>
    <row r="903" spans="1:25" ht="13.5" thickBot="1" x14ac:dyDescent="0.25">
      <c r="A903" s="226"/>
      <c r="B903" s="259"/>
      <c r="C903" s="260">
        <v>610</v>
      </c>
      <c r="D903" s="261" t="s">
        <v>115</v>
      </c>
      <c r="E903" s="263"/>
      <c r="F903" s="263">
        <v>273.3</v>
      </c>
      <c r="G903" s="263">
        <v>269.60000000000002</v>
      </c>
      <c r="H903" s="263">
        <v>319</v>
      </c>
      <c r="I903" s="263">
        <v>330.1</v>
      </c>
      <c r="J903" s="263">
        <v>330.1</v>
      </c>
      <c r="K903" s="263">
        <v>319</v>
      </c>
      <c r="L903" s="263">
        <v>319</v>
      </c>
      <c r="M903" s="474"/>
    </row>
    <row r="904" spans="1:25" x14ac:dyDescent="0.2">
      <c r="A904" s="205"/>
      <c r="B904" s="212"/>
      <c r="C904" s="213">
        <v>620</v>
      </c>
      <c r="D904" s="214" t="s">
        <v>116</v>
      </c>
      <c r="E904" s="223"/>
      <c r="F904" s="223">
        <v>100.5</v>
      </c>
      <c r="G904" s="223">
        <v>91.7</v>
      </c>
      <c r="H904" s="590">
        <v>116</v>
      </c>
      <c r="I904" s="590">
        <v>120.2</v>
      </c>
      <c r="J904" s="590">
        <v>120.2</v>
      </c>
      <c r="K904" s="590">
        <v>116</v>
      </c>
      <c r="L904" s="590">
        <v>116</v>
      </c>
      <c r="M904" s="474"/>
    </row>
    <row r="905" spans="1:25" s="225" customFormat="1" x14ac:dyDescent="0.2">
      <c r="A905" s="242"/>
      <c r="B905" s="212"/>
      <c r="C905" s="213">
        <v>630</v>
      </c>
      <c r="D905" s="214" t="s">
        <v>117</v>
      </c>
      <c r="E905" s="223"/>
      <c r="F905" s="266">
        <v>53.2</v>
      </c>
      <c r="G905" s="266">
        <v>45</v>
      </c>
      <c r="H905" s="266">
        <v>40</v>
      </c>
      <c r="I905" s="266">
        <v>46</v>
      </c>
      <c r="J905" s="266">
        <v>46</v>
      </c>
      <c r="K905" s="266">
        <v>40</v>
      </c>
      <c r="L905" s="266">
        <v>40</v>
      </c>
      <c r="M905" s="474"/>
      <c r="N905" s="254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</row>
    <row r="906" spans="1:25" s="225" customFormat="1" x14ac:dyDescent="0.2">
      <c r="A906" s="242"/>
      <c r="B906" s="264"/>
      <c r="C906" s="265">
        <v>642</v>
      </c>
      <c r="D906" s="270" t="s">
        <v>698</v>
      </c>
      <c r="E906" s="266"/>
      <c r="F906" s="266">
        <v>7.2</v>
      </c>
      <c r="G906" s="266">
        <v>3.3</v>
      </c>
      <c r="H906" s="266">
        <v>2</v>
      </c>
      <c r="I906" s="266">
        <v>8.6999999999999993</v>
      </c>
      <c r="J906" s="266">
        <v>8.6999999999999993</v>
      </c>
      <c r="K906" s="266">
        <v>2</v>
      </c>
      <c r="L906" s="266">
        <v>2</v>
      </c>
      <c r="M906" s="474"/>
      <c r="N906" s="254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</row>
    <row r="907" spans="1:25" s="225" customFormat="1" x14ac:dyDescent="0.2">
      <c r="A907" s="242"/>
      <c r="B907" s="264"/>
      <c r="C907" s="265">
        <v>610</v>
      </c>
      <c r="D907" s="270" t="s">
        <v>1075</v>
      </c>
      <c r="E907" s="271"/>
      <c r="F907" s="271">
        <v>0</v>
      </c>
      <c r="G907" s="271">
        <v>0</v>
      </c>
      <c r="H907" s="271">
        <v>0</v>
      </c>
      <c r="I907" s="271">
        <v>0</v>
      </c>
      <c r="J907" s="271">
        <v>0</v>
      </c>
      <c r="K907" s="271">
        <v>0</v>
      </c>
      <c r="L907" s="271">
        <v>0</v>
      </c>
      <c r="M907" s="474"/>
      <c r="N907" s="254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</row>
    <row r="908" spans="1:25" ht="13.5" thickBot="1" x14ac:dyDescent="0.25">
      <c r="A908" s="540"/>
      <c r="B908" s="264"/>
      <c r="C908" s="265">
        <v>700</v>
      </c>
      <c r="D908" s="270" t="s">
        <v>1112</v>
      </c>
      <c r="E908" s="271"/>
      <c r="F908" s="271">
        <v>9.1999999999999993</v>
      </c>
      <c r="G908" s="271">
        <v>0</v>
      </c>
      <c r="H908" s="271">
        <v>0</v>
      </c>
      <c r="I908" s="271">
        <v>0</v>
      </c>
      <c r="J908" s="271">
        <v>0</v>
      </c>
      <c r="K908" s="271">
        <v>0</v>
      </c>
      <c r="L908" s="271">
        <v>0</v>
      </c>
      <c r="M908" s="474"/>
    </row>
    <row r="909" spans="1:25" ht="13.5" thickBot="1" x14ac:dyDescent="0.25">
      <c r="A909" s="227"/>
      <c r="B909" s="331"/>
      <c r="C909" s="538"/>
      <c r="D909" s="333" t="s">
        <v>1080</v>
      </c>
      <c r="E909" s="334"/>
      <c r="F909" s="334">
        <f t="shared" ref="F909" si="328">SUM(F910:F918)</f>
        <v>597.4</v>
      </c>
      <c r="G909" s="334">
        <f t="shared" ref="G909" si="329">SUM(G910:G918)</f>
        <v>605.6</v>
      </c>
      <c r="H909" s="334">
        <f>SUM(H910:H919)</f>
        <v>644.5</v>
      </c>
      <c r="I909" s="334">
        <f>SUM(I910:I919)</f>
        <v>706.8</v>
      </c>
      <c r="J909" s="334">
        <f>SUM(J910:J919)</f>
        <v>697.8</v>
      </c>
      <c r="K909" s="334">
        <f t="shared" ref="K909:L909" si="330">SUM(K910:K919)</f>
        <v>644.5</v>
      </c>
      <c r="L909" s="334">
        <f t="shared" si="330"/>
        <v>644.5</v>
      </c>
      <c r="M909" s="463"/>
    </row>
    <row r="910" spans="1:25" x14ac:dyDescent="0.2">
      <c r="A910" s="227"/>
      <c r="B910" s="259"/>
      <c r="C910" s="260">
        <v>610</v>
      </c>
      <c r="D910" s="261" t="s">
        <v>115</v>
      </c>
      <c r="E910" s="263"/>
      <c r="F910" s="262">
        <v>346.3</v>
      </c>
      <c r="G910" s="262">
        <v>368</v>
      </c>
      <c r="H910" s="262">
        <v>390</v>
      </c>
      <c r="I910" s="262">
        <v>410.4</v>
      </c>
      <c r="J910" s="262">
        <v>410.4</v>
      </c>
      <c r="K910" s="262">
        <v>390</v>
      </c>
      <c r="L910" s="262">
        <v>390</v>
      </c>
      <c r="M910" s="474"/>
    </row>
    <row r="911" spans="1:25" x14ac:dyDescent="0.2">
      <c r="A911" s="227"/>
      <c r="B911" s="212"/>
      <c r="C911" s="213">
        <v>620</v>
      </c>
      <c r="D911" s="214" t="s">
        <v>116</v>
      </c>
      <c r="E911" s="223"/>
      <c r="F911" s="222">
        <v>125.4</v>
      </c>
      <c r="G911" s="222">
        <v>125.3</v>
      </c>
      <c r="H911" s="589">
        <v>145</v>
      </c>
      <c r="I911" s="589">
        <v>148.6</v>
      </c>
      <c r="J911" s="589">
        <v>148.6</v>
      </c>
      <c r="K911" s="589">
        <v>145</v>
      </c>
      <c r="L911" s="589">
        <v>145</v>
      </c>
      <c r="M911" s="474"/>
    </row>
    <row r="912" spans="1:25" x14ac:dyDescent="0.2">
      <c r="A912" s="227"/>
      <c r="B912" s="212"/>
      <c r="C912" s="213">
        <v>630</v>
      </c>
      <c r="D912" s="214" t="s">
        <v>117</v>
      </c>
      <c r="E912" s="204"/>
      <c r="F912" s="222">
        <v>73.3</v>
      </c>
      <c r="G912" s="222">
        <v>70.400000000000006</v>
      </c>
      <c r="H912" s="589">
        <v>60</v>
      </c>
      <c r="I912" s="589">
        <v>64.099999999999994</v>
      </c>
      <c r="J912" s="589">
        <v>64.099999999999994</v>
      </c>
      <c r="K912" s="589">
        <v>60</v>
      </c>
      <c r="L912" s="589">
        <v>60</v>
      </c>
      <c r="M912" s="474"/>
    </row>
    <row r="913" spans="1:14" x14ac:dyDescent="0.2">
      <c r="A913" s="227"/>
      <c r="B913" s="212"/>
      <c r="C913" s="213">
        <v>642015</v>
      </c>
      <c r="D913" s="214" t="s">
        <v>615</v>
      </c>
      <c r="E913" s="222"/>
      <c r="F913" s="222">
        <v>2.9</v>
      </c>
      <c r="G913" s="222">
        <v>5.4</v>
      </c>
      <c r="H913" s="589">
        <v>5</v>
      </c>
      <c r="I913" s="589">
        <v>7.4</v>
      </c>
      <c r="J913" s="589">
        <v>7.4</v>
      </c>
      <c r="K913" s="589">
        <v>5</v>
      </c>
      <c r="L913" s="589">
        <v>5</v>
      </c>
      <c r="M913" s="474"/>
    </row>
    <row r="914" spans="1:14" x14ac:dyDescent="0.2">
      <c r="A914" s="227"/>
      <c r="B914" s="212"/>
      <c r="C914" s="213">
        <v>630</v>
      </c>
      <c r="D914" s="214" t="s">
        <v>1082</v>
      </c>
      <c r="E914" s="222"/>
      <c r="F914" s="222">
        <v>10.1</v>
      </c>
      <c r="G914" s="222">
        <v>0</v>
      </c>
      <c r="H914" s="589">
        <v>0</v>
      </c>
      <c r="I914" s="589">
        <v>0</v>
      </c>
      <c r="J914" s="589">
        <v>0</v>
      </c>
      <c r="K914" s="589">
        <v>0</v>
      </c>
      <c r="L914" s="589">
        <v>0</v>
      </c>
      <c r="M914" s="474"/>
    </row>
    <row r="915" spans="1:14" x14ac:dyDescent="0.2">
      <c r="A915" s="227"/>
      <c r="B915" s="212"/>
      <c r="C915" s="213">
        <v>630</v>
      </c>
      <c r="D915" s="214" t="s">
        <v>390</v>
      </c>
      <c r="E915" s="222"/>
      <c r="F915" s="222">
        <v>0</v>
      </c>
      <c r="G915" s="222">
        <v>0</v>
      </c>
      <c r="H915" s="589">
        <v>0</v>
      </c>
      <c r="I915" s="589">
        <v>0</v>
      </c>
      <c r="J915" s="596">
        <v>0.3</v>
      </c>
      <c r="K915" s="589">
        <v>0</v>
      </c>
      <c r="L915" s="589">
        <v>0</v>
      </c>
      <c r="M915" s="474" t="s">
        <v>1325</v>
      </c>
    </row>
    <row r="916" spans="1:14" x14ac:dyDescent="0.2">
      <c r="A916" s="227"/>
      <c r="B916" s="212"/>
      <c r="C916" s="213">
        <v>633009</v>
      </c>
      <c r="D916" s="214" t="s">
        <v>609</v>
      </c>
      <c r="E916" s="222"/>
      <c r="F916" s="222">
        <v>0.6</v>
      </c>
      <c r="G916" s="222">
        <v>0.4</v>
      </c>
      <c r="H916" s="589">
        <v>0.5</v>
      </c>
      <c r="I916" s="589">
        <v>0.5</v>
      </c>
      <c r="J916" s="589">
        <v>0.5</v>
      </c>
      <c r="K916" s="589">
        <v>0.5</v>
      </c>
      <c r="L916" s="589">
        <v>0.5</v>
      </c>
      <c r="M916" s="463"/>
    </row>
    <row r="917" spans="1:14" x14ac:dyDescent="0.2">
      <c r="A917" s="227"/>
      <c r="B917" s="212"/>
      <c r="C917" s="213"/>
      <c r="D917" s="214" t="s">
        <v>637</v>
      </c>
      <c r="E917" s="222"/>
      <c r="F917" s="222">
        <v>23.3</v>
      </c>
      <c r="G917" s="222">
        <v>23</v>
      </c>
      <c r="H917" s="589">
        <v>30</v>
      </c>
      <c r="I917" s="589">
        <v>30</v>
      </c>
      <c r="J917" s="589">
        <v>30</v>
      </c>
      <c r="K917" s="589">
        <v>30</v>
      </c>
      <c r="L917" s="589">
        <v>30</v>
      </c>
      <c r="M917" s="463"/>
    </row>
    <row r="918" spans="1:14" x14ac:dyDescent="0.2">
      <c r="A918" s="227"/>
      <c r="B918" s="212">
        <v>630</v>
      </c>
      <c r="C918" s="213">
        <v>633009</v>
      </c>
      <c r="D918" s="214" t="s">
        <v>606</v>
      </c>
      <c r="E918" s="222"/>
      <c r="F918" s="222">
        <v>15.5</v>
      </c>
      <c r="G918" s="222">
        <v>13.1</v>
      </c>
      <c r="H918" s="589">
        <v>14</v>
      </c>
      <c r="I918" s="589">
        <v>45.8</v>
      </c>
      <c r="J918" s="596">
        <v>36.5</v>
      </c>
      <c r="K918" s="589">
        <v>14</v>
      </c>
      <c r="L918" s="589">
        <v>14</v>
      </c>
      <c r="M918" s="474" t="s">
        <v>1325</v>
      </c>
    </row>
    <row r="919" spans="1:14" x14ac:dyDescent="0.2">
      <c r="A919" s="227"/>
      <c r="B919" s="212"/>
      <c r="C919" s="213">
        <v>630</v>
      </c>
      <c r="D919" s="214" t="s">
        <v>1261</v>
      </c>
      <c r="E919" s="222"/>
      <c r="F919" s="222">
        <v>0</v>
      </c>
      <c r="G919" s="222">
        <v>0</v>
      </c>
      <c r="H919" s="589">
        <v>0</v>
      </c>
      <c r="I919" s="589">
        <v>0</v>
      </c>
      <c r="J919" s="589">
        <v>0</v>
      </c>
      <c r="K919" s="589">
        <v>0</v>
      </c>
      <c r="L919" s="589">
        <v>0</v>
      </c>
      <c r="M919" s="474"/>
    </row>
    <row r="920" spans="1:14" x14ac:dyDescent="0.2">
      <c r="A920" s="227"/>
      <c r="B920" s="212">
        <v>700</v>
      </c>
      <c r="C920" s="213">
        <v>700</v>
      </c>
      <c r="D920" s="214" t="s">
        <v>1204</v>
      </c>
      <c r="E920" s="222"/>
      <c r="F920" s="222">
        <v>0</v>
      </c>
      <c r="G920" s="222">
        <v>2.6</v>
      </c>
      <c r="H920" s="589">
        <v>0</v>
      </c>
      <c r="I920" s="589">
        <v>0</v>
      </c>
      <c r="J920" s="589">
        <v>0</v>
      </c>
      <c r="K920" s="589">
        <v>0</v>
      </c>
      <c r="L920" s="589">
        <v>0</v>
      </c>
      <c r="M920" s="474"/>
    </row>
    <row r="921" spans="1:14" x14ac:dyDescent="0.2">
      <c r="A921" s="227"/>
      <c r="B921" s="290"/>
      <c r="C921" s="291"/>
      <c r="D921" s="278" t="s">
        <v>242</v>
      </c>
      <c r="E921" s="279"/>
      <c r="F921" s="279">
        <f>F922+F923+F924+F925</f>
        <v>83.2</v>
      </c>
      <c r="G921" s="279">
        <f t="shared" ref="G921" si="331">G922+G923+G924+G925</f>
        <v>0</v>
      </c>
      <c r="H921" s="279">
        <f>H922+H923+H924+H925</f>
        <v>0</v>
      </c>
      <c r="I921" s="279">
        <f>I922+I923+I924+I925</f>
        <v>0</v>
      </c>
      <c r="J921" s="279">
        <f>J922+J923+J924+J925</f>
        <v>0</v>
      </c>
      <c r="K921" s="279">
        <f t="shared" ref="K921:L921" si="332">K922+K923+K924+K925</f>
        <v>0</v>
      </c>
      <c r="L921" s="279">
        <f t="shared" si="332"/>
        <v>0</v>
      </c>
      <c r="M921" s="474"/>
    </row>
    <row r="922" spans="1:14" x14ac:dyDescent="0.2">
      <c r="A922" s="227"/>
      <c r="B922" s="212"/>
      <c r="C922" s="213"/>
      <c r="D922" s="214" t="s">
        <v>407</v>
      </c>
      <c r="E922" s="223"/>
      <c r="F922" s="223">
        <v>0</v>
      </c>
      <c r="G922" s="223">
        <v>0</v>
      </c>
      <c r="H922" s="590">
        <v>0</v>
      </c>
      <c r="I922" s="590">
        <v>0</v>
      </c>
      <c r="J922" s="590">
        <v>0</v>
      </c>
      <c r="K922" s="590">
        <v>0</v>
      </c>
      <c r="L922" s="590">
        <v>0</v>
      </c>
      <c r="M922" s="207"/>
    </row>
    <row r="923" spans="1:14" x14ac:dyDescent="0.2">
      <c r="A923" s="227"/>
      <c r="B923" s="212"/>
      <c r="C923" s="213"/>
      <c r="D923" s="214" t="s">
        <v>622</v>
      </c>
      <c r="E923" s="223"/>
      <c r="F923" s="223">
        <v>1.2</v>
      </c>
      <c r="G923" s="223">
        <v>0</v>
      </c>
      <c r="H923" s="590">
        <v>0</v>
      </c>
      <c r="I923" s="590">
        <v>0</v>
      </c>
      <c r="J923" s="590">
        <v>0</v>
      </c>
      <c r="K923" s="590">
        <v>0</v>
      </c>
      <c r="L923" s="590">
        <v>0</v>
      </c>
      <c r="M923" s="307"/>
    </row>
    <row r="924" spans="1:14" x14ac:dyDescent="0.2">
      <c r="A924" s="227"/>
      <c r="B924" s="212"/>
      <c r="C924" s="213"/>
      <c r="D924" s="214" t="s">
        <v>1192</v>
      </c>
      <c r="E924" s="223"/>
      <c r="F924" s="223">
        <v>20.9</v>
      </c>
      <c r="G924" s="223">
        <v>0</v>
      </c>
      <c r="H924" s="590">
        <v>0</v>
      </c>
      <c r="I924" s="590">
        <v>0</v>
      </c>
      <c r="J924" s="590">
        <v>0</v>
      </c>
      <c r="K924" s="590">
        <v>0</v>
      </c>
      <c r="L924" s="590">
        <v>0</v>
      </c>
      <c r="M924" s="307"/>
      <c r="N924" s="311"/>
    </row>
    <row r="925" spans="1:14" x14ac:dyDescent="0.2">
      <c r="A925" s="227"/>
      <c r="B925" s="212"/>
      <c r="C925" s="213"/>
      <c r="D925" s="214" t="s">
        <v>1193</v>
      </c>
      <c r="E925" s="223"/>
      <c r="F925" s="223">
        <v>61.1</v>
      </c>
      <c r="G925" s="223">
        <v>0</v>
      </c>
      <c r="H925" s="590">
        <v>0</v>
      </c>
      <c r="I925" s="590">
        <v>0</v>
      </c>
      <c r="J925" s="590">
        <v>0</v>
      </c>
      <c r="K925" s="590">
        <v>0</v>
      </c>
      <c r="L925" s="590">
        <v>0</v>
      </c>
      <c r="M925" s="310"/>
    </row>
    <row r="926" spans="1:14" x14ac:dyDescent="0.2">
      <c r="A926" s="227"/>
      <c r="B926" s="290"/>
      <c r="C926" s="291"/>
      <c r="D926" s="278" t="s">
        <v>243</v>
      </c>
      <c r="E926" s="305"/>
      <c r="F926" s="305"/>
      <c r="G926" s="305"/>
      <c r="H926" s="305"/>
      <c r="I926" s="305"/>
      <c r="J926" s="305"/>
      <c r="K926" s="305"/>
      <c r="L926" s="305"/>
      <c r="M926" s="307"/>
    </row>
    <row r="927" spans="1:14" x14ac:dyDescent="0.2">
      <c r="A927" s="227"/>
      <c r="B927" s="212"/>
      <c r="C927" s="213"/>
      <c r="D927" s="214" t="s">
        <v>244</v>
      </c>
      <c r="E927" s="222"/>
      <c r="F927" s="222">
        <f t="shared" ref="F927:L927" si="333">SUM(F5)</f>
        <v>6761.1</v>
      </c>
      <c r="G927" s="222">
        <f t="shared" si="333"/>
        <v>7348.4</v>
      </c>
      <c r="H927" s="589">
        <f t="shared" si="333"/>
        <v>6949.5</v>
      </c>
      <c r="I927" s="589">
        <f t="shared" ref="I927" si="334">SUM(I5)</f>
        <v>7317.9</v>
      </c>
      <c r="J927" s="589">
        <f t="shared" si="333"/>
        <v>7320.6999999999989</v>
      </c>
      <c r="K927" s="589">
        <f t="shared" si="333"/>
        <v>6697</v>
      </c>
      <c r="L927" s="589">
        <f t="shared" si="333"/>
        <v>6685.2999999999993</v>
      </c>
      <c r="M927" s="307"/>
    </row>
    <row r="928" spans="1:14" x14ac:dyDescent="0.2">
      <c r="A928" s="227"/>
      <c r="B928" s="212"/>
      <c r="C928" s="213"/>
      <c r="D928" s="214" t="s">
        <v>245</v>
      </c>
      <c r="E928" s="222"/>
      <c r="F928" s="222">
        <f t="shared" ref="F928:L928" si="335">SUM(F227)</f>
        <v>3001.1</v>
      </c>
      <c r="G928" s="222">
        <f t="shared" si="335"/>
        <v>3004.6000000000004</v>
      </c>
      <c r="H928" s="589">
        <f t="shared" si="335"/>
        <v>3026.7999999999997</v>
      </c>
      <c r="I928" s="589">
        <f t="shared" ref="I928" si="336">SUM(I227)</f>
        <v>3390.8999999999996</v>
      </c>
      <c r="J928" s="589">
        <f t="shared" si="335"/>
        <v>3438</v>
      </c>
      <c r="K928" s="589">
        <f t="shared" si="335"/>
        <v>3141.4</v>
      </c>
      <c r="L928" s="589">
        <f t="shared" si="335"/>
        <v>3128.4</v>
      </c>
      <c r="M928" s="307"/>
    </row>
    <row r="929" spans="1:25" ht="13.5" thickBot="1" x14ac:dyDescent="0.25">
      <c r="A929" s="229"/>
      <c r="B929" s="212"/>
      <c r="C929" s="213"/>
      <c r="D929" s="214" t="s">
        <v>246</v>
      </c>
      <c r="E929" s="224"/>
      <c r="F929" s="224">
        <f>SUM(F927-F928)</f>
        <v>3760.0000000000005</v>
      </c>
      <c r="G929" s="224">
        <f t="shared" ref="G929" si="337">SUM(G927-G928)</f>
        <v>4343.7999999999993</v>
      </c>
      <c r="H929" s="224">
        <f t="shared" ref="H929" si="338">SUM(H927-H928)</f>
        <v>3922.7000000000003</v>
      </c>
      <c r="I929" s="224">
        <f t="shared" ref="I929:J929" si="339">SUM(I927-I928)</f>
        <v>3927</v>
      </c>
      <c r="J929" s="224">
        <f t="shared" si="339"/>
        <v>3882.6999999999989</v>
      </c>
      <c r="K929" s="224">
        <f t="shared" ref="K929:L929" si="340">SUM(K927-K928)</f>
        <v>3555.6</v>
      </c>
      <c r="L929" s="224">
        <f t="shared" si="340"/>
        <v>3556.8999999999992</v>
      </c>
      <c r="M929" s="307"/>
      <c r="N929" s="308"/>
    </row>
    <row r="930" spans="1:25" x14ac:dyDescent="0.2">
      <c r="A930" s="208"/>
      <c r="B930" s="212"/>
      <c r="C930" s="213"/>
      <c r="D930" s="214" t="s">
        <v>247</v>
      </c>
      <c r="E930" s="222"/>
      <c r="F930" s="222">
        <f t="shared" ref="F930:L930" si="341">SUM(F163)</f>
        <v>538</v>
      </c>
      <c r="G930" s="222">
        <f t="shared" si="341"/>
        <v>539.40000000000009</v>
      </c>
      <c r="H930" s="589">
        <f t="shared" si="341"/>
        <v>960.5</v>
      </c>
      <c r="I930" s="589">
        <f t="shared" ref="I930" si="342">SUM(I163)</f>
        <v>1487.3</v>
      </c>
      <c r="J930" s="589">
        <f t="shared" si="341"/>
        <v>477.8</v>
      </c>
      <c r="K930" s="589">
        <f t="shared" si="341"/>
        <v>10</v>
      </c>
      <c r="L930" s="589">
        <f t="shared" si="341"/>
        <v>10</v>
      </c>
      <c r="M930" s="308"/>
      <c r="O930" s="238"/>
    </row>
    <row r="931" spans="1:25" x14ac:dyDescent="0.2">
      <c r="A931" s="208"/>
      <c r="B931" s="212"/>
      <c r="C931" s="213"/>
      <c r="D931" s="214" t="s">
        <v>1119</v>
      </c>
      <c r="E931" s="222"/>
      <c r="F931" s="222">
        <v>4.2</v>
      </c>
      <c r="G931" s="222">
        <v>0</v>
      </c>
      <c r="H931" s="589">
        <v>0</v>
      </c>
      <c r="I931" s="589">
        <v>0</v>
      </c>
      <c r="J931" s="589">
        <v>0</v>
      </c>
      <c r="K931" s="589">
        <v>1</v>
      </c>
      <c r="L931" s="589">
        <v>2</v>
      </c>
      <c r="M931" s="307"/>
      <c r="O931" s="238"/>
    </row>
    <row r="932" spans="1:25" x14ac:dyDescent="0.2">
      <c r="A932" s="208"/>
      <c r="B932" s="212"/>
      <c r="C932" s="213"/>
      <c r="D932" s="214" t="s">
        <v>248</v>
      </c>
      <c r="E932" s="224"/>
      <c r="F932" s="222">
        <f t="shared" ref="F932:G932" si="343">SUM(F712)</f>
        <v>1154.2</v>
      </c>
      <c r="G932" s="222">
        <f t="shared" si="343"/>
        <v>2203.3000000000002</v>
      </c>
      <c r="H932" s="589">
        <f t="shared" ref="H932" si="344">SUM(H712)</f>
        <v>1313</v>
      </c>
      <c r="I932" s="589">
        <f t="shared" ref="I932:J932" si="345">SUM(I712)</f>
        <v>2002.7</v>
      </c>
      <c r="J932" s="589">
        <f t="shared" si="345"/>
        <v>962.2</v>
      </c>
      <c r="K932" s="589">
        <f t="shared" ref="K932:L932" si="346">SUM(K712)</f>
        <v>180</v>
      </c>
      <c r="L932" s="589">
        <f t="shared" si="346"/>
        <v>110</v>
      </c>
      <c r="M932" s="307"/>
    </row>
    <row r="933" spans="1:25" x14ac:dyDescent="0.2">
      <c r="A933" s="208"/>
      <c r="B933" s="212"/>
      <c r="C933" s="213"/>
      <c r="D933" s="214" t="s">
        <v>1190</v>
      </c>
      <c r="E933" s="224"/>
      <c r="F933" s="222">
        <f>SUM(F908+F891)</f>
        <v>16.799999999999997</v>
      </c>
      <c r="G933" s="222">
        <f>SUM(G920)</f>
        <v>2.6</v>
      </c>
      <c r="H933" s="589">
        <f>SUM(H890+H891+H898+H844)</f>
        <v>0</v>
      </c>
      <c r="I933" s="589">
        <f>SUM(I890+I891+I898)</f>
        <v>0</v>
      </c>
      <c r="J933" s="589">
        <f>SUM(J890+J891+J898)</f>
        <v>0</v>
      </c>
      <c r="K933" s="589">
        <f t="shared" ref="K933:L933" si="347">SUM(K890+K891+K898+K844)</f>
        <v>0</v>
      </c>
      <c r="L933" s="589">
        <f t="shared" si="347"/>
        <v>0</v>
      </c>
      <c r="M933" s="307"/>
    </row>
    <row r="934" spans="1:25" x14ac:dyDescent="0.2">
      <c r="A934" s="227"/>
      <c r="B934" s="212"/>
      <c r="C934" s="213"/>
      <c r="D934" s="214" t="s">
        <v>249</v>
      </c>
      <c r="E934" s="224"/>
      <c r="F934" s="224">
        <f>SUM(F930+F931-F932-F933)</f>
        <v>-628.79999999999995</v>
      </c>
      <c r="G934" s="224">
        <f>SUM(G930-G932-G933)</f>
        <v>-1666.5</v>
      </c>
      <c r="H934" s="224">
        <f>SUM(H930-H932-H933)</f>
        <v>-352.5</v>
      </c>
      <c r="I934" s="224">
        <f>SUM(I930-I932-I933)</f>
        <v>-515.40000000000009</v>
      </c>
      <c r="J934" s="224">
        <f>SUM(J930-J932-J933)</f>
        <v>-484.40000000000003</v>
      </c>
      <c r="K934" s="224">
        <f t="shared" ref="K934:L934" si="348">SUM(K930-K932-K933)</f>
        <v>-170</v>
      </c>
      <c r="L934" s="224">
        <f t="shared" si="348"/>
        <v>-100</v>
      </c>
      <c r="M934" s="307"/>
    </row>
    <row r="935" spans="1:25" x14ac:dyDescent="0.2">
      <c r="A935" s="227"/>
      <c r="B935" s="212"/>
      <c r="C935" s="213"/>
      <c r="D935" s="214" t="s">
        <v>1118</v>
      </c>
      <c r="E935" s="204"/>
      <c r="F935" s="224">
        <f t="shared" ref="F935:L935" si="349">SUM(F193)</f>
        <v>334.3</v>
      </c>
      <c r="G935" s="224">
        <f t="shared" si="349"/>
        <v>325.59999999999997</v>
      </c>
      <c r="H935" s="224">
        <f t="shared" si="349"/>
        <v>181.4</v>
      </c>
      <c r="I935" s="224">
        <f t="shared" ref="I935" si="350">SUM(I193)</f>
        <v>186.9</v>
      </c>
      <c r="J935" s="224">
        <f t="shared" si="349"/>
        <v>221.8</v>
      </c>
      <c r="K935" s="224">
        <f t="shared" si="349"/>
        <v>181.4</v>
      </c>
      <c r="L935" s="224">
        <f t="shared" si="349"/>
        <v>181.4</v>
      </c>
      <c r="M935" s="307"/>
    </row>
    <row r="936" spans="1:25" x14ac:dyDescent="0.2">
      <c r="A936" s="228"/>
      <c r="B936" s="212"/>
      <c r="C936" s="213"/>
      <c r="D936" s="214" t="s">
        <v>1120</v>
      </c>
      <c r="E936" s="204"/>
      <c r="F936" s="204">
        <f t="shared" ref="F936:G936" si="351">SUM(F815)</f>
        <v>3551.8999999999996</v>
      </c>
      <c r="G936" s="204">
        <f t="shared" si="351"/>
        <v>3776.9999999999995</v>
      </c>
      <c r="H936" s="204">
        <f t="shared" ref="H936" si="352">SUM(H815)</f>
        <v>3686.5</v>
      </c>
      <c r="I936" s="204">
        <f t="shared" ref="I936:J936" si="353">SUM(I815)</f>
        <v>4082.7</v>
      </c>
      <c r="J936" s="204">
        <f t="shared" si="353"/>
        <v>4104.3</v>
      </c>
      <c r="K936" s="204">
        <f t="shared" ref="K936:L936" si="354">SUM(K815)</f>
        <v>3686.5</v>
      </c>
      <c r="L936" s="204">
        <f t="shared" si="354"/>
        <v>3686.5</v>
      </c>
      <c r="M936" s="308"/>
      <c r="N936" s="308"/>
      <c r="O936" s="238"/>
    </row>
    <row r="937" spans="1:25" x14ac:dyDescent="0.2">
      <c r="B937" s="290"/>
      <c r="C937" s="293"/>
      <c r="D937" s="312" t="s">
        <v>743</v>
      </c>
      <c r="E937" s="280"/>
      <c r="F937" s="280">
        <f>SUM(F929+F935+F934-F936)</f>
        <v>-86.399999999998727</v>
      </c>
      <c r="G937" s="280">
        <f t="shared" ref="G937" si="355">SUM(G929+G934+G935-G936)</f>
        <v>-774.10000000000036</v>
      </c>
      <c r="H937" s="280">
        <f t="shared" ref="H937" si="356">SUM(H929+H934+H935-H936)</f>
        <v>65.100000000000364</v>
      </c>
      <c r="I937" s="280">
        <f t="shared" ref="I937:J937" si="357">SUM(I929+I934+I935-I936)</f>
        <v>-484.19999999999982</v>
      </c>
      <c r="J937" s="280">
        <f t="shared" si="357"/>
        <v>-484.20000000000118</v>
      </c>
      <c r="K937" s="280">
        <f t="shared" ref="K937:L937" si="358">SUM(K929+K934+K935-K936)</f>
        <v>-119.5</v>
      </c>
      <c r="L937" s="280">
        <f t="shared" si="358"/>
        <v>-48.200000000000728</v>
      </c>
      <c r="M937" s="307"/>
    </row>
    <row r="938" spans="1:25" x14ac:dyDescent="0.2">
      <c r="A938" s="208"/>
      <c r="B938" s="212"/>
      <c r="C938" s="213"/>
      <c r="D938" s="214" t="s">
        <v>269</v>
      </c>
      <c r="E938" s="223"/>
      <c r="F938" s="222">
        <f>F191</f>
        <v>62.4</v>
      </c>
      <c r="G938" s="222">
        <f>G191</f>
        <v>0</v>
      </c>
      <c r="H938" s="589">
        <v>0</v>
      </c>
      <c r="I938" s="589">
        <v>0</v>
      </c>
      <c r="J938" s="589">
        <v>0</v>
      </c>
      <c r="K938" s="589">
        <v>0</v>
      </c>
      <c r="L938" s="589">
        <v>0</v>
      </c>
      <c r="M938" s="463"/>
    </row>
    <row r="939" spans="1:25" ht="12.75" customHeight="1" x14ac:dyDescent="0.2">
      <c r="B939" s="230"/>
      <c r="C939" s="231"/>
      <c r="D939" s="232" t="s">
        <v>242</v>
      </c>
      <c r="E939" s="223"/>
      <c r="F939" s="222">
        <f t="shared" ref="F939" si="359">F921</f>
        <v>83.2</v>
      </c>
      <c r="G939" s="222">
        <f t="shared" ref="G939" si="360">G921</f>
        <v>0</v>
      </c>
      <c r="H939" s="589">
        <v>0</v>
      </c>
      <c r="I939" s="589">
        <v>0</v>
      </c>
      <c r="J939" s="589">
        <v>0</v>
      </c>
      <c r="K939" s="589">
        <v>0</v>
      </c>
      <c r="L939" s="589">
        <v>0</v>
      </c>
      <c r="M939" s="463"/>
    </row>
    <row r="940" spans="1:25" ht="12.75" customHeight="1" x14ac:dyDescent="0.2">
      <c r="B940" s="212"/>
      <c r="C940" s="213"/>
      <c r="D940" s="214" t="s">
        <v>250</v>
      </c>
      <c r="E940" s="222"/>
      <c r="F940" s="222">
        <f t="shared" ref="F940:L940" si="361">SUM(F132)</f>
        <v>1484.3</v>
      </c>
      <c r="G940" s="222">
        <f t="shared" si="361"/>
        <v>2345</v>
      </c>
      <c r="H940" s="589">
        <f t="shared" si="361"/>
        <v>379.4</v>
      </c>
      <c r="I940" s="589">
        <f t="shared" ref="I940" si="362">SUM(I132)</f>
        <v>935.1</v>
      </c>
      <c r="J940" s="589">
        <f t="shared" si="361"/>
        <v>785.1</v>
      </c>
      <c r="K940" s="589">
        <f t="shared" si="361"/>
        <v>552.20000000000005</v>
      </c>
      <c r="L940" s="589">
        <f t="shared" si="361"/>
        <v>463.40000000000003</v>
      </c>
      <c r="M940" s="463"/>
    </row>
    <row r="941" spans="1:25" x14ac:dyDescent="0.2">
      <c r="B941" s="212"/>
      <c r="C941" s="213"/>
      <c r="D941" s="214" t="s">
        <v>1191</v>
      </c>
      <c r="E941" s="222"/>
      <c r="F941" s="222">
        <f>SUM(F202+F222)</f>
        <v>13.9</v>
      </c>
      <c r="G941" s="222">
        <v>16.3</v>
      </c>
      <c r="H941" s="589">
        <v>0</v>
      </c>
      <c r="I941" s="589">
        <v>0</v>
      </c>
      <c r="J941" s="589">
        <v>0</v>
      </c>
      <c r="K941" s="589">
        <v>0</v>
      </c>
      <c r="L941" s="589">
        <v>0</v>
      </c>
      <c r="M941" s="463"/>
    </row>
    <row r="942" spans="1:25" x14ac:dyDescent="0.2">
      <c r="B942" s="212"/>
      <c r="C942" s="213"/>
      <c r="D942" s="214" t="s">
        <v>251</v>
      </c>
      <c r="E942" s="222"/>
      <c r="F942" s="222">
        <f t="shared" ref="F942:G942" si="363">SUM(F701)</f>
        <v>499</v>
      </c>
      <c r="G942" s="222">
        <f t="shared" si="363"/>
        <v>850.80000000000007</v>
      </c>
      <c r="H942" s="589">
        <f t="shared" ref="H942" si="364">SUM(H701)</f>
        <v>444.5</v>
      </c>
      <c r="I942" s="589">
        <f t="shared" ref="I942:J942" si="365">SUM(I701)</f>
        <v>450.9</v>
      </c>
      <c r="J942" s="589">
        <f t="shared" si="365"/>
        <v>300.89999999999998</v>
      </c>
      <c r="K942" s="589">
        <f t="shared" ref="K942:L942" si="366">SUM(K701)</f>
        <v>432.7</v>
      </c>
      <c r="L942" s="589">
        <f t="shared" si="366"/>
        <v>415.2</v>
      </c>
      <c r="M942" s="463"/>
      <c r="P942" s="495"/>
      <c r="Q942" s="495"/>
      <c r="R942" s="495"/>
      <c r="S942" s="495"/>
      <c r="T942" s="495"/>
      <c r="U942" s="495"/>
      <c r="V942" s="495"/>
      <c r="W942" s="495"/>
      <c r="X942" s="495"/>
      <c r="Y942" s="495"/>
    </row>
    <row r="943" spans="1:25" x14ac:dyDescent="0.2">
      <c r="B943" s="290"/>
      <c r="C943" s="293"/>
      <c r="D943" s="312" t="s">
        <v>40</v>
      </c>
      <c r="E943" s="280"/>
      <c r="F943" s="280">
        <f>SUM(F940+F941-F942)</f>
        <v>999.2</v>
      </c>
      <c r="G943" s="280">
        <f>SUM(G940+G941-G942)</f>
        <v>1510.5</v>
      </c>
      <c r="H943" s="279">
        <f>SUM(H940-H942)</f>
        <v>-65.100000000000023</v>
      </c>
      <c r="I943" s="279">
        <f>SUM(I940-I942)</f>
        <v>484.20000000000005</v>
      </c>
      <c r="J943" s="279">
        <f>SUM(J940-J942)</f>
        <v>484.20000000000005</v>
      </c>
      <c r="K943" s="279">
        <f t="shared" ref="K943:L943" si="367">SUM(K940-K942)</f>
        <v>119.50000000000006</v>
      </c>
      <c r="L943" s="279">
        <f t="shared" si="367"/>
        <v>48.200000000000045</v>
      </c>
    </row>
    <row r="944" spans="1:25" x14ac:dyDescent="0.2">
      <c r="F944" s="247"/>
      <c r="G944" s="247"/>
      <c r="H944" s="247"/>
      <c r="I944" s="247"/>
      <c r="J944" s="247"/>
      <c r="K944" s="247"/>
      <c r="L944" s="247"/>
    </row>
    <row r="945" spans="1:25" x14ac:dyDescent="0.2">
      <c r="C945" s="236"/>
      <c r="D945" s="237"/>
    </row>
    <row r="946" spans="1:25" x14ac:dyDescent="0.2">
      <c r="E946" s="238" t="s">
        <v>628</v>
      </c>
      <c r="F946" s="457">
        <f>F927+F930+F935+F931+F941+F940</f>
        <v>9135.7999999999993</v>
      </c>
      <c r="G946" s="457">
        <f>G927+G930+G935+G938+G940+G941+G938</f>
        <v>10574.699999999999</v>
      </c>
      <c r="H946" s="457">
        <f t="shared" ref="H946" si="368">H927+H930+H935+H938+H940+H938</f>
        <v>8470.7999999999993</v>
      </c>
      <c r="I946" s="457">
        <f t="shared" ref="I946:J946" si="369">I927+I930+I935+I938+I940+I938</f>
        <v>9927.1999999999989</v>
      </c>
      <c r="J946" s="457">
        <f t="shared" si="369"/>
        <v>8805.4</v>
      </c>
      <c r="K946" s="457">
        <f t="shared" ref="K946:L946" si="370">K927+K930+K935+K938+K940+K938</f>
        <v>7440.5999999999995</v>
      </c>
      <c r="L946" s="457">
        <f t="shared" si="370"/>
        <v>7340.0999999999985</v>
      </c>
    </row>
    <row r="947" spans="1:25" x14ac:dyDescent="0.2">
      <c r="E947" s="207" t="s">
        <v>629</v>
      </c>
      <c r="F947" s="457">
        <f>F928+F932+F933+F942+F936</f>
        <v>8223</v>
      </c>
      <c r="G947" s="457">
        <f>G928+G932+G933+G942+G936+G939</f>
        <v>9838.3000000000011</v>
      </c>
      <c r="H947" s="457">
        <f>H928+H932+H942+H936+H939+H933</f>
        <v>8470.7999999999993</v>
      </c>
      <c r="I947" s="457">
        <f>I928+I932+I942+I936+I939+I933</f>
        <v>9927.1999999999989</v>
      </c>
      <c r="J947" s="457">
        <f>J928+J932+J942+J936+J939+J933</f>
        <v>8805.4</v>
      </c>
      <c r="K947" s="457">
        <f t="shared" ref="K947:L947" si="371">K928+K932+K942+K936+K939+K933</f>
        <v>7440.6</v>
      </c>
      <c r="L947" s="457">
        <f t="shared" si="371"/>
        <v>7340.1</v>
      </c>
    </row>
    <row r="948" spans="1:25" s="495" customFormat="1" x14ac:dyDescent="0.2">
      <c r="A948" s="492"/>
      <c r="B948" s="233"/>
      <c r="C948" s="210"/>
      <c r="D948" s="234"/>
      <c r="E948" s="207" t="s">
        <v>630</v>
      </c>
      <c r="F948" s="457">
        <f>F946-F947</f>
        <v>912.79999999999927</v>
      </c>
      <c r="G948" s="457">
        <f t="shared" ref="G948" si="372">G946-G947</f>
        <v>736.39999999999782</v>
      </c>
      <c r="H948" s="457">
        <f t="shared" ref="H948" si="373">H946-H947</f>
        <v>0</v>
      </c>
      <c r="I948" s="457">
        <f t="shared" ref="I948:J948" si="374">I946-I947</f>
        <v>0</v>
      </c>
      <c r="J948" s="457">
        <f t="shared" si="374"/>
        <v>0</v>
      </c>
      <c r="K948" s="457">
        <f t="shared" ref="K948:L948" si="375">K946-K947</f>
        <v>0</v>
      </c>
      <c r="L948" s="457">
        <f t="shared" si="375"/>
        <v>0</v>
      </c>
      <c r="M948"/>
      <c r="N948" s="494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</row>
    <row r="949" spans="1:25" x14ac:dyDescent="0.2">
      <c r="B949" s="210"/>
      <c r="E949" s="239"/>
      <c r="G949" s="247"/>
      <c r="H949" s="457"/>
      <c r="I949" s="247"/>
      <c r="J949" s="247"/>
      <c r="K949" s="247"/>
      <c r="L949" s="247"/>
      <c r="M949" s="467"/>
    </row>
    <row r="950" spans="1:25" x14ac:dyDescent="0.2">
      <c r="H950" s="457"/>
    </row>
    <row r="951" spans="1:25" x14ac:dyDescent="0.2">
      <c r="H951" s="457"/>
    </row>
    <row r="952" spans="1:25" x14ac:dyDescent="0.2">
      <c r="C952" s="210" t="s">
        <v>1282</v>
      </c>
      <c r="H952" s="585"/>
    </row>
    <row r="953" spans="1:25" x14ac:dyDescent="0.2">
      <c r="B953" s="210"/>
      <c r="C953" s="210" t="s">
        <v>1294</v>
      </c>
      <c r="E953" s="239"/>
      <c r="H953" s="585"/>
    </row>
    <row r="954" spans="1:25" x14ac:dyDescent="0.2">
      <c r="B954" s="210"/>
      <c r="C954" s="210" t="s">
        <v>1317</v>
      </c>
      <c r="E954" s="239"/>
      <c r="H954" s="585"/>
    </row>
    <row r="955" spans="1:25" x14ac:dyDescent="0.2">
      <c r="B955" s="493"/>
      <c r="C955" s="210" t="s">
        <v>1326</v>
      </c>
      <c r="D955" s="467"/>
      <c r="E955" s="467"/>
      <c r="F955" s="536"/>
      <c r="G955" s="536"/>
      <c r="H955" s="497"/>
      <c r="I955" s="536"/>
      <c r="J955" s="536"/>
      <c r="K955" s="536"/>
      <c r="L955" s="536"/>
    </row>
    <row r="956" spans="1:25" x14ac:dyDescent="0.2">
      <c r="B956" s="240"/>
      <c r="C956" s="467"/>
      <c r="D956" s="241"/>
      <c r="E956" s="241"/>
      <c r="H956" s="586"/>
    </row>
    <row r="957" spans="1:25" x14ac:dyDescent="0.2">
      <c r="C957" s="366"/>
      <c r="H957" s="585"/>
    </row>
    <row r="958" spans="1:25" x14ac:dyDescent="0.2">
      <c r="H958" s="585"/>
    </row>
    <row r="959" spans="1:25" x14ac:dyDescent="0.2">
      <c r="H959" s="585"/>
    </row>
    <row r="960" spans="1:25" x14ac:dyDescent="0.2">
      <c r="H960" s="585"/>
    </row>
    <row r="961" spans="8:8" x14ac:dyDescent="0.2">
      <c r="H961" s="587"/>
    </row>
    <row r="962" spans="8:8" x14ac:dyDescent="0.2">
      <c r="H962" s="585"/>
    </row>
    <row r="963" spans="8:8" x14ac:dyDescent="0.2">
      <c r="H963" s="585"/>
    </row>
    <row r="964" spans="8:8" x14ac:dyDescent="0.2">
      <c r="H964" s="586"/>
    </row>
    <row r="965" spans="8:8" x14ac:dyDescent="0.2">
      <c r="H965" s="585"/>
    </row>
    <row r="966" spans="8:8" x14ac:dyDescent="0.2">
      <c r="H966" s="585"/>
    </row>
    <row r="967" spans="8:8" x14ac:dyDescent="0.2">
      <c r="H967" s="585"/>
    </row>
    <row r="968" spans="8:8" x14ac:dyDescent="0.2">
      <c r="H968" s="585"/>
    </row>
    <row r="969" spans="8:8" x14ac:dyDescent="0.2">
      <c r="H969" s="586"/>
    </row>
    <row r="970" spans="8:8" x14ac:dyDescent="0.2">
      <c r="H970" s="586"/>
    </row>
    <row r="971" spans="8:8" x14ac:dyDescent="0.2">
      <c r="H971" s="586"/>
    </row>
    <row r="972" spans="8:8" x14ac:dyDescent="0.2">
      <c r="H972" s="586"/>
    </row>
    <row r="973" spans="8:8" x14ac:dyDescent="0.2">
      <c r="H973" s="585"/>
    </row>
    <row r="974" spans="8:8" x14ac:dyDescent="0.2">
      <c r="H974" s="585"/>
    </row>
    <row r="975" spans="8:8" x14ac:dyDescent="0.2">
      <c r="H975" s="585"/>
    </row>
    <row r="976" spans="8:8" x14ac:dyDescent="0.2">
      <c r="H976" s="585"/>
    </row>
    <row r="977" spans="8:8" x14ac:dyDescent="0.2">
      <c r="H977" s="585"/>
    </row>
    <row r="978" spans="8:8" x14ac:dyDescent="0.2">
      <c r="H978" s="586"/>
    </row>
    <row r="979" spans="8:8" x14ac:dyDescent="0.2">
      <c r="H979" s="247"/>
    </row>
    <row r="981" spans="8:8" x14ac:dyDescent="0.2">
      <c r="H981" s="457"/>
    </row>
    <row r="982" spans="8:8" x14ac:dyDescent="0.2">
      <c r="H982" s="457"/>
    </row>
    <row r="983" spans="8:8" x14ac:dyDescent="0.2">
      <c r="H983" s="457"/>
    </row>
    <row r="984" spans="8:8" x14ac:dyDescent="0.2">
      <c r="H984" s="247"/>
    </row>
    <row r="990" spans="8:8" x14ac:dyDescent="0.2">
      <c r="H990" s="536"/>
    </row>
  </sheetData>
  <phoneticPr fontId="0" type="noConversion"/>
  <printOptions headings="1" gridLines="1"/>
  <pageMargins left="0" right="0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2"/>
  <sheetViews>
    <sheetView topLeftCell="B1" workbookViewId="0">
      <pane ySplit="2" topLeftCell="A581" activePane="bottomLeft" state="frozen"/>
      <selection pane="bottomLeft" activeCell="B1" sqref="A1:XFD1048576"/>
    </sheetView>
  </sheetViews>
  <sheetFormatPr defaultRowHeight="12.75" x14ac:dyDescent="0.2"/>
  <cols>
    <col min="1" max="1" width="0.42578125" style="174" hidden="1" customWidth="1"/>
    <col min="2" max="2" width="3.28515625" style="180" customWidth="1"/>
    <col min="3" max="3" width="8.7109375" customWidth="1"/>
    <col min="4" max="4" width="32" customWidth="1"/>
    <col min="5" max="5" width="7.140625" customWidth="1"/>
    <col min="6" max="6" width="6.42578125" hidden="1" customWidth="1"/>
    <col min="7" max="8" width="0" hidden="1" customWidth="1"/>
    <col min="9" max="9" width="8" customWidth="1"/>
    <col min="10" max="10" width="7.140625" customWidth="1"/>
    <col min="11" max="11" width="8" customWidth="1"/>
    <col min="12" max="12" width="6.85546875" customWidth="1"/>
    <col min="13" max="13" width="7.140625" customWidth="1"/>
  </cols>
  <sheetData>
    <row r="1" spans="1:13" ht="24" customHeight="1" x14ac:dyDescent="0.2">
      <c r="A1" s="161"/>
      <c r="B1" s="176" t="s">
        <v>441</v>
      </c>
      <c r="C1" s="16"/>
      <c r="D1" s="16"/>
      <c r="E1" s="18"/>
      <c r="F1" s="18"/>
      <c r="G1" s="18"/>
      <c r="H1" s="18"/>
      <c r="I1" s="18"/>
      <c r="J1" s="18"/>
      <c r="K1" s="18"/>
      <c r="L1" s="18"/>
      <c r="M1" s="18"/>
    </row>
    <row r="2" spans="1:13" ht="23.25" customHeight="1" thickBot="1" x14ac:dyDescent="0.25">
      <c r="A2" s="162"/>
      <c r="B2" s="177" t="s">
        <v>0</v>
      </c>
      <c r="C2" s="613" t="s">
        <v>443</v>
      </c>
      <c r="D2" s="613"/>
      <c r="E2" s="613"/>
      <c r="F2" s="18"/>
      <c r="G2" s="18"/>
      <c r="H2" s="18"/>
      <c r="I2" s="16"/>
      <c r="J2" s="16"/>
      <c r="K2" s="133"/>
      <c r="L2" s="54"/>
      <c r="M2" s="54" t="s">
        <v>440</v>
      </c>
    </row>
    <row r="3" spans="1:13" ht="29.25" customHeight="1" thickBot="1" x14ac:dyDescent="0.25">
      <c r="A3" s="162"/>
      <c r="B3" s="178"/>
      <c r="C3" s="5"/>
      <c r="D3" s="132"/>
      <c r="E3" s="614" t="s">
        <v>512</v>
      </c>
      <c r="F3" s="615"/>
      <c r="G3" s="616"/>
      <c r="H3" s="617"/>
      <c r="I3" s="159" t="s">
        <v>437</v>
      </c>
      <c r="J3" s="160">
        <v>2012</v>
      </c>
      <c r="K3" s="159" t="s">
        <v>526</v>
      </c>
      <c r="L3" s="160">
        <v>2013</v>
      </c>
      <c r="M3" s="160">
        <v>2014</v>
      </c>
    </row>
    <row r="4" spans="1:13" ht="15.75" x14ac:dyDescent="0.25">
      <c r="A4" s="161"/>
      <c r="B4" s="131" t="s">
        <v>331</v>
      </c>
      <c r="C4" s="27"/>
      <c r="D4" s="28" t="s">
        <v>442</v>
      </c>
      <c r="E4" s="55"/>
      <c r="F4" s="55"/>
      <c r="G4" s="55"/>
      <c r="H4" s="56"/>
      <c r="I4" s="55"/>
      <c r="J4" s="55"/>
      <c r="K4" s="55"/>
      <c r="L4" s="55"/>
      <c r="M4" s="55"/>
    </row>
    <row r="5" spans="1:13" x14ac:dyDescent="0.2">
      <c r="A5" s="161"/>
      <c r="B5" s="22"/>
      <c r="C5" s="22"/>
      <c r="D5" s="22" t="s">
        <v>329</v>
      </c>
      <c r="E5" s="57">
        <f t="shared" ref="E5:J5" si="0">SUM(E6+E27+E78)</f>
        <v>4507.8</v>
      </c>
      <c r="F5" s="57">
        <f t="shared" si="0"/>
        <v>333.9</v>
      </c>
      <c r="G5" s="57">
        <f t="shared" si="0"/>
        <v>333.9</v>
      </c>
      <c r="H5" s="57">
        <f t="shared" si="0"/>
        <v>333.9</v>
      </c>
      <c r="I5" s="57">
        <f t="shared" si="0"/>
        <v>4067</v>
      </c>
      <c r="J5" s="57">
        <f t="shared" si="0"/>
        <v>4657.03</v>
      </c>
      <c r="K5" s="57">
        <f>SUM(K6+K27+K78)</f>
        <v>4657.03</v>
      </c>
      <c r="L5" s="57">
        <f>SUM(L6+L27+L78)</f>
        <v>4603.5999999999995</v>
      </c>
      <c r="M5" s="57">
        <f>SUM(M6+M27+M78)</f>
        <v>4649.5999999999995</v>
      </c>
    </row>
    <row r="6" spans="1:13" x14ac:dyDescent="0.2">
      <c r="A6" s="161"/>
      <c r="B6" s="22"/>
      <c r="C6" s="22"/>
      <c r="D6" s="22" t="s">
        <v>1</v>
      </c>
      <c r="E6" s="57">
        <f t="shared" ref="E6:M6" si="1">SUM(E8+E10+E18)</f>
        <v>1757.5</v>
      </c>
      <c r="F6" s="57">
        <f t="shared" si="1"/>
        <v>333.9</v>
      </c>
      <c r="G6" s="57">
        <f t="shared" si="1"/>
        <v>333.9</v>
      </c>
      <c r="H6" s="57">
        <f t="shared" si="1"/>
        <v>333.9</v>
      </c>
      <c r="I6" s="57">
        <f t="shared" si="1"/>
        <v>2147.9</v>
      </c>
      <c r="J6" s="57">
        <f t="shared" si="1"/>
        <v>2263.9</v>
      </c>
      <c r="K6" s="57">
        <f t="shared" si="1"/>
        <v>2263.9</v>
      </c>
      <c r="L6" s="57">
        <f t="shared" si="1"/>
        <v>2263.9</v>
      </c>
      <c r="M6" s="57">
        <f t="shared" si="1"/>
        <v>2263.9</v>
      </c>
    </row>
    <row r="7" spans="1:13" x14ac:dyDescent="0.2">
      <c r="A7" s="162"/>
      <c r="B7" s="23"/>
      <c r="C7" s="24"/>
      <c r="D7" s="24"/>
      <c r="E7" s="111"/>
      <c r="F7" s="58"/>
      <c r="G7" s="58"/>
      <c r="H7" s="59"/>
      <c r="I7" s="111"/>
      <c r="J7" s="58"/>
      <c r="K7" s="58"/>
      <c r="L7" s="58"/>
      <c r="M7" s="58"/>
    </row>
    <row r="8" spans="1:13" x14ac:dyDescent="0.2">
      <c r="A8" s="161"/>
      <c r="B8" s="23">
        <v>110</v>
      </c>
      <c r="C8" s="23"/>
      <c r="D8" s="23" t="s">
        <v>2</v>
      </c>
      <c r="E8" s="112">
        <f t="shared" ref="E8:M8" si="2">SUM(E9)</f>
        <v>1490</v>
      </c>
      <c r="F8" s="112">
        <f t="shared" si="2"/>
        <v>0</v>
      </c>
      <c r="G8" s="112">
        <f t="shared" si="2"/>
        <v>0</v>
      </c>
      <c r="H8" s="112">
        <f t="shared" si="2"/>
        <v>0</v>
      </c>
      <c r="I8" s="112">
        <f t="shared" si="2"/>
        <v>1801.5</v>
      </c>
      <c r="J8" s="112">
        <f t="shared" si="2"/>
        <v>1866.4</v>
      </c>
      <c r="K8" s="112">
        <f t="shared" si="2"/>
        <v>1866.4</v>
      </c>
      <c r="L8" s="112">
        <f t="shared" si="2"/>
        <v>1866.4</v>
      </c>
      <c r="M8" s="112">
        <f t="shared" si="2"/>
        <v>1866.4</v>
      </c>
    </row>
    <row r="9" spans="1:13" x14ac:dyDescent="0.2">
      <c r="A9" s="162"/>
      <c r="B9" s="23">
        <v>111</v>
      </c>
      <c r="C9" s="24"/>
      <c r="D9" s="24" t="s">
        <v>320</v>
      </c>
      <c r="E9" s="113">
        <v>1490</v>
      </c>
      <c r="F9" s="63"/>
      <c r="G9" s="63"/>
      <c r="H9" s="141"/>
      <c r="I9" s="113">
        <v>1801.5</v>
      </c>
      <c r="J9" s="63">
        <v>1866.4</v>
      </c>
      <c r="K9" s="63">
        <v>1866.4</v>
      </c>
      <c r="L9" s="63">
        <v>1866.4</v>
      </c>
      <c r="M9" s="63">
        <v>1866.4</v>
      </c>
    </row>
    <row r="10" spans="1:13" x14ac:dyDescent="0.2">
      <c r="A10" s="161"/>
      <c r="B10" s="23">
        <v>120</v>
      </c>
      <c r="C10" s="23"/>
      <c r="D10" s="23" t="s">
        <v>3</v>
      </c>
      <c r="E10" s="112">
        <f t="shared" ref="E10:M10" si="3">SUM(E11:E17)</f>
        <v>100.2</v>
      </c>
      <c r="F10" s="112">
        <f t="shared" si="3"/>
        <v>164.9</v>
      </c>
      <c r="G10" s="112">
        <f t="shared" si="3"/>
        <v>164.9</v>
      </c>
      <c r="H10" s="112">
        <f t="shared" si="3"/>
        <v>164.9</v>
      </c>
      <c r="I10" s="112">
        <f t="shared" si="3"/>
        <v>164.9</v>
      </c>
      <c r="J10" s="112">
        <f t="shared" si="3"/>
        <v>189.1</v>
      </c>
      <c r="K10" s="112">
        <f t="shared" si="3"/>
        <v>189.1</v>
      </c>
      <c r="L10" s="112">
        <f t="shared" si="3"/>
        <v>189.1</v>
      </c>
      <c r="M10" s="112">
        <f t="shared" si="3"/>
        <v>189.1</v>
      </c>
    </row>
    <row r="11" spans="1:13" x14ac:dyDescent="0.2">
      <c r="A11" s="161"/>
      <c r="B11" s="23"/>
      <c r="C11" s="62">
        <v>121001</v>
      </c>
      <c r="D11" s="62" t="s">
        <v>375</v>
      </c>
      <c r="E11" s="113">
        <v>10.4</v>
      </c>
      <c r="F11" s="113">
        <v>14.8</v>
      </c>
      <c r="G11" s="113">
        <v>14.8</v>
      </c>
      <c r="H11" s="113">
        <v>14.8</v>
      </c>
      <c r="I11" s="113">
        <v>11.9</v>
      </c>
      <c r="J11" s="63">
        <v>18.8</v>
      </c>
      <c r="K11" s="63">
        <v>18.8</v>
      </c>
      <c r="L11" s="63">
        <v>18.8</v>
      </c>
      <c r="M11" s="63">
        <v>18.8</v>
      </c>
    </row>
    <row r="12" spans="1:13" x14ac:dyDescent="0.2">
      <c r="A12" s="161"/>
      <c r="B12" s="23"/>
      <c r="C12" s="62">
        <v>121001</v>
      </c>
      <c r="D12" s="62" t="s">
        <v>376</v>
      </c>
      <c r="E12" s="113">
        <v>4.3</v>
      </c>
      <c r="F12" s="113">
        <v>32.799999999999997</v>
      </c>
      <c r="G12" s="113">
        <v>32.799999999999997</v>
      </c>
      <c r="H12" s="113">
        <v>32.799999999999997</v>
      </c>
      <c r="I12" s="113">
        <v>16.8</v>
      </c>
      <c r="J12" s="63">
        <v>34.799999999999997</v>
      </c>
      <c r="K12" s="63">
        <v>34.799999999999997</v>
      </c>
      <c r="L12" s="63">
        <v>34.799999999999997</v>
      </c>
      <c r="M12" s="63">
        <v>34.799999999999997</v>
      </c>
    </row>
    <row r="13" spans="1:13" x14ac:dyDescent="0.2">
      <c r="A13" s="161"/>
      <c r="B13" s="23"/>
      <c r="C13" s="62">
        <v>121002</v>
      </c>
      <c r="D13" s="24" t="s">
        <v>377</v>
      </c>
      <c r="E13" s="113">
        <v>30.5</v>
      </c>
      <c r="F13" s="113">
        <v>39.5</v>
      </c>
      <c r="G13" s="113">
        <v>39.5</v>
      </c>
      <c r="H13" s="113">
        <v>39.5</v>
      </c>
      <c r="I13" s="113">
        <v>34.9</v>
      </c>
      <c r="J13" s="63">
        <v>41</v>
      </c>
      <c r="K13" s="63">
        <v>41</v>
      </c>
      <c r="L13" s="63">
        <v>41</v>
      </c>
      <c r="M13" s="63">
        <v>41</v>
      </c>
    </row>
    <row r="14" spans="1:13" x14ac:dyDescent="0.2">
      <c r="A14" s="162"/>
      <c r="B14" s="23"/>
      <c r="C14" s="24">
        <v>121002</v>
      </c>
      <c r="D14" s="24" t="s">
        <v>378</v>
      </c>
      <c r="E14" s="113">
        <v>39.799999999999997</v>
      </c>
      <c r="F14" s="113">
        <v>70</v>
      </c>
      <c r="G14" s="113">
        <v>70</v>
      </c>
      <c r="H14" s="113">
        <v>70</v>
      </c>
      <c r="I14" s="113">
        <v>56.6</v>
      </c>
      <c r="J14" s="63">
        <v>71</v>
      </c>
      <c r="K14" s="63">
        <v>71</v>
      </c>
      <c r="L14" s="63">
        <v>71</v>
      </c>
      <c r="M14" s="63">
        <v>71</v>
      </c>
    </row>
    <row r="15" spans="1:13" x14ac:dyDescent="0.2">
      <c r="A15" s="162"/>
      <c r="B15" s="23"/>
      <c r="C15" s="24">
        <v>121003</v>
      </c>
      <c r="D15" s="24" t="s">
        <v>379</v>
      </c>
      <c r="E15" s="113">
        <v>4.0999999999999996</v>
      </c>
      <c r="F15" s="113">
        <v>5.5</v>
      </c>
      <c r="G15" s="113">
        <v>5.5</v>
      </c>
      <c r="H15" s="113">
        <v>5.5</v>
      </c>
      <c r="I15" s="113">
        <v>4.9000000000000004</v>
      </c>
      <c r="J15" s="63">
        <v>6</v>
      </c>
      <c r="K15" s="63">
        <v>6</v>
      </c>
      <c r="L15" s="63">
        <v>6</v>
      </c>
      <c r="M15" s="63">
        <v>6</v>
      </c>
    </row>
    <row r="16" spans="1:13" x14ac:dyDescent="0.2">
      <c r="A16" s="162"/>
      <c r="B16" s="23"/>
      <c r="C16" s="24">
        <v>121003</v>
      </c>
      <c r="D16" s="24" t="s">
        <v>380</v>
      </c>
      <c r="E16" s="113">
        <v>1.9</v>
      </c>
      <c r="F16" s="113">
        <v>2.2999999999999998</v>
      </c>
      <c r="G16" s="113">
        <v>2.2999999999999998</v>
      </c>
      <c r="H16" s="113">
        <v>2.2999999999999998</v>
      </c>
      <c r="I16" s="113">
        <v>2.2000000000000002</v>
      </c>
      <c r="J16" s="63">
        <v>3.3</v>
      </c>
      <c r="K16" s="63">
        <v>3.3</v>
      </c>
      <c r="L16" s="63">
        <v>3.3</v>
      </c>
      <c r="M16" s="63">
        <v>3.3</v>
      </c>
    </row>
    <row r="17" spans="1:13" x14ac:dyDescent="0.2">
      <c r="A17" s="162"/>
      <c r="B17" s="23"/>
      <c r="C17" s="24">
        <v>121003</v>
      </c>
      <c r="D17" s="24" t="s">
        <v>388</v>
      </c>
      <c r="E17" s="181">
        <v>9.1999999999999993</v>
      </c>
      <c r="F17" s="181">
        <v>0</v>
      </c>
      <c r="G17" s="181">
        <v>0</v>
      </c>
      <c r="H17" s="181">
        <v>0</v>
      </c>
      <c r="I17" s="181">
        <v>37.6</v>
      </c>
      <c r="J17" s="63">
        <v>14.2</v>
      </c>
      <c r="K17" s="63">
        <v>14.2</v>
      </c>
      <c r="L17" s="63">
        <v>14.2</v>
      </c>
      <c r="M17" s="63">
        <v>14.2</v>
      </c>
    </row>
    <row r="18" spans="1:13" x14ac:dyDescent="0.2">
      <c r="A18" s="161"/>
      <c r="B18" s="23">
        <v>130</v>
      </c>
      <c r="C18" s="23"/>
      <c r="D18" s="23" t="s">
        <v>4</v>
      </c>
      <c r="E18" s="112">
        <f t="shared" ref="E18:M18" si="4">SUM(E19)</f>
        <v>167.3</v>
      </c>
      <c r="F18" s="112">
        <f t="shared" si="4"/>
        <v>169</v>
      </c>
      <c r="G18" s="112">
        <f t="shared" si="4"/>
        <v>169</v>
      </c>
      <c r="H18" s="112">
        <f t="shared" si="4"/>
        <v>169</v>
      </c>
      <c r="I18" s="112">
        <f t="shared" si="4"/>
        <v>181.5</v>
      </c>
      <c r="J18" s="112">
        <f t="shared" si="4"/>
        <v>208.4</v>
      </c>
      <c r="K18" s="112">
        <f t="shared" si="4"/>
        <v>208.4</v>
      </c>
      <c r="L18" s="112">
        <f t="shared" si="4"/>
        <v>208.4</v>
      </c>
      <c r="M18" s="112">
        <f t="shared" si="4"/>
        <v>208.4</v>
      </c>
    </row>
    <row r="19" spans="1:13" x14ac:dyDescent="0.2">
      <c r="A19" s="162"/>
      <c r="B19" s="23">
        <v>133</v>
      </c>
      <c r="C19" s="24"/>
      <c r="D19" s="24" t="s">
        <v>321</v>
      </c>
      <c r="E19" s="116">
        <f t="shared" ref="E19:M19" si="5">SUM(E20:E26)</f>
        <v>167.3</v>
      </c>
      <c r="F19" s="116">
        <f t="shared" si="5"/>
        <v>169</v>
      </c>
      <c r="G19" s="116">
        <f t="shared" si="5"/>
        <v>169</v>
      </c>
      <c r="H19" s="116">
        <f t="shared" si="5"/>
        <v>169</v>
      </c>
      <c r="I19" s="116">
        <f t="shared" si="5"/>
        <v>181.5</v>
      </c>
      <c r="J19" s="116">
        <f t="shared" si="5"/>
        <v>208.4</v>
      </c>
      <c r="K19" s="116">
        <f t="shared" si="5"/>
        <v>208.4</v>
      </c>
      <c r="L19" s="116">
        <f t="shared" si="5"/>
        <v>208.4</v>
      </c>
      <c r="M19" s="116">
        <f t="shared" si="5"/>
        <v>208.4</v>
      </c>
    </row>
    <row r="20" spans="1:13" x14ac:dyDescent="0.2">
      <c r="A20" s="162"/>
      <c r="B20" s="23"/>
      <c r="C20" s="24">
        <v>133001</v>
      </c>
      <c r="D20" s="24" t="s">
        <v>5</v>
      </c>
      <c r="E20" s="113">
        <v>2.9</v>
      </c>
      <c r="F20" s="63"/>
      <c r="G20" s="63"/>
      <c r="H20" s="64"/>
      <c r="I20" s="113">
        <v>4.2</v>
      </c>
      <c r="J20" s="63">
        <v>4.8</v>
      </c>
      <c r="K20" s="63">
        <v>4.8</v>
      </c>
      <c r="L20" s="63">
        <v>4.8</v>
      </c>
      <c r="M20" s="63">
        <v>4.8</v>
      </c>
    </row>
    <row r="21" spans="1:13" x14ac:dyDescent="0.2">
      <c r="A21" s="162"/>
      <c r="B21" s="23"/>
      <c r="C21" s="24">
        <v>133003</v>
      </c>
      <c r="D21" s="24" t="s">
        <v>410</v>
      </c>
      <c r="E21" s="113">
        <v>0</v>
      </c>
      <c r="F21" s="63"/>
      <c r="G21" s="63"/>
      <c r="H21" s="64"/>
      <c r="I21" s="113">
        <v>0.3</v>
      </c>
      <c r="J21" s="63">
        <v>0.2</v>
      </c>
      <c r="K21" s="63">
        <v>0.2</v>
      </c>
      <c r="L21" s="63">
        <v>0.2</v>
      </c>
      <c r="M21" s="63">
        <v>0.2</v>
      </c>
    </row>
    <row r="22" spans="1:13" x14ac:dyDescent="0.2">
      <c r="A22" s="162"/>
      <c r="B22" s="23"/>
      <c r="C22" s="24">
        <v>133006</v>
      </c>
      <c r="D22" s="24" t="s">
        <v>415</v>
      </c>
      <c r="E22" s="113">
        <v>0</v>
      </c>
      <c r="F22" s="63"/>
      <c r="G22" s="63"/>
      <c r="H22" s="64"/>
      <c r="I22" s="113">
        <v>1.2</v>
      </c>
      <c r="J22" s="63">
        <v>1.4</v>
      </c>
      <c r="K22" s="63">
        <v>1.4</v>
      </c>
      <c r="L22" s="63">
        <v>1.4</v>
      </c>
      <c r="M22" s="63">
        <v>1.4</v>
      </c>
    </row>
    <row r="23" spans="1:13" x14ac:dyDescent="0.2">
      <c r="A23" s="162"/>
      <c r="B23" s="23"/>
      <c r="C23" s="24">
        <v>133012</v>
      </c>
      <c r="D23" s="24" t="s">
        <v>6</v>
      </c>
      <c r="E23" s="113">
        <v>9.6999999999999993</v>
      </c>
      <c r="F23" s="63"/>
      <c r="G23" s="63"/>
      <c r="H23" s="64"/>
      <c r="I23" s="113">
        <v>6.8</v>
      </c>
      <c r="J23" s="63">
        <v>7</v>
      </c>
      <c r="K23" s="63">
        <v>7</v>
      </c>
      <c r="L23" s="63">
        <v>7</v>
      </c>
      <c r="M23" s="63">
        <v>7</v>
      </c>
    </row>
    <row r="24" spans="1:13" x14ac:dyDescent="0.2">
      <c r="A24" s="162"/>
      <c r="B24" s="23"/>
      <c r="C24" s="24">
        <v>133013</v>
      </c>
      <c r="D24" s="24" t="s">
        <v>381</v>
      </c>
      <c r="E24" s="113">
        <v>106.7</v>
      </c>
      <c r="F24" s="113">
        <v>93.2</v>
      </c>
      <c r="G24" s="113">
        <v>93.2</v>
      </c>
      <c r="H24" s="113">
        <v>93.2</v>
      </c>
      <c r="I24" s="113">
        <v>93.2</v>
      </c>
      <c r="J24" s="63">
        <v>110</v>
      </c>
      <c r="K24" s="63">
        <v>110</v>
      </c>
      <c r="L24" s="63">
        <v>110</v>
      </c>
      <c r="M24" s="63">
        <v>110</v>
      </c>
    </row>
    <row r="25" spans="1:13" x14ac:dyDescent="0.2">
      <c r="A25" s="162"/>
      <c r="B25" s="23"/>
      <c r="C25" s="24">
        <v>133013</v>
      </c>
      <c r="D25" s="24" t="s">
        <v>382</v>
      </c>
      <c r="E25" s="113">
        <v>48</v>
      </c>
      <c r="F25" s="113">
        <v>38</v>
      </c>
      <c r="G25" s="113">
        <v>38</v>
      </c>
      <c r="H25" s="113">
        <v>38</v>
      </c>
      <c r="I25" s="113">
        <v>38</v>
      </c>
      <c r="J25" s="63">
        <v>50</v>
      </c>
      <c r="K25" s="63">
        <v>50</v>
      </c>
      <c r="L25" s="63">
        <v>50</v>
      </c>
      <c r="M25" s="63">
        <v>50</v>
      </c>
    </row>
    <row r="26" spans="1:13" x14ac:dyDescent="0.2">
      <c r="A26" s="162"/>
      <c r="B26" s="23"/>
      <c r="C26" s="24">
        <v>133013</v>
      </c>
      <c r="D26" s="24" t="s">
        <v>388</v>
      </c>
      <c r="E26" s="113">
        <v>0</v>
      </c>
      <c r="F26" s="113">
        <v>37.799999999999997</v>
      </c>
      <c r="G26" s="113">
        <v>37.799999999999997</v>
      </c>
      <c r="H26" s="113">
        <v>37.799999999999997</v>
      </c>
      <c r="I26" s="113">
        <v>37.799999999999997</v>
      </c>
      <c r="J26" s="63">
        <v>35</v>
      </c>
      <c r="K26" s="63">
        <v>35</v>
      </c>
      <c r="L26" s="63">
        <v>35</v>
      </c>
      <c r="M26" s="63">
        <v>35</v>
      </c>
    </row>
    <row r="27" spans="1:13" x14ac:dyDescent="0.2">
      <c r="A27" s="161"/>
      <c r="B27" s="128"/>
      <c r="C27" s="128"/>
      <c r="D27" s="128" t="s">
        <v>7</v>
      </c>
      <c r="E27" s="114">
        <f t="shared" ref="E27:M27" si="6">SUM(E28+E38+E44+E46+E68+E70)</f>
        <v>1010.4</v>
      </c>
      <c r="F27" s="114">
        <f t="shared" si="6"/>
        <v>0</v>
      </c>
      <c r="G27" s="114">
        <f t="shared" si="6"/>
        <v>0</v>
      </c>
      <c r="H27" s="114">
        <f t="shared" si="6"/>
        <v>0</v>
      </c>
      <c r="I27" s="114">
        <f t="shared" si="6"/>
        <v>299.70000000000005</v>
      </c>
      <c r="J27" s="114">
        <f t="shared" si="6"/>
        <v>516.19999999999993</v>
      </c>
      <c r="K27" s="114">
        <f t="shared" si="6"/>
        <v>516.19999999999993</v>
      </c>
      <c r="L27" s="114">
        <f t="shared" si="6"/>
        <v>516.19999999999993</v>
      </c>
      <c r="M27" s="114">
        <f t="shared" si="6"/>
        <v>516.19999999999993</v>
      </c>
    </row>
    <row r="28" spans="1:13" x14ac:dyDescent="0.2">
      <c r="A28" s="161"/>
      <c r="B28" s="23">
        <v>210</v>
      </c>
      <c r="C28" s="23"/>
      <c r="D28" s="23" t="s">
        <v>8</v>
      </c>
      <c r="E28" s="112">
        <f t="shared" ref="E28:M28" si="7">SUM(E29:E37)</f>
        <v>811.4</v>
      </c>
      <c r="F28" s="112">
        <f t="shared" si="7"/>
        <v>0</v>
      </c>
      <c r="G28" s="112">
        <f t="shared" si="7"/>
        <v>0</v>
      </c>
      <c r="H28" s="112">
        <f t="shared" si="7"/>
        <v>0</v>
      </c>
      <c r="I28" s="112">
        <f t="shared" si="7"/>
        <v>102.4</v>
      </c>
      <c r="J28" s="112">
        <f t="shared" si="7"/>
        <v>319</v>
      </c>
      <c r="K28" s="112">
        <f t="shared" si="7"/>
        <v>319</v>
      </c>
      <c r="L28" s="112">
        <f t="shared" si="7"/>
        <v>319</v>
      </c>
      <c r="M28" s="112">
        <f t="shared" si="7"/>
        <v>319</v>
      </c>
    </row>
    <row r="29" spans="1:13" x14ac:dyDescent="0.2">
      <c r="A29" s="162"/>
      <c r="B29" s="23"/>
      <c r="C29" s="24">
        <v>211003</v>
      </c>
      <c r="D29" s="24" t="s">
        <v>316</v>
      </c>
      <c r="E29" s="113">
        <v>0</v>
      </c>
      <c r="F29" s="63"/>
      <c r="G29" s="63"/>
      <c r="H29" s="64"/>
      <c r="I29" s="113">
        <v>0</v>
      </c>
      <c r="J29" s="63">
        <v>0</v>
      </c>
      <c r="K29" s="63">
        <v>0</v>
      </c>
      <c r="L29" s="63">
        <v>0</v>
      </c>
      <c r="M29" s="63">
        <v>0</v>
      </c>
    </row>
    <row r="30" spans="1:13" x14ac:dyDescent="0.2">
      <c r="A30" s="162"/>
      <c r="B30" s="23"/>
      <c r="C30" s="24">
        <v>211003</v>
      </c>
      <c r="D30" s="24" t="s">
        <v>317</v>
      </c>
      <c r="E30" s="113">
        <v>2.1</v>
      </c>
      <c r="F30" s="63"/>
      <c r="G30" s="63"/>
      <c r="H30" s="64"/>
      <c r="I30" s="113">
        <v>6.2</v>
      </c>
      <c r="J30" s="63">
        <v>6.2</v>
      </c>
      <c r="K30" s="63">
        <v>6.2</v>
      </c>
      <c r="L30" s="63">
        <v>6.2</v>
      </c>
      <c r="M30" s="63">
        <v>6.2</v>
      </c>
    </row>
    <row r="31" spans="1:13" x14ac:dyDescent="0.2">
      <c r="A31" s="162"/>
      <c r="B31" s="23"/>
      <c r="C31" s="24">
        <v>212002</v>
      </c>
      <c r="D31" s="24" t="s">
        <v>318</v>
      </c>
      <c r="E31" s="113">
        <v>49.6</v>
      </c>
      <c r="F31" s="63"/>
      <c r="G31" s="63"/>
      <c r="H31" s="64"/>
      <c r="I31" s="113">
        <v>35.5</v>
      </c>
      <c r="J31" s="63">
        <v>31.5</v>
      </c>
      <c r="K31" s="63">
        <v>31.5</v>
      </c>
      <c r="L31" s="63">
        <v>31.5</v>
      </c>
      <c r="M31" s="63">
        <v>31.5</v>
      </c>
    </row>
    <row r="32" spans="1:13" x14ac:dyDescent="0.2">
      <c r="A32" s="162"/>
      <c r="B32" s="23"/>
      <c r="C32" s="24">
        <v>2120031</v>
      </c>
      <c r="D32" s="24" t="s">
        <v>484</v>
      </c>
      <c r="E32" s="113">
        <v>15.6</v>
      </c>
      <c r="F32" s="63"/>
      <c r="G32" s="63"/>
      <c r="H32" s="64"/>
      <c r="I32" s="113">
        <v>12.9</v>
      </c>
      <c r="J32" s="63">
        <v>12.8</v>
      </c>
      <c r="K32" s="63">
        <v>12.8</v>
      </c>
      <c r="L32" s="63">
        <v>12.8</v>
      </c>
      <c r="M32" s="63">
        <v>12.8</v>
      </c>
    </row>
    <row r="33" spans="1:13" x14ac:dyDescent="0.2">
      <c r="A33" s="162"/>
      <c r="B33" s="23"/>
      <c r="C33" s="24">
        <v>2120032</v>
      </c>
      <c r="D33" s="24" t="s">
        <v>487</v>
      </c>
      <c r="E33" s="113">
        <v>0</v>
      </c>
      <c r="F33" s="63"/>
      <c r="G33" s="63"/>
      <c r="H33" s="141"/>
      <c r="I33" s="113">
        <v>1.9</v>
      </c>
      <c r="J33" s="63">
        <v>180</v>
      </c>
      <c r="K33" s="63">
        <v>180</v>
      </c>
      <c r="L33" s="63">
        <v>180</v>
      </c>
      <c r="M33" s="63">
        <v>180</v>
      </c>
    </row>
    <row r="34" spans="1:13" x14ac:dyDescent="0.2">
      <c r="A34" s="162"/>
      <c r="B34" s="23"/>
      <c r="C34" s="24">
        <v>2120033</v>
      </c>
      <c r="D34" s="24" t="s">
        <v>488</v>
      </c>
      <c r="E34" s="121">
        <v>0</v>
      </c>
      <c r="F34" s="63"/>
      <c r="G34" s="65"/>
      <c r="H34" s="141"/>
      <c r="I34" s="121">
        <v>0.8</v>
      </c>
      <c r="J34" s="65">
        <v>30</v>
      </c>
      <c r="K34" s="65">
        <v>30</v>
      </c>
      <c r="L34" s="65">
        <v>30</v>
      </c>
      <c r="M34" s="65">
        <v>30</v>
      </c>
    </row>
    <row r="35" spans="1:13" x14ac:dyDescent="0.2">
      <c r="A35" s="162"/>
      <c r="B35" s="23"/>
      <c r="C35" s="24">
        <v>212003</v>
      </c>
      <c r="D35" s="24" t="s">
        <v>489</v>
      </c>
      <c r="E35" s="121">
        <v>0</v>
      </c>
      <c r="F35" s="63"/>
      <c r="G35" s="65"/>
      <c r="H35" s="141"/>
      <c r="I35" s="121">
        <v>0</v>
      </c>
      <c r="J35" s="65">
        <v>9.6</v>
      </c>
      <c r="K35" s="65">
        <v>9.6</v>
      </c>
      <c r="L35" s="65">
        <v>9.6</v>
      </c>
      <c r="M35" s="65">
        <v>9.6</v>
      </c>
    </row>
    <row r="36" spans="1:13" x14ac:dyDescent="0.2">
      <c r="A36" s="162"/>
      <c r="B36" s="23"/>
      <c r="C36" s="24">
        <v>2120034</v>
      </c>
      <c r="D36" s="24" t="s">
        <v>349</v>
      </c>
      <c r="E36" s="121">
        <v>633</v>
      </c>
      <c r="F36" s="63"/>
      <c r="G36" s="65"/>
      <c r="H36" s="141"/>
      <c r="I36" s="121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 x14ac:dyDescent="0.2">
      <c r="A37" s="162"/>
      <c r="B37" s="23"/>
      <c r="C37" s="24">
        <v>212004</v>
      </c>
      <c r="D37" s="24" t="s">
        <v>319</v>
      </c>
      <c r="E37" s="121">
        <v>111.1</v>
      </c>
      <c r="F37" s="63"/>
      <c r="G37" s="65"/>
      <c r="H37" s="141"/>
      <c r="I37" s="121">
        <v>45.1</v>
      </c>
      <c r="J37" s="65">
        <v>48.9</v>
      </c>
      <c r="K37" s="65">
        <v>48.9</v>
      </c>
      <c r="L37" s="65">
        <v>48.9</v>
      </c>
      <c r="M37" s="65">
        <v>48.9</v>
      </c>
    </row>
    <row r="38" spans="1:13" x14ac:dyDescent="0.2">
      <c r="A38" s="161"/>
      <c r="B38" s="23">
        <v>220</v>
      </c>
      <c r="C38" s="23"/>
      <c r="D38" s="23" t="s">
        <v>9</v>
      </c>
      <c r="E38" s="112">
        <f t="shared" ref="E38:M38" si="8">SUM(E39:E43)</f>
        <v>91</v>
      </c>
      <c r="F38" s="112">
        <f t="shared" si="8"/>
        <v>0</v>
      </c>
      <c r="G38" s="112">
        <f t="shared" si="8"/>
        <v>0</v>
      </c>
      <c r="H38" s="112">
        <f t="shared" si="8"/>
        <v>0</v>
      </c>
      <c r="I38" s="112">
        <f t="shared" si="8"/>
        <v>76.7</v>
      </c>
      <c r="J38" s="112">
        <f t="shared" si="8"/>
        <v>65.7</v>
      </c>
      <c r="K38" s="112">
        <f t="shared" si="8"/>
        <v>65.7</v>
      </c>
      <c r="L38" s="112">
        <f t="shared" si="8"/>
        <v>65.7</v>
      </c>
      <c r="M38" s="112">
        <f t="shared" si="8"/>
        <v>65.7</v>
      </c>
    </row>
    <row r="39" spans="1:13" x14ac:dyDescent="0.2">
      <c r="A39" s="162"/>
      <c r="B39" s="23"/>
      <c r="C39" s="24">
        <v>2210041</v>
      </c>
      <c r="D39" s="24" t="s">
        <v>10</v>
      </c>
      <c r="E39" s="113">
        <v>10.8</v>
      </c>
      <c r="F39" s="63"/>
      <c r="G39" s="63"/>
      <c r="H39" s="64"/>
      <c r="I39" s="113">
        <v>10.1</v>
      </c>
      <c r="J39" s="63">
        <v>10.5</v>
      </c>
      <c r="K39" s="63">
        <v>10.5</v>
      </c>
      <c r="L39" s="63">
        <v>10.5</v>
      </c>
      <c r="M39" s="63">
        <v>10.5</v>
      </c>
    </row>
    <row r="40" spans="1:13" x14ac:dyDescent="0.2">
      <c r="A40" s="162"/>
      <c r="B40" s="23"/>
      <c r="C40" s="24">
        <v>2210042</v>
      </c>
      <c r="D40" s="24" t="s">
        <v>11</v>
      </c>
      <c r="E40" s="113">
        <v>0</v>
      </c>
      <c r="F40" s="63"/>
      <c r="G40" s="63"/>
      <c r="H40" s="64"/>
      <c r="I40" s="113">
        <v>0</v>
      </c>
      <c r="J40" s="63">
        <v>0</v>
      </c>
      <c r="K40" s="63">
        <v>0</v>
      </c>
      <c r="L40" s="63">
        <v>0</v>
      </c>
      <c r="M40" s="63">
        <v>0</v>
      </c>
    </row>
    <row r="41" spans="1:13" x14ac:dyDescent="0.2">
      <c r="A41" s="162"/>
      <c r="B41" s="23"/>
      <c r="C41" s="24">
        <v>2210043</v>
      </c>
      <c r="D41" s="24" t="s">
        <v>12</v>
      </c>
      <c r="E41" s="113">
        <v>0.7</v>
      </c>
      <c r="F41" s="63"/>
      <c r="G41" s="63"/>
      <c r="H41" s="64"/>
      <c r="I41" s="113">
        <v>2.6</v>
      </c>
      <c r="J41" s="63">
        <v>2.6</v>
      </c>
      <c r="K41" s="63">
        <v>2.6</v>
      </c>
      <c r="L41" s="63">
        <v>2.6</v>
      </c>
      <c r="M41" s="63">
        <v>2.6</v>
      </c>
    </row>
    <row r="42" spans="1:13" x14ac:dyDescent="0.2">
      <c r="A42" s="162"/>
      <c r="B42" s="23"/>
      <c r="C42" s="24">
        <v>2210044</v>
      </c>
      <c r="D42" s="24" t="s">
        <v>13</v>
      </c>
      <c r="E42" s="113">
        <v>77.599999999999994</v>
      </c>
      <c r="F42" s="63"/>
      <c r="G42" s="63"/>
      <c r="H42" s="64"/>
      <c r="I42" s="113">
        <v>61.7</v>
      </c>
      <c r="J42" s="63">
        <v>50.8</v>
      </c>
      <c r="K42" s="63">
        <v>50.8</v>
      </c>
      <c r="L42" s="63">
        <v>50.8</v>
      </c>
      <c r="M42" s="63">
        <v>50.8</v>
      </c>
    </row>
    <row r="43" spans="1:13" x14ac:dyDescent="0.2">
      <c r="A43" s="162"/>
      <c r="B43" s="23"/>
      <c r="C43" s="24">
        <v>2210045</v>
      </c>
      <c r="D43" s="24" t="s">
        <v>14</v>
      </c>
      <c r="E43" s="113">
        <v>1.9</v>
      </c>
      <c r="F43" s="63"/>
      <c r="G43" s="63"/>
      <c r="H43" s="64"/>
      <c r="I43" s="113">
        <v>2.2999999999999998</v>
      </c>
      <c r="J43" s="63">
        <v>1.8</v>
      </c>
      <c r="K43" s="63">
        <v>1.8</v>
      </c>
      <c r="L43" s="63">
        <v>1.8</v>
      </c>
      <c r="M43" s="63">
        <v>1.8</v>
      </c>
    </row>
    <row r="44" spans="1:13" x14ac:dyDescent="0.2">
      <c r="A44" s="161"/>
      <c r="B44" s="23"/>
      <c r="C44" s="23"/>
      <c r="D44" s="23" t="s">
        <v>15</v>
      </c>
      <c r="E44" s="112">
        <f>SUM(E45)</f>
        <v>3.3</v>
      </c>
      <c r="F44" s="112">
        <f t="shared" ref="F44:M44" si="9">SUM(F45)</f>
        <v>0</v>
      </c>
      <c r="G44" s="112">
        <f t="shared" si="9"/>
        <v>0</v>
      </c>
      <c r="H44" s="112">
        <f t="shared" si="9"/>
        <v>0</v>
      </c>
      <c r="I44" s="112">
        <f>SUM(I45)</f>
        <v>1.3</v>
      </c>
      <c r="J44" s="112">
        <f t="shared" si="9"/>
        <v>1.5</v>
      </c>
      <c r="K44" s="112">
        <f t="shared" si="9"/>
        <v>1.5</v>
      </c>
      <c r="L44" s="112">
        <f t="shared" si="9"/>
        <v>1.5</v>
      </c>
      <c r="M44" s="112">
        <f t="shared" si="9"/>
        <v>1.5</v>
      </c>
    </row>
    <row r="45" spans="1:13" x14ac:dyDescent="0.2">
      <c r="A45" s="162"/>
      <c r="B45" s="23"/>
      <c r="C45" s="24">
        <v>222003</v>
      </c>
      <c r="D45" s="24" t="s">
        <v>288</v>
      </c>
      <c r="E45" s="113">
        <v>3.3</v>
      </c>
      <c r="F45" s="63"/>
      <c r="G45" s="63"/>
      <c r="H45" s="64"/>
      <c r="I45" s="113">
        <v>1.3</v>
      </c>
      <c r="J45" s="63">
        <v>1.5</v>
      </c>
      <c r="K45" s="63">
        <v>1.5</v>
      </c>
      <c r="L45" s="63">
        <v>1.5</v>
      </c>
      <c r="M45" s="63">
        <v>1.5</v>
      </c>
    </row>
    <row r="46" spans="1:13" x14ac:dyDescent="0.2">
      <c r="A46" s="161"/>
      <c r="B46" s="23"/>
      <c r="C46" s="23"/>
      <c r="D46" s="23" t="s">
        <v>16</v>
      </c>
      <c r="E46" s="112">
        <f t="shared" ref="E46:M46" si="10">SUM(E47:E67)</f>
        <v>64.400000000000006</v>
      </c>
      <c r="F46" s="112">
        <f t="shared" si="10"/>
        <v>0</v>
      </c>
      <c r="G46" s="112">
        <f t="shared" si="10"/>
        <v>0</v>
      </c>
      <c r="H46" s="112">
        <f t="shared" si="10"/>
        <v>0</v>
      </c>
      <c r="I46" s="112">
        <f t="shared" si="10"/>
        <v>74.2</v>
      </c>
      <c r="J46" s="112">
        <f t="shared" si="10"/>
        <v>90.09999999999998</v>
      </c>
      <c r="K46" s="112">
        <f t="shared" si="10"/>
        <v>90.09999999999998</v>
      </c>
      <c r="L46" s="112">
        <f t="shared" si="10"/>
        <v>90.09999999999998</v>
      </c>
      <c r="M46" s="112">
        <f t="shared" si="10"/>
        <v>90.09999999999998</v>
      </c>
    </row>
    <row r="47" spans="1:13" x14ac:dyDescent="0.2">
      <c r="A47" s="162"/>
      <c r="B47" s="23"/>
      <c r="C47" s="24">
        <v>2230011</v>
      </c>
      <c r="D47" s="24" t="s">
        <v>486</v>
      </c>
      <c r="E47" s="113">
        <v>0.3</v>
      </c>
      <c r="F47" s="63"/>
      <c r="G47" s="63"/>
      <c r="H47" s="64"/>
      <c r="I47" s="113">
        <v>1.2</v>
      </c>
      <c r="J47" s="63">
        <v>1</v>
      </c>
      <c r="K47" s="63">
        <v>1</v>
      </c>
      <c r="L47" s="63">
        <v>1</v>
      </c>
      <c r="M47" s="63">
        <v>1</v>
      </c>
    </row>
    <row r="48" spans="1:13" x14ac:dyDescent="0.2">
      <c r="A48" s="162"/>
      <c r="B48" s="23"/>
      <c r="C48" s="24">
        <v>2230012</v>
      </c>
      <c r="D48" s="24" t="s">
        <v>17</v>
      </c>
      <c r="E48" s="113">
        <v>0.4</v>
      </c>
      <c r="F48" s="63"/>
      <c r="G48" s="63"/>
      <c r="H48" s="64"/>
      <c r="I48" s="113">
        <v>0.6</v>
      </c>
      <c r="J48" s="63">
        <v>0.6</v>
      </c>
      <c r="K48" s="63">
        <v>0.6</v>
      </c>
      <c r="L48" s="63">
        <v>0.6</v>
      </c>
      <c r="M48" s="63">
        <v>0.6</v>
      </c>
    </row>
    <row r="49" spans="1:13" x14ac:dyDescent="0.2">
      <c r="A49" s="162"/>
      <c r="B49" s="23"/>
      <c r="C49" s="24">
        <v>2230013</v>
      </c>
      <c r="D49" s="24" t="s">
        <v>353</v>
      </c>
      <c r="E49" s="113">
        <v>3.7</v>
      </c>
      <c r="F49" s="63"/>
      <c r="G49" s="63"/>
      <c r="H49" s="64"/>
      <c r="I49" s="113">
        <v>4.8</v>
      </c>
      <c r="J49" s="63">
        <v>5</v>
      </c>
      <c r="K49" s="63">
        <v>5</v>
      </c>
      <c r="L49" s="63">
        <v>5</v>
      </c>
      <c r="M49" s="63">
        <v>5</v>
      </c>
    </row>
    <row r="50" spans="1:13" x14ac:dyDescent="0.2">
      <c r="A50" s="162"/>
      <c r="B50" s="23"/>
      <c r="C50" s="24">
        <v>2230014</v>
      </c>
      <c r="D50" s="24" t="s">
        <v>18</v>
      </c>
      <c r="E50" s="113">
        <v>0</v>
      </c>
      <c r="F50" s="63"/>
      <c r="G50" s="63"/>
      <c r="H50" s="64"/>
      <c r="I50" s="113">
        <v>0.5</v>
      </c>
      <c r="J50" s="63">
        <v>0.3</v>
      </c>
      <c r="K50" s="63">
        <v>0.3</v>
      </c>
      <c r="L50" s="63">
        <v>0.3</v>
      </c>
      <c r="M50" s="63">
        <v>0.3</v>
      </c>
    </row>
    <row r="51" spans="1:13" x14ac:dyDescent="0.2">
      <c r="A51" s="162"/>
      <c r="B51" s="23"/>
      <c r="C51" s="24">
        <v>2230016</v>
      </c>
      <c r="D51" s="24" t="s">
        <v>257</v>
      </c>
      <c r="E51" s="113">
        <v>6.7</v>
      </c>
      <c r="F51" s="63"/>
      <c r="G51" s="63"/>
      <c r="H51" s="64"/>
      <c r="I51" s="113">
        <v>3.2</v>
      </c>
      <c r="J51" s="63">
        <v>4.0999999999999996</v>
      </c>
      <c r="K51" s="63">
        <v>4.0999999999999996</v>
      </c>
      <c r="L51" s="63">
        <v>4.0999999999999996</v>
      </c>
      <c r="M51" s="63">
        <v>4.0999999999999996</v>
      </c>
    </row>
    <row r="52" spans="1:13" x14ac:dyDescent="0.2">
      <c r="A52" s="162"/>
      <c r="B52" s="23"/>
      <c r="C52" s="24">
        <v>2230019</v>
      </c>
      <c r="D52" s="24" t="s">
        <v>255</v>
      </c>
      <c r="E52" s="113">
        <v>0</v>
      </c>
      <c r="F52" s="63"/>
      <c r="G52" s="63"/>
      <c r="H52" s="64"/>
      <c r="I52" s="113">
        <v>0</v>
      </c>
      <c r="J52" s="63">
        <v>0</v>
      </c>
      <c r="K52" s="63">
        <v>0</v>
      </c>
      <c r="L52" s="63">
        <v>0</v>
      </c>
      <c r="M52" s="63">
        <v>0</v>
      </c>
    </row>
    <row r="53" spans="1:13" x14ac:dyDescent="0.2">
      <c r="A53" s="162"/>
      <c r="B53" s="23"/>
      <c r="C53" s="24">
        <v>22300110</v>
      </c>
      <c r="D53" s="24" t="s">
        <v>256</v>
      </c>
      <c r="E53" s="113">
        <v>3.4</v>
      </c>
      <c r="F53" s="63"/>
      <c r="G53" s="63"/>
      <c r="H53" s="64"/>
      <c r="I53" s="113">
        <v>6.2</v>
      </c>
      <c r="J53" s="63">
        <v>6</v>
      </c>
      <c r="K53" s="63">
        <v>6</v>
      </c>
      <c r="L53" s="63">
        <v>6</v>
      </c>
      <c r="M53" s="63">
        <v>6</v>
      </c>
    </row>
    <row r="54" spans="1:13" x14ac:dyDescent="0.2">
      <c r="A54" s="162"/>
      <c r="B54" s="23"/>
      <c r="C54" s="24">
        <v>2230017</v>
      </c>
      <c r="D54" s="24" t="s">
        <v>19</v>
      </c>
      <c r="E54" s="113">
        <v>3.8</v>
      </c>
      <c r="F54" s="63"/>
      <c r="G54" s="63"/>
      <c r="H54" s="64"/>
      <c r="I54" s="113">
        <v>3.4</v>
      </c>
      <c r="J54" s="63">
        <v>3.1</v>
      </c>
      <c r="K54" s="63">
        <v>3.1</v>
      </c>
      <c r="L54" s="63">
        <v>3.1</v>
      </c>
      <c r="M54" s="63">
        <v>3.1</v>
      </c>
    </row>
    <row r="55" spans="1:13" x14ac:dyDescent="0.2">
      <c r="A55" s="162"/>
      <c r="B55" s="23"/>
      <c r="C55" s="24">
        <v>2230018</v>
      </c>
      <c r="D55" s="24" t="s">
        <v>20</v>
      </c>
      <c r="E55" s="113">
        <v>11</v>
      </c>
      <c r="F55" s="63"/>
      <c r="G55" s="63"/>
      <c r="H55" s="64"/>
      <c r="I55" s="113">
        <v>14.1</v>
      </c>
      <c r="J55" s="63">
        <v>14.9</v>
      </c>
      <c r="K55" s="63">
        <v>14.9</v>
      </c>
      <c r="L55" s="63">
        <v>14.9</v>
      </c>
      <c r="M55" s="63">
        <v>14.9</v>
      </c>
    </row>
    <row r="56" spans="1:13" x14ac:dyDescent="0.2">
      <c r="A56" s="162"/>
      <c r="B56" s="23"/>
      <c r="C56" s="24">
        <v>22300110</v>
      </c>
      <c r="D56" s="24" t="s">
        <v>21</v>
      </c>
      <c r="E56" s="113">
        <v>9</v>
      </c>
      <c r="F56" s="63"/>
      <c r="G56" s="63"/>
      <c r="H56" s="64"/>
      <c r="I56" s="113">
        <v>6.5</v>
      </c>
      <c r="J56" s="63">
        <v>10</v>
      </c>
      <c r="K56" s="63">
        <v>10</v>
      </c>
      <c r="L56" s="63">
        <v>10</v>
      </c>
      <c r="M56" s="63">
        <v>10</v>
      </c>
    </row>
    <row r="57" spans="1:13" x14ac:dyDescent="0.2">
      <c r="A57" s="162"/>
      <c r="B57" s="23"/>
      <c r="C57" s="24">
        <v>22300112</v>
      </c>
      <c r="D57" s="24" t="s">
        <v>22</v>
      </c>
      <c r="E57" s="113">
        <v>3.6</v>
      </c>
      <c r="F57" s="63"/>
      <c r="G57" s="63"/>
      <c r="H57" s="64"/>
      <c r="I57" s="113">
        <v>2.5</v>
      </c>
      <c r="J57" s="63">
        <v>1</v>
      </c>
      <c r="K57" s="63">
        <v>1</v>
      </c>
      <c r="L57" s="63">
        <v>1</v>
      </c>
      <c r="M57" s="63">
        <v>1</v>
      </c>
    </row>
    <row r="58" spans="1:13" x14ac:dyDescent="0.2">
      <c r="A58" s="162"/>
      <c r="B58" s="23"/>
      <c r="C58" s="24">
        <v>22300121</v>
      </c>
      <c r="D58" s="24" t="s">
        <v>23</v>
      </c>
      <c r="E58" s="113">
        <v>1.2</v>
      </c>
      <c r="F58" s="63"/>
      <c r="G58" s="63"/>
      <c r="H58" s="64"/>
      <c r="I58" s="113">
        <v>0.2</v>
      </c>
      <c r="J58" s="63">
        <v>0.5</v>
      </c>
      <c r="K58" s="63">
        <v>0.5</v>
      </c>
      <c r="L58" s="63">
        <v>0.5</v>
      </c>
      <c r="M58" s="63">
        <v>0.5</v>
      </c>
    </row>
    <row r="59" spans="1:13" x14ac:dyDescent="0.2">
      <c r="A59" s="162"/>
      <c r="B59" s="23"/>
      <c r="C59" s="24">
        <v>2230021</v>
      </c>
      <c r="D59" s="24" t="s">
        <v>383</v>
      </c>
      <c r="E59" s="113">
        <v>1.2</v>
      </c>
      <c r="F59" s="63"/>
      <c r="G59" s="63"/>
      <c r="H59" s="64"/>
      <c r="I59" s="113">
        <v>1.9</v>
      </c>
      <c r="J59" s="63">
        <v>2.9</v>
      </c>
      <c r="K59" s="63">
        <v>2.9</v>
      </c>
      <c r="L59" s="63">
        <v>2.9</v>
      </c>
      <c r="M59" s="63">
        <v>2.9</v>
      </c>
    </row>
    <row r="60" spans="1:13" x14ac:dyDescent="0.2">
      <c r="A60" s="162"/>
      <c r="B60" s="23"/>
      <c r="C60" s="24">
        <v>2230022</v>
      </c>
      <c r="D60" s="24" t="s">
        <v>384</v>
      </c>
      <c r="E60" s="113">
        <v>0.7</v>
      </c>
      <c r="F60" s="63"/>
      <c r="G60" s="63"/>
      <c r="H60" s="64"/>
      <c r="I60" s="113">
        <v>0.9</v>
      </c>
      <c r="J60" s="63">
        <v>1.3</v>
      </c>
      <c r="K60" s="63">
        <v>1.3</v>
      </c>
      <c r="L60" s="63">
        <v>1.3</v>
      </c>
      <c r="M60" s="63">
        <v>1.3</v>
      </c>
    </row>
    <row r="61" spans="1:13" x14ac:dyDescent="0.2">
      <c r="A61" s="162"/>
      <c r="B61" s="23"/>
      <c r="C61" s="24">
        <v>2230023</v>
      </c>
      <c r="D61" s="24" t="s">
        <v>385</v>
      </c>
      <c r="E61" s="113">
        <v>0.5</v>
      </c>
      <c r="F61" s="63"/>
      <c r="G61" s="63"/>
      <c r="H61" s="64"/>
      <c r="I61" s="113">
        <v>1</v>
      </c>
      <c r="J61" s="63">
        <v>1.8</v>
      </c>
      <c r="K61" s="63">
        <v>1.8</v>
      </c>
      <c r="L61" s="63">
        <v>1.8</v>
      </c>
      <c r="M61" s="63">
        <v>1.8</v>
      </c>
    </row>
    <row r="62" spans="1:13" x14ac:dyDescent="0.2">
      <c r="A62" s="162"/>
      <c r="B62" s="23"/>
      <c r="C62" s="24">
        <v>223002</v>
      </c>
      <c r="D62" s="24" t="s">
        <v>405</v>
      </c>
      <c r="E62" s="113">
        <v>1.2</v>
      </c>
      <c r="F62" s="63"/>
      <c r="G62" s="65"/>
      <c r="H62" s="64"/>
      <c r="I62" s="113">
        <v>1.6</v>
      </c>
      <c r="J62" s="63">
        <v>1.5</v>
      </c>
      <c r="K62" s="63">
        <v>1.5</v>
      </c>
      <c r="L62" s="63">
        <v>1.5</v>
      </c>
      <c r="M62" s="63">
        <v>1.5</v>
      </c>
    </row>
    <row r="63" spans="1:13" x14ac:dyDescent="0.2">
      <c r="A63" s="162"/>
      <c r="B63" s="23"/>
      <c r="C63" s="24">
        <v>223002</v>
      </c>
      <c r="D63" s="24" t="s">
        <v>406</v>
      </c>
      <c r="E63" s="113">
        <v>1.4</v>
      </c>
      <c r="F63" s="63"/>
      <c r="G63" s="63"/>
      <c r="H63" s="64"/>
      <c r="I63" s="113">
        <v>0.8</v>
      </c>
      <c r="J63" s="63">
        <v>0.8</v>
      </c>
      <c r="K63" s="63">
        <v>0.8</v>
      </c>
      <c r="L63" s="63">
        <v>0.8</v>
      </c>
      <c r="M63" s="63">
        <v>0.8</v>
      </c>
    </row>
    <row r="64" spans="1:13" x14ac:dyDescent="0.2">
      <c r="A64" s="162"/>
      <c r="B64" s="23"/>
      <c r="C64" s="24">
        <v>223002</v>
      </c>
      <c r="D64" s="24" t="s">
        <v>386</v>
      </c>
      <c r="E64" s="113">
        <v>11.9</v>
      </c>
      <c r="F64" s="63"/>
      <c r="G64" s="63"/>
      <c r="H64" s="64"/>
      <c r="I64" s="113">
        <v>18.7</v>
      </c>
      <c r="J64" s="63">
        <v>28.7</v>
      </c>
      <c r="K64" s="63">
        <v>28.7</v>
      </c>
      <c r="L64" s="63">
        <v>28.7</v>
      </c>
      <c r="M64" s="63">
        <v>28.7</v>
      </c>
    </row>
    <row r="65" spans="1:13" x14ac:dyDescent="0.2">
      <c r="A65" s="162"/>
      <c r="B65" s="23"/>
      <c r="C65" s="24">
        <v>223002</v>
      </c>
      <c r="D65" s="24" t="s">
        <v>387</v>
      </c>
      <c r="E65" s="113">
        <v>1.6</v>
      </c>
      <c r="F65" s="63"/>
      <c r="G65" s="63"/>
      <c r="H65" s="64"/>
      <c r="I65" s="113">
        <v>1.4</v>
      </c>
      <c r="J65" s="63">
        <v>1.3</v>
      </c>
      <c r="K65" s="63">
        <v>1.3</v>
      </c>
      <c r="L65" s="63">
        <v>1.3</v>
      </c>
      <c r="M65" s="63">
        <v>1.3</v>
      </c>
    </row>
    <row r="66" spans="1:13" x14ac:dyDescent="0.2">
      <c r="A66" s="162"/>
      <c r="B66" s="23"/>
      <c r="C66" s="24">
        <v>223004</v>
      </c>
      <c r="D66" s="24" t="s">
        <v>423</v>
      </c>
      <c r="E66" s="113">
        <v>0</v>
      </c>
      <c r="F66" s="63"/>
      <c r="G66" s="63"/>
      <c r="H66" s="64"/>
      <c r="I66" s="113">
        <v>1.9</v>
      </c>
      <c r="J66" s="63">
        <v>2</v>
      </c>
      <c r="K66" s="63">
        <v>2</v>
      </c>
      <c r="L66" s="63">
        <v>2</v>
      </c>
      <c r="M66" s="63">
        <v>2</v>
      </c>
    </row>
    <row r="67" spans="1:13" x14ac:dyDescent="0.2">
      <c r="A67" s="162"/>
      <c r="B67" s="23"/>
      <c r="C67" s="24">
        <v>229005</v>
      </c>
      <c r="D67" s="24" t="s">
        <v>354</v>
      </c>
      <c r="E67" s="113">
        <v>2.8</v>
      </c>
      <c r="F67" s="63"/>
      <c r="G67" s="63"/>
      <c r="H67" s="64"/>
      <c r="I67" s="113">
        <v>2.8</v>
      </c>
      <c r="J67" s="63">
        <v>3.3</v>
      </c>
      <c r="K67" s="63">
        <v>3.3</v>
      </c>
      <c r="L67" s="63">
        <v>3.3</v>
      </c>
      <c r="M67" s="63">
        <v>3.3</v>
      </c>
    </row>
    <row r="68" spans="1:13" x14ac:dyDescent="0.2">
      <c r="A68" s="161"/>
      <c r="B68" s="23">
        <v>240</v>
      </c>
      <c r="C68" s="23"/>
      <c r="D68" s="23" t="s">
        <v>24</v>
      </c>
      <c r="E68" s="112">
        <f>SUM(E69)</f>
        <v>0.6</v>
      </c>
      <c r="F68" s="112">
        <f t="shared" ref="F68:M68" si="11">SUM(F69)</f>
        <v>0</v>
      </c>
      <c r="G68" s="112">
        <f t="shared" si="11"/>
        <v>0</v>
      </c>
      <c r="H68" s="112">
        <f t="shared" si="11"/>
        <v>0</v>
      </c>
      <c r="I68" s="112">
        <f>SUM(I69)</f>
        <v>0.4</v>
      </c>
      <c r="J68" s="112">
        <f t="shared" si="11"/>
        <v>0.4</v>
      </c>
      <c r="K68" s="112">
        <f t="shared" si="11"/>
        <v>0.4</v>
      </c>
      <c r="L68" s="112">
        <f t="shared" si="11"/>
        <v>0.4</v>
      </c>
      <c r="M68" s="112">
        <f t="shared" si="11"/>
        <v>0.4</v>
      </c>
    </row>
    <row r="69" spans="1:13" x14ac:dyDescent="0.2">
      <c r="A69" s="162"/>
      <c r="B69" s="23">
        <v>242</v>
      </c>
      <c r="C69" s="24"/>
      <c r="D69" s="24" t="s">
        <v>25</v>
      </c>
      <c r="E69" s="113">
        <v>0.6</v>
      </c>
      <c r="F69" s="63"/>
      <c r="G69" s="63"/>
      <c r="H69" s="64"/>
      <c r="I69" s="113">
        <v>0.4</v>
      </c>
      <c r="J69" s="63">
        <v>0.4</v>
      </c>
      <c r="K69" s="63">
        <v>0.4</v>
      </c>
      <c r="L69" s="63">
        <v>0.4</v>
      </c>
      <c r="M69" s="63">
        <v>0.4</v>
      </c>
    </row>
    <row r="70" spans="1:13" x14ac:dyDescent="0.2">
      <c r="A70" s="161"/>
      <c r="B70" s="23">
        <v>290</v>
      </c>
      <c r="C70" s="23"/>
      <c r="D70" s="23" t="s">
        <v>26</v>
      </c>
      <c r="E70" s="112">
        <f>SUM(E71)</f>
        <v>39.700000000000003</v>
      </c>
      <c r="F70" s="112">
        <f t="shared" ref="F70:M70" si="12">SUM(F71)</f>
        <v>0</v>
      </c>
      <c r="G70" s="112">
        <f t="shared" si="12"/>
        <v>0</v>
      </c>
      <c r="H70" s="112">
        <f t="shared" si="12"/>
        <v>0</v>
      </c>
      <c r="I70" s="112">
        <f>SUM(I71)</f>
        <v>44.699999999999996</v>
      </c>
      <c r="J70" s="112">
        <f t="shared" si="12"/>
        <v>39.5</v>
      </c>
      <c r="K70" s="112">
        <f t="shared" si="12"/>
        <v>39.5</v>
      </c>
      <c r="L70" s="112">
        <f t="shared" si="12"/>
        <v>39.5</v>
      </c>
      <c r="M70" s="112">
        <f t="shared" si="12"/>
        <v>39.5</v>
      </c>
    </row>
    <row r="71" spans="1:13" x14ac:dyDescent="0.2">
      <c r="A71" s="161"/>
      <c r="B71" s="23">
        <v>292</v>
      </c>
      <c r="C71" s="23"/>
      <c r="D71" s="23" t="s">
        <v>27</v>
      </c>
      <c r="E71" s="112">
        <f t="shared" ref="E71:M71" si="13">SUM(E72:E77)</f>
        <v>39.700000000000003</v>
      </c>
      <c r="F71" s="112">
        <f t="shared" si="13"/>
        <v>0</v>
      </c>
      <c r="G71" s="112">
        <f t="shared" si="13"/>
        <v>0</v>
      </c>
      <c r="H71" s="112">
        <f t="shared" si="13"/>
        <v>0</v>
      </c>
      <c r="I71" s="112">
        <f t="shared" si="13"/>
        <v>44.699999999999996</v>
      </c>
      <c r="J71" s="112">
        <f t="shared" si="13"/>
        <v>39.5</v>
      </c>
      <c r="K71" s="112">
        <f t="shared" si="13"/>
        <v>39.5</v>
      </c>
      <c r="L71" s="112">
        <f t="shared" si="13"/>
        <v>39.5</v>
      </c>
      <c r="M71" s="112">
        <f t="shared" si="13"/>
        <v>39.5</v>
      </c>
    </row>
    <row r="72" spans="1:13" x14ac:dyDescent="0.2">
      <c r="A72" s="163"/>
      <c r="B72" s="62"/>
      <c r="C72" s="62">
        <v>292006</v>
      </c>
      <c r="D72" s="62" t="s">
        <v>424</v>
      </c>
      <c r="E72" s="113">
        <v>0</v>
      </c>
      <c r="F72" s="63"/>
      <c r="G72" s="63"/>
      <c r="H72" s="64"/>
      <c r="I72" s="113">
        <v>0.4</v>
      </c>
      <c r="J72" s="63">
        <v>0</v>
      </c>
      <c r="K72" s="63">
        <v>0</v>
      </c>
      <c r="L72" s="63">
        <v>0</v>
      </c>
      <c r="M72" s="63">
        <v>0</v>
      </c>
    </row>
    <row r="73" spans="1:13" x14ac:dyDescent="0.2">
      <c r="A73" s="162"/>
      <c r="B73" s="23"/>
      <c r="C73" s="24">
        <v>292008</v>
      </c>
      <c r="D73" s="24" t="s">
        <v>28</v>
      </c>
      <c r="E73" s="113">
        <v>20</v>
      </c>
      <c r="F73" s="63"/>
      <c r="G73" s="63"/>
      <c r="H73" s="64"/>
      <c r="I73" s="113">
        <v>24.4</v>
      </c>
      <c r="J73" s="63">
        <v>25</v>
      </c>
      <c r="K73" s="63">
        <v>25</v>
      </c>
      <c r="L73" s="63">
        <v>25</v>
      </c>
      <c r="M73" s="63">
        <v>25</v>
      </c>
    </row>
    <row r="74" spans="1:13" x14ac:dyDescent="0.2">
      <c r="A74" s="162"/>
      <c r="B74" s="23"/>
      <c r="C74" s="24">
        <v>292009</v>
      </c>
      <c r="D74" s="24" t="s">
        <v>425</v>
      </c>
      <c r="E74" s="113">
        <v>0</v>
      </c>
      <c r="F74" s="63"/>
      <c r="G74" s="63"/>
      <c r="H74" s="64"/>
      <c r="I74" s="113">
        <v>4</v>
      </c>
      <c r="J74" s="63">
        <v>4</v>
      </c>
      <c r="K74" s="63">
        <v>4</v>
      </c>
      <c r="L74" s="63">
        <v>4</v>
      </c>
      <c r="M74" s="63">
        <v>4</v>
      </c>
    </row>
    <row r="75" spans="1:13" x14ac:dyDescent="0.2">
      <c r="A75" s="162"/>
      <c r="B75" s="23"/>
      <c r="C75" s="24">
        <v>292017</v>
      </c>
      <c r="D75" s="24" t="s">
        <v>355</v>
      </c>
      <c r="E75" s="113">
        <v>1.1000000000000001</v>
      </c>
      <c r="F75" s="63"/>
      <c r="G75" s="63"/>
      <c r="H75" s="64"/>
      <c r="I75" s="113">
        <v>3.2</v>
      </c>
      <c r="J75" s="63">
        <v>0</v>
      </c>
      <c r="K75" s="63">
        <v>0</v>
      </c>
      <c r="L75" s="63">
        <v>0</v>
      </c>
      <c r="M75" s="63">
        <v>0</v>
      </c>
    </row>
    <row r="76" spans="1:13" x14ac:dyDescent="0.2">
      <c r="A76" s="162"/>
      <c r="B76" s="23"/>
      <c r="C76" s="24">
        <v>2920271</v>
      </c>
      <c r="D76" s="24" t="s">
        <v>302</v>
      </c>
      <c r="E76" s="113">
        <v>9.5</v>
      </c>
      <c r="F76" s="63"/>
      <c r="G76" s="63"/>
      <c r="H76" s="64"/>
      <c r="I76" s="113">
        <v>9.6999999999999993</v>
      </c>
      <c r="J76" s="63">
        <v>10</v>
      </c>
      <c r="K76" s="63">
        <v>10</v>
      </c>
      <c r="L76" s="63">
        <v>10</v>
      </c>
      <c r="M76" s="63">
        <v>10</v>
      </c>
    </row>
    <row r="77" spans="1:13" x14ac:dyDescent="0.2">
      <c r="A77" s="162"/>
      <c r="B77" s="23"/>
      <c r="C77" s="24">
        <v>2920272</v>
      </c>
      <c r="D77" s="24" t="s">
        <v>258</v>
      </c>
      <c r="E77" s="113">
        <v>9.1</v>
      </c>
      <c r="F77" s="63"/>
      <c r="G77" s="63"/>
      <c r="H77" s="64"/>
      <c r="I77" s="113">
        <v>3</v>
      </c>
      <c r="J77" s="63">
        <v>0.5</v>
      </c>
      <c r="K77" s="63">
        <v>0.5</v>
      </c>
      <c r="L77" s="63">
        <v>0.5</v>
      </c>
      <c r="M77" s="63">
        <v>0.5</v>
      </c>
    </row>
    <row r="78" spans="1:13" x14ac:dyDescent="0.2">
      <c r="A78" s="161"/>
      <c r="B78" s="128"/>
      <c r="C78" s="128"/>
      <c r="D78" s="128" t="s">
        <v>29</v>
      </c>
      <c r="E78" s="117">
        <f t="shared" ref="E78:M78" si="14">SUM(E79:E110)</f>
        <v>1739.9</v>
      </c>
      <c r="F78" s="117">
        <f t="shared" si="14"/>
        <v>0</v>
      </c>
      <c r="G78" s="117">
        <f t="shared" si="14"/>
        <v>0</v>
      </c>
      <c r="H78" s="117">
        <f t="shared" si="14"/>
        <v>0</v>
      </c>
      <c r="I78" s="117">
        <f t="shared" si="14"/>
        <v>1619.3999999999999</v>
      </c>
      <c r="J78" s="117">
        <f t="shared" si="14"/>
        <v>1876.9299999999996</v>
      </c>
      <c r="K78" s="117">
        <f t="shared" si="14"/>
        <v>1876.9299999999996</v>
      </c>
      <c r="L78" s="117">
        <f t="shared" si="14"/>
        <v>1823.4999999999998</v>
      </c>
      <c r="M78" s="117">
        <f t="shared" si="14"/>
        <v>1869.4999999999998</v>
      </c>
    </row>
    <row r="79" spans="1:13" x14ac:dyDescent="0.2">
      <c r="A79" s="162"/>
      <c r="B79" s="23">
        <v>311</v>
      </c>
      <c r="C79" s="24">
        <v>3111</v>
      </c>
      <c r="D79" s="24" t="s">
        <v>285</v>
      </c>
      <c r="E79" s="113">
        <v>4</v>
      </c>
      <c r="F79" s="63"/>
      <c r="G79" s="63"/>
      <c r="H79" s="64"/>
      <c r="I79" s="113">
        <v>8.3000000000000007</v>
      </c>
      <c r="J79" s="63">
        <v>10</v>
      </c>
      <c r="K79" s="63">
        <v>10</v>
      </c>
      <c r="L79" s="63">
        <v>10</v>
      </c>
      <c r="M79" s="63">
        <v>10</v>
      </c>
    </row>
    <row r="80" spans="1:13" x14ac:dyDescent="0.2">
      <c r="A80" s="162"/>
      <c r="B80" s="23"/>
      <c r="C80" s="24">
        <v>3112</v>
      </c>
      <c r="D80" s="24" t="s">
        <v>286</v>
      </c>
      <c r="E80" s="113">
        <v>2.2000000000000002</v>
      </c>
      <c r="F80" s="63"/>
      <c r="G80" s="63"/>
      <c r="H80" s="64"/>
      <c r="I80" s="113">
        <v>4.3</v>
      </c>
      <c r="J80" s="63">
        <v>5</v>
      </c>
      <c r="K80" s="63">
        <v>5</v>
      </c>
      <c r="L80" s="63">
        <v>5</v>
      </c>
      <c r="M80" s="63">
        <v>5</v>
      </c>
    </row>
    <row r="81" spans="1:13" x14ac:dyDescent="0.2">
      <c r="A81" s="162"/>
      <c r="B81" s="23"/>
      <c r="C81" s="24">
        <v>3113</v>
      </c>
      <c r="D81" s="24" t="s">
        <v>30</v>
      </c>
      <c r="E81" s="113">
        <v>28.5</v>
      </c>
      <c r="F81" s="63"/>
      <c r="G81" s="63"/>
      <c r="H81" s="64"/>
      <c r="I81" s="113">
        <v>28.9</v>
      </c>
      <c r="J81" s="63">
        <v>28.9</v>
      </c>
      <c r="K81" s="63">
        <v>28.9</v>
      </c>
      <c r="L81" s="63">
        <v>28.9</v>
      </c>
      <c r="M81" s="63">
        <v>28.9</v>
      </c>
    </row>
    <row r="82" spans="1:13" x14ac:dyDescent="0.2">
      <c r="A82" s="162"/>
      <c r="B82" s="23"/>
      <c r="C82" s="24">
        <v>3114</v>
      </c>
      <c r="D82" s="24" t="s">
        <v>510</v>
      </c>
      <c r="E82" s="113">
        <v>8</v>
      </c>
      <c r="F82" s="63"/>
      <c r="G82" s="63"/>
      <c r="H82" s="64"/>
      <c r="I82" s="113">
        <v>0.3</v>
      </c>
      <c r="J82" s="63">
        <v>0</v>
      </c>
      <c r="K82" s="63">
        <v>0</v>
      </c>
      <c r="L82" s="63">
        <v>0</v>
      </c>
      <c r="M82" s="63">
        <v>0</v>
      </c>
    </row>
    <row r="83" spans="1:13" x14ac:dyDescent="0.2">
      <c r="A83" s="162"/>
      <c r="B83" s="23"/>
      <c r="C83" s="24">
        <v>3119</v>
      </c>
      <c r="D83" s="24" t="s">
        <v>327</v>
      </c>
      <c r="E83" s="121">
        <v>0</v>
      </c>
      <c r="F83" s="63"/>
      <c r="G83" s="65"/>
      <c r="H83" s="141"/>
      <c r="I83" s="121">
        <v>0</v>
      </c>
      <c r="J83" s="63">
        <v>3</v>
      </c>
      <c r="K83" s="63">
        <v>3</v>
      </c>
      <c r="L83" s="63">
        <v>0</v>
      </c>
      <c r="M83" s="63">
        <v>0</v>
      </c>
    </row>
    <row r="84" spans="1:13" x14ac:dyDescent="0.2">
      <c r="A84" s="162"/>
      <c r="B84" s="23"/>
      <c r="C84" s="24">
        <v>31110</v>
      </c>
      <c r="D84" s="24" t="s">
        <v>426</v>
      </c>
      <c r="E84" s="121">
        <v>0</v>
      </c>
      <c r="F84" s="63"/>
      <c r="G84" s="65"/>
      <c r="H84" s="141"/>
      <c r="I84" s="121">
        <v>0.3</v>
      </c>
      <c r="J84" s="65">
        <v>0.3</v>
      </c>
      <c r="K84" s="65">
        <v>0.3</v>
      </c>
      <c r="L84" s="65">
        <v>0.3</v>
      </c>
      <c r="M84" s="65">
        <v>0.3</v>
      </c>
    </row>
    <row r="85" spans="1:13" x14ac:dyDescent="0.2">
      <c r="A85" s="162"/>
      <c r="B85" s="23"/>
      <c r="C85" s="24">
        <v>31111</v>
      </c>
      <c r="D85" s="24" t="s">
        <v>326</v>
      </c>
      <c r="E85" s="113">
        <v>2.8</v>
      </c>
      <c r="F85" s="63"/>
      <c r="G85" s="63"/>
      <c r="H85" s="64"/>
      <c r="I85" s="113">
        <v>0</v>
      </c>
      <c r="J85" s="63">
        <v>0</v>
      </c>
      <c r="K85" s="63">
        <v>0</v>
      </c>
      <c r="L85" s="63">
        <v>0</v>
      </c>
      <c r="M85" s="63">
        <v>0</v>
      </c>
    </row>
    <row r="86" spans="1:13" x14ac:dyDescent="0.2">
      <c r="A86" s="162"/>
      <c r="B86" s="23">
        <v>312</v>
      </c>
      <c r="C86" s="24">
        <v>312001</v>
      </c>
      <c r="D86" s="24" t="s">
        <v>295</v>
      </c>
      <c r="E86" s="113">
        <v>1.5</v>
      </c>
      <c r="F86" s="63"/>
      <c r="G86" s="63"/>
      <c r="H86" s="64"/>
      <c r="I86" s="113">
        <v>1.7</v>
      </c>
      <c r="J86" s="63">
        <v>1.3</v>
      </c>
      <c r="K86" s="63">
        <v>1.3</v>
      </c>
      <c r="L86" s="63">
        <v>1.3</v>
      </c>
      <c r="M86" s="63">
        <v>1.3</v>
      </c>
    </row>
    <row r="87" spans="1:13" x14ac:dyDescent="0.2">
      <c r="A87" s="162"/>
      <c r="B87" s="23"/>
      <c r="C87" s="24">
        <v>312001</v>
      </c>
      <c r="D87" s="24" t="s">
        <v>356</v>
      </c>
      <c r="E87" s="113">
        <v>111.9</v>
      </c>
      <c r="F87" s="63"/>
      <c r="G87" s="63"/>
      <c r="H87" s="141"/>
      <c r="I87" s="113">
        <v>0.2</v>
      </c>
      <c r="J87" s="63">
        <v>0</v>
      </c>
      <c r="K87" s="63">
        <v>0</v>
      </c>
      <c r="L87" s="63">
        <v>0</v>
      </c>
      <c r="M87" s="63">
        <v>0</v>
      </c>
    </row>
    <row r="88" spans="1:13" x14ac:dyDescent="0.2">
      <c r="A88" s="162"/>
      <c r="B88" s="23"/>
      <c r="C88" s="24">
        <v>312001</v>
      </c>
      <c r="D88" s="24" t="s">
        <v>31</v>
      </c>
      <c r="E88" s="113">
        <v>10.3</v>
      </c>
      <c r="F88" s="63"/>
      <c r="G88" s="63"/>
      <c r="H88" s="141"/>
      <c r="I88" s="113">
        <v>28</v>
      </c>
      <c r="J88" s="63">
        <v>30</v>
      </c>
      <c r="K88" s="63">
        <v>30</v>
      </c>
      <c r="L88" s="63">
        <v>30</v>
      </c>
      <c r="M88" s="63">
        <v>30</v>
      </c>
    </row>
    <row r="89" spans="1:13" x14ac:dyDescent="0.2">
      <c r="A89" s="162"/>
      <c r="B89" s="23"/>
      <c r="C89" s="24">
        <v>312001</v>
      </c>
      <c r="D89" s="24" t="s">
        <v>32</v>
      </c>
      <c r="E89" s="113">
        <v>12.2</v>
      </c>
      <c r="F89" s="63"/>
      <c r="G89" s="63"/>
      <c r="H89" s="141"/>
      <c r="I89" s="113">
        <v>7.1</v>
      </c>
      <c r="J89" s="63">
        <v>0</v>
      </c>
      <c r="K89" s="63">
        <v>0</v>
      </c>
      <c r="L89" s="63">
        <v>0</v>
      </c>
      <c r="M89" s="63">
        <v>0</v>
      </c>
    </row>
    <row r="90" spans="1:13" x14ac:dyDescent="0.2">
      <c r="A90" s="162"/>
      <c r="B90" s="23"/>
      <c r="C90" s="24">
        <v>312001</v>
      </c>
      <c r="D90" s="24" t="s">
        <v>33</v>
      </c>
      <c r="E90" s="113">
        <v>165.9</v>
      </c>
      <c r="F90" s="63"/>
      <c r="G90" s="63"/>
      <c r="H90" s="141"/>
      <c r="I90" s="113">
        <v>134.9</v>
      </c>
      <c r="J90" s="63">
        <v>134.9</v>
      </c>
      <c r="K90" s="63">
        <v>134.9</v>
      </c>
      <c r="L90" s="63">
        <v>134.9</v>
      </c>
      <c r="M90" s="63">
        <v>134.9</v>
      </c>
    </row>
    <row r="91" spans="1:13" x14ac:dyDescent="0.2">
      <c r="A91" s="162"/>
      <c r="B91" s="23"/>
      <c r="C91" s="24">
        <v>312001</v>
      </c>
      <c r="D91" s="24" t="s">
        <v>34</v>
      </c>
      <c r="E91" s="142">
        <v>19.7</v>
      </c>
      <c r="F91" s="63"/>
      <c r="G91" s="143"/>
      <c r="H91" s="144"/>
      <c r="I91" s="142">
        <v>12.1</v>
      </c>
      <c r="J91" s="143">
        <v>14.9</v>
      </c>
      <c r="K91" s="143">
        <v>14.9</v>
      </c>
      <c r="L91" s="143">
        <v>14.9</v>
      </c>
      <c r="M91" s="143">
        <v>14.9</v>
      </c>
    </row>
    <row r="92" spans="1:13" x14ac:dyDescent="0.2">
      <c r="A92" s="162"/>
      <c r="B92" s="23"/>
      <c r="C92" s="24">
        <v>312001</v>
      </c>
      <c r="D92" s="24" t="s">
        <v>35</v>
      </c>
      <c r="E92" s="113">
        <v>80</v>
      </c>
      <c r="F92" s="63"/>
      <c r="G92" s="63"/>
      <c r="H92" s="141"/>
      <c r="I92" s="113">
        <v>51.9</v>
      </c>
      <c r="J92" s="63">
        <v>73.400000000000006</v>
      </c>
      <c r="K92" s="63">
        <v>73.400000000000006</v>
      </c>
      <c r="L92" s="63">
        <v>73.400000000000006</v>
      </c>
      <c r="M92" s="63">
        <v>73.400000000000006</v>
      </c>
    </row>
    <row r="93" spans="1:13" x14ac:dyDescent="0.2">
      <c r="A93" s="162"/>
      <c r="B93" s="23"/>
      <c r="C93" s="24">
        <v>312001</v>
      </c>
      <c r="D93" s="24" t="s">
        <v>485</v>
      </c>
      <c r="E93" s="113">
        <v>0</v>
      </c>
      <c r="F93" s="63"/>
      <c r="G93" s="63"/>
      <c r="H93" s="141"/>
      <c r="I93" s="113">
        <v>0</v>
      </c>
      <c r="J93" s="63">
        <v>102.4</v>
      </c>
      <c r="K93" s="63">
        <v>102.4</v>
      </c>
      <c r="L93" s="63">
        <v>102.4</v>
      </c>
      <c r="M93" s="63">
        <v>102.4</v>
      </c>
    </row>
    <row r="94" spans="1:13" x14ac:dyDescent="0.2">
      <c r="A94" s="162"/>
      <c r="B94" s="23"/>
      <c r="C94" s="24">
        <v>3120011</v>
      </c>
      <c r="D94" s="24" t="s">
        <v>400</v>
      </c>
      <c r="E94" s="113">
        <v>625.9</v>
      </c>
      <c r="F94" s="63"/>
      <c r="G94" s="65"/>
      <c r="H94" s="141"/>
      <c r="I94" s="113">
        <v>731.8</v>
      </c>
      <c r="J94" s="63">
        <v>670.8</v>
      </c>
      <c r="K94" s="63">
        <v>670.8</v>
      </c>
      <c r="L94" s="63">
        <v>732</v>
      </c>
      <c r="M94" s="63">
        <v>760</v>
      </c>
    </row>
    <row r="95" spans="1:13" x14ac:dyDescent="0.2">
      <c r="A95" s="162"/>
      <c r="B95" s="23"/>
      <c r="C95" s="24">
        <v>3120011</v>
      </c>
      <c r="D95" s="24" t="s">
        <v>401</v>
      </c>
      <c r="E95" s="113">
        <v>32.4</v>
      </c>
      <c r="F95" s="63"/>
      <c r="G95" s="65"/>
      <c r="H95" s="141"/>
      <c r="I95" s="113">
        <v>0</v>
      </c>
      <c r="J95" s="63">
        <v>40.700000000000003</v>
      </c>
      <c r="K95" s="63">
        <v>40.700000000000003</v>
      </c>
      <c r="L95" s="63">
        <v>42</v>
      </c>
      <c r="M95" s="63">
        <v>44</v>
      </c>
    </row>
    <row r="96" spans="1:13" x14ac:dyDescent="0.2">
      <c r="A96" s="162"/>
      <c r="B96" s="23"/>
      <c r="C96" s="24">
        <v>3120011</v>
      </c>
      <c r="D96" s="24" t="s">
        <v>402</v>
      </c>
      <c r="E96" s="113">
        <v>561.70000000000005</v>
      </c>
      <c r="F96" s="63"/>
      <c r="G96" s="65"/>
      <c r="H96" s="141"/>
      <c r="I96" s="113">
        <v>564.20000000000005</v>
      </c>
      <c r="J96" s="63">
        <v>569.9</v>
      </c>
      <c r="K96" s="63">
        <v>569.9</v>
      </c>
      <c r="L96" s="63">
        <v>580</v>
      </c>
      <c r="M96" s="63">
        <v>590</v>
      </c>
    </row>
    <row r="97" spans="1:13" x14ac:dyDescent="0.2">
      <c r="A97" s="162"/>
      <c r="B97" s="23"/>
      <c r="C97" s="24">
        <v>3120011</v>
      </c>
      <c r="D97" s="24" t="s">
        <v>403</v>
      </c>
      <c r="E97" s="113">
        <v>13.9</v>
      </c>
      <c r="F97" s="63"/>
      <c r="G97" s="65"/>
      <c r="H97" s="141"/>
      <c r="I97" s="113">
        <v>0</v>
      </c>
      <c r="J97" s="63">
        <v>27.6</v>
      </c>
      <c r="K97" s="63">
        <v>27.6</v>
      </c>
      <c r="L97" s="63">
        <v>30</v>
      </c>
      <c r="M97" s="63">
        <v>35</v>
      </c>
    </row>
    <row r="98" spans="1:13" x14ac:dyDescent="0.2">
      <c r="A98" s="162"/>
      <c r="B98" s="23"/>
      <c r="C98" s="24">
        <v>3120011</v>
      </c>
      <c r="D98" s="24" t="s">
        <v>404</v>
      </c>
      <c r="E98" s="113">
        <v>12.8</v>
      </c>
      <c r="F98" s="63"/>
      <c r="G98" s="65"/>
      <c r="H98" s="141"/>
      <c r="I98" s="113">
        <v>13.6</v>
      </c>
      <c r="J98" s="63">
        <v>13.3</v>
      </c>
      <c r="K98" s="63">
        <v>13.3</v>
      </c>
      <c r="L98" s="63">
        <v>14</v>
      </c>
      <c r="M98" s="63">
        <v>15</v>
      </c>
    </row>
    <row r="99" spans="1:13" x14ac:dyDescent="0.2">
      <c r="A99" s="162"/>
      <c r="B99" s="23"/>
      <c r="C99" s="24">
        <v>3120012</v>
      </c>
      <c r="D99" s="24" t="s">
        <v>36</v>
      </c>
      <c r="E99" s="113">
        <v>21.8</v>
      </c>
      <c r="F99" s="63"/>
      <c r="G99" s="63"/>
      <c r="H99" s="64"/>
      <c r="I99" s="113">
        <v>17.2</v>
      </c>
      <c r="J99" s="63">
        <v>17.2</v>
      </c>
      <c r="K99" s="63">
        <v>17.2</v>
      </c>
      <c r="L99" s="63">
        <v>17.2</v>
      </c>
      <c r="M99" s="63">
        <v>17.2</v>
      </c>
    </row>
    <row r="100" spans="1:13" x14ac:dyDescent="0.2">
      <c r="A100" s="162"/>
      <c r="B100" s="23"/>
      <c r="C100" s="24">
        <v>3120013</v>
      </c>
      <c r="D100" s="24" t="s">
        <v>37</v>
      </c>
      <c r="E100" s="113">
        <v>0.8</v>
      </c>
      <c r="F100" s="63"/>
      <c r="G100" s="63"/>
      <c r="H100" s="64"/>
      <c r="I100" s="113">
        <v>0.8</v>
      </c>
      <c r="J100" s="63">
        <v>0.6</v>
      </c>
      <c r="K100" s="63">
        <v>0.6</v>
      </c>
      <c r="L100" s="63">
        <v>0.6</v>
      </c>
      <c r="M100" s="63">
        <v>0.6</v>
      </c>
    </row>
    <row r="101" spans="1:13" x14ac:dyDescent="0.2">
      <c r="A101" s="162"/>
      <c r="B101" s="23"/>
      <c r="C101" s="24">
        <v>3120014</v>
      </c>
      <c r="D101" s="24" t="s">
        <v>38</v>
      </c>
      <c r="E101" s="113">
        <v>0.4</v>
      </c>
      <c r="F101" s="63"/>
      <c r="G101" s="63"/>
      <c r="H101" s="64"/>
      <c r="I101" s="113">
        <v>0.4</v>
      </c>
      <c r="J101" s="63">
        <v>0.4</v>
      </c>
      <c r="K101" s="63">
        <v>0.4</v>
      </c>
      <c r="L101" s="63">
        <v>0.4</v>
      </c>
      <c r="M101" s="63">
        <v>0.4</v>
      </c>
    </row>
    <row r="102" spans="1:13" x14ac:dyDescent="0.2">
      <c r="A102" s="162"/>
      <c r="B102" s="23"/>
      <c r="C102" s="24">
        <v>3120015</v>
      </c>
      <c r="D102" s="24" t="s">
        <v>259</v>
      </c>
      <c r="E102" s="113">
        <v>2.6</v>
      </c>
      <c r="F102" s="63"/>
      <c r="G102" s="63"/>
      <c r="H102" s="64"/>
      <c r="I102" s="113">
        <v>2.6</v>
      </c>
      <c r="J102" s="63">
        <v>2.6</v>
      </c>
      <c r="K102" s="63">
        <v>2.6</v>
      </c>
      <c r="L102" s="63">
        <v>2.6</v>
      </c>
      <c r="M102" s="63">
        <v>2.6</v>
      </c>
    </row>
    <row r="103" spans="1:13" x14ac:dyDescent="0.2">
      <c r="A103" s="162"/>
      <c r="B103" s="23"/>
      <c r="C103" s="24">
        <v>3120016</v>
      </c>
      <c r="D103" s="24" t="s">
        <v>345</v>
      </c>
      <c r="E103" s="113">
        <v>17</v>
      </c>
      <c r="F103" s="63"/>
      <c r="G103" s="63"/>
      <c r="H103" s="64"/>
      <c r="I103" s="113">
        <v>7.1</v>
      </c>
      <c r="J103" s="63">
        <v>6.8</v>
      </c>
      <c r="K103" s="63">
        <v>6.8</v>
      </c>
      <c r="L103" s="63">
        <v>0</v>
      </c>
      <c r="M103" s="63">
        <v>0</v>
      </c>
    </row>
    <row r="104" spans="1:13" x14ac:dyDescent="0.2">
      <c r="A104" s="162"/>
      <c r="B104" s="23"/>
      <c r="C104" s="24">
        <v>3120018</v>
      </c>
      <c r="D104" s="24" t="s">
        <v>543</v>
      </c>
      <c r="E104" s="113">
        <v>0</v>
      </c>
      <c r="F104" s="63"/>
      <c r="G104" s="63"/>
      <c r="H104" s="64"/>
      <c r="I104" s="113">
        <v>0</v>
      </c>
      <c r="J104" s="63">
        <v>0.1</v>
      </c>
      <c r="K104" s="63">
        <v>0.1</v>
      </c>
      <c r="L104" s="63">
        <v>0.1</v>
      </c>
      <c r="M104" s="63">
        <v>0.1</v>
      </c>
    </row>
    <row r="105" spans="1:13" x14ac:dyDescent="0.2">
      <c r="A105" s="162"/>
      <c r="B105" s="23"/>
      <c r="C105" s="24"/>
      <c r="D105" s="24" t="s">
        <v>449</v>
      </c>
      <c r="E105" s="113">
        <v>0</v>
      </c>
      <c r="F105" s="63"/>
      <c r="G105" s="63"/>
      <c r="H105" s="64"/>
      <c r="I105" s="113">
        <v>0</v>
      </c>
      <c r="J105" s="63">
        <v>4.8</v>
      </c>
      <c r="K105" s="63">
        <v>4.8</v>
      </c>
      <c r="L105" s="63">
        <v>0</v>
      </c>
      <c r="M105" s="63">
        <v>0</v>
      </c>
    </row>
    <row r="106" spans="1:13" x14ac:dyDescent="0.2">
      <c r="A106" s="162"/>
      <c r="B106" s="23"/>
      <c r="C106" s="24"/>
      <c r="D106" s="24" t="s">
        <v>450</v>
      </c>
      <c r="E106" s="113">
        <v>0</v>
      </c>
      <c r="F106" s="63"/>
      <c r="G106" s="63"/>
      <c r="H106" s="64"/>
      <c r="I106" s="113">
        <v>0</v>
      </c>
      <c r="J106" s="63">
        <v>3.5</v>
      </c>
      <c r="K106" s="63">
        <v>3.5</v>
      </c>
      <c r="L106" s="63">
        <v>0</v>
      </c>
      <c r="M106" s="63">
        <v>0</v>
      </c>
    </row>
    <row r="107" spans="1:13" x14ac:dyDescent="0.2">
      <c r="A107" s="162"/>
      <c r="B107" s="23"/>
      <c r="C107" s="24"/>
      <c r="D107" s="24" t="s">
        <v>451</v>
      </c>
      <c r="E107" s="113">
        <v>0</v>
      </c>
      <c r="F107" s="63"/>
      <c r="G107" s="63"/>
      <c r="H107" s="64"/>
      <c r="I107" s="113">
        <v>0</v>
      </c>
      <c r="J107" s="63">
        <v>4.2</v>
      </c>
      <c r="K107" s="63">
        <v>4.2</v>
      </c>
      <c r="L107" s="63">
        <v>0</v>
      </c>
      <c r="M107" s="63">
        <v>0</v>
      </c>
    </row>
    <row r="108" spans="1:13" x14ac:dyDescent="0.2">
      <c r="A108" s="162"/>
      <c r="B108" s="23"/>
      <c r="C108" s="24"/>
      <c r="D108" s="24" t="s">
        <v>452</v>
      </c>
      <c r="E108" s="113">
        <v>0</v>
      </c>
      <c r="F108" s="63"/>
      <c r="G108" s="63"/>
      <c r="H108" s="64"/>
      <c r="I108" s="113">
        <v>0</v>
      </c>
      <c r="J108" s="63">
        <v>5.0999999999999996</v>
      </c>
      <c r="K108" s="63">
        <v>5.0999999999999996</v>
      </c>
      <c r="L108" s="63">
        <v>0</v>
      </c>
      <c r="M108" s="63">
        <v>0</v>
      </c>
    </row>
    <row r="109" spans="1:13" x14ac:dyDescent="0.2">
      <c r="A109" s="162"/>
      <c r="B109" s="23"/>
      <c r="C109" s="24"/>
      <c r="D109" s="24" t="s">
        <v>475</v>
      </c>
      <c r="E109" s="113"/>
      <c r="F109" s="63"/>
      <c r="G109" s="63"/>
      <c r="H109" s="64"/>
      <c r="I109" s="113"/>
      <c r="J109" s="63">
        <v>45.33</v>
      </c>
      <c r="K109" s="63">
        <v>45.33</v>
      </c>
      <c r="L109" s="63">
        <v>0</v>
      </c>
      <c r="M109" s="63">
        <v>0</v>
      </c>
    </row>
    <row r="110" spans="1:13" x14ac:dyDescent="0.2">
      <c r="A110" s="162"/>
      <c r="B110" s="23">
        <v>331</v>
      </c>
      <c r="C110" s="24">
        <v>331002</v>
      </c>
      <c r="D110" s="24" t="s">
        <v>39</v>
      </c>
      <c r="E110" s="113">
        <v>3.6</v>
      </c>
      <c r="F110" s="63"/>
      <c r="G110" s="63"/>
      <c r="H110" s="64"/>
      <c r="I110" s="113">
        <v>3.7</v>
      </c>
      <c r="J110" s="63">
        <v>59.9</v>
      </c>
      <c r="K110" s="63">
        <v>59.9</v>
      </c>
      <c r="L110" s="63">
        <v>3.5</v>
      </c>
      <c r="M110" s="63">
        <v>3.5</v>
      </c>
    </row>
    <row r="111" spans="1:13" x14ac:dyDescent="0.2">
      <c r="A111" s="161"/>
      <c r="B111" s="128"/>
      <c r="C111" s="128"/>
      <c r="D111" s="128" t="s">
        <v>40</v>
      </c>
      <c r="E111" s="114">
        <f>SUM(E112+E115+E116+E117)</f>
        <v>480.3</v>
      </c>
      <c r="F111" s="114" t="e">
        <f>SUM(F112+F115+F116+F117)</f>
        <v>#REF!</v>
      </c>
      <c r="G111" s="114" t="e">
        <f>SUM(G112+G115+G116+G117)</f>
        <v>#REF!</v>
      </c>
      <c r="H111" s="114" t="e">
        <f>SUM(H112+H115+H116+H117)</f>
        <v>#REF!</v>
      </c>
      <c r="I111" s="114">
        <f>SUM(I112+I115+I116+I117)</f>
        <v>353.4</v>
      </c>
      <c r="J111" s="114">
        <f>SUM(J112+J117)</f>
        <v>934.2</v>
      </c>
      <c r="K111" s="114">
        <f>SUM(K112+K117)</f>
        <v>934.2</v>
      </c>
      <c r="L111" s="114">
        <f>SUM(L112+L117)</f>
        <v>862</v>
      </c>
      <c r="M111" s="114">
        <f>SUM(M112+M117)</f>
        <v>962.8</v>
      </c>
    </row>
    <row r="112" spans="1:13" x14ac:dyDescent="0.2">
      <c r="A112" s="161"/>
      <c r="B112" s="23">
        <v>400</v>
      </c>
      <c r="C112" s="23"/>
      <c r="D112" s="23" t="s">
        <v>250</v>
      </c>
      <c r="E112" s="112">
        <f>SUM(E113:E114)</f>
        <v>353.8</v>
      </c>
      <c r="F112" s="112">
        <f>SUM(F113:F114)</f>
        <v>0</v>
      </c>
      <c r="G112" s="112">
        <f>SUM(G113:G114)</f>
        <v>0</v>
      </c>
      <c r="H112" s="112">
        <f>SUM(H113:H114)</f>
        <v>0</v>
      </c>
      <c r="I112" s="112">
        <f>SUM(I113:I114)</f>
        <v>227.5</v>
      </c>
      <c r="J112" s="112">
        <f>SUM(J113:J116)</f>
        <v>566.30000000000007</v>
      </c>
      <c r="K112" s="112">
        <f>SUM(K113:K116)</f>
        <v>566.30000000000007</v>
      </c>
      <c r="L112" s="112">
        <f>SUM(L113:L116)</f>
        <v>445.2</v>
      </c>
      <c r="M112" s="112">
        <f>SUM(M113:M116)</f>
        <v>365.2</v>
      </c>
    </row>
    <row r="113" spans="1:13" x14ac:dyDescent="0.2">
      <c r="A113" s="162"/>
      <c r="B113" s="23"/>
      <c r="C113" s="24">
        <v>454</v>
      </c>
      <c r="D113" s="183" t="s">
        <v>538</v>
      </c>
      <c r="E113" s="121">
        <v>338</v>
      </c>
      <c r="F113" s="65"/>
      <c r="G113" s="65"/>
      <c r="H113" s="141"/>
      <c r="I113" s="121">
        <v>227.5</v>
      </c>
      <c r="J113" s="65">
        <v>270.89999999999998</v>
      </c>
      <c r="K113" s="65">
        <v>270.89999999999998</v>
      </c>
      <c r="L113" s="65">
        <v>270.89999999999998</v>
      </c>
      <c r="M113" s="65">
        <v>270.89999999999998</v>
      </c>
    </row>
    <row r="114" spans="1:13" x14ac:dyDescent="0.2">
      <c r="A114" s="162"/>
      <c r="B114" s="23"/>
      <c r="C114" s="24">
        <v>454</v>
      </c>
      <c r="D114" s="183" t="s">
        <v>539</v>
      </c>
      <c r="E114" s="113">
        <v>15.8</v>
      </c>
      <c r="F114" s="65"/>
      <c r="G114" s="63"/>
      <c r="H114" s="141"/>
      <c r="I114" s="113">
        <v>0</v>
      </c>
      <c r="J114" s="63">
        <v>271.10000000000002</v>
      </c>
      <c r="K114" s="63">
        <v>271.10000000000002</v>
      </c>
      <c r="L114" s="65">
        <v>150</v>
      </c>
      <c r="M114" s="65">
        <v>70</v>
      </c>
    </row>
    <row r="115" spans="1:13" x14ac:dyDescent="0.2">
      <c r="A115" s="162"/>
      <c r="B115" s="23">
        <v>411</v>
      </c>
      <c r="C115" s="24">
        <v>411005</v>
      </c>
      <c r="D115" s="24" t="s">
        <v>476</v>
      </c>
      <c r="E115" s="113">
        <v>0</v>
      </c>
      <c r="F115" s="65"/>
      <c r="G115" s="63"/>
      <c r="H115" s="141"/>
      <c r="I115" s="113">
        <v>13.6</v>
      </c>
      <c r="J115" s="63">
        <v>13.6</v>
      </c>
      <c r="K115" s="63">
        <v>13.6</v>
      </c>
      <c r="L115" s="63">
        <v>13.6</v>
      </c>
      <c r="M115" s="63">
        <v>13.6</v>
      </c>
    </row>
    <row r="116" spans="1:13" x14ac:dyDescent="0.2">
      <c r="A116" s="162"/>
      <c r="B116" s="23">
        <v>411</v>
      </c>
      <c r="C116" s="24">
        <v>411005</v>
      </c>
      <c r="D116" s="24" t="s">
        <v>477</v>
      </c>
      <c r="E116" s="113">
        <v>0</v>
      </c>
      <c r="F116" s="65"/>
      <c r="G116" s="63"/>
      <c r="H116" s="141"/>
      <c r="I116" s="113">
        <v>2.2000000000000002</v>
      </c>
      <c r="J116" s="65">
        <v>10.7</v>
      </c>
      <c r="K116" s="65">
        <v>10.7</v>
      </c>
      <c r="L116" s="65">
        <v>10.7</v>
      </c>
      <c r="M116" s="65">
        <v>10.7</v>
      </c>
    </row>
    <row r="117" spans="1:13" x14ac:dyDescent="0.2">
      <c r="A117" s="161"/>
      <c r="B117" s="23">
        <v>500</v>
      </c>
      <c r="C117" s="23"/>
      <c r="D117" s="23" t="s">
        <v>278</v>
      </c>
      <c r="E117" s="112">
        <f>SUM(E118:E120)</f>
        <v>126.5</v>
      </c>
      <c r="F117" s="112" t="e">
        <f>SUM(F118+F119 +#REF! +F120)</f>
        <v>#REF!</v>
      </c>
      <c r="G117" s="112" t="e">
        <f>SUM(G118+G119 +#REF! +G120)</f>
        <v>#REF!</v>
      </c>
      <c r="H117" s="112" t="e">
        <f>SUM(H118+H119 +#REF! +H120)</f>
        <v>#REF!</v>
      </c>
      <c r="I117" s="112">
        <f>SUM(I118:I120)</f>
        <v>110.1</v>
      </c>
      <c r="J117" s="112">
        <f>SUM(J118:J120)</f>
        <v>367.9</v>
      </c>
      <c r="K117" s="112">
        <f>SUM(K118:K120)</f>
        <v>367.9</v>
      </c>
      <c r="L117" s="112">
        <f>SUM(L118:L120)</f>
        <v>416.8</v>
      </c>
      <c r="M117" s="112">
        <f>SUM(M118:M120)</f>
        <v>597.6</v>
      </c>
    </row>
    <row r="118" spans="1:13" x14ac:dyDescent="0.2">
      <c r="A118" s="161"/>
      <c r="B118" s="23"/>
      <c r="C118" s="62">
        <v>513001</v>
      </c>
      <c r="D118" s="62" t="s">
        <v>427</v>
      </c>
      <c r="E118" s="113">
        <v>0</v>
      </c>
      <c r="F118" s="65"/>
      <c r="G118" s="63"/>
      <c r="H118" s="141"/>
      <c r="I118" s="113">
        <v>110.1</v>
      </c>
      <c r="J118" s="63">
        <v>100</v>
      </c>
      <c r="K118" s="63">
        <v>100</v>
      </c>
      <c r="L118" s="63">
        <v>100</v>
      </c>
      <c r="M118" s="63">
        <v>100</v>
      </c>
    </row>
    <row r="119" spans="1:13" x14ac:dyDescent="0.2">
      <c r="A119" s="162"/>
      <c r="B119" s="23"/>
      <c r="C119" s="68">
        <v>5130025</v>
      </c>
      <c r="D119" s="24" t="s">
        <v>499</v>
      </c>
      <c r="E119" s="121">
        <v>126.5</v>
      </c>
      <c r="F119" s="65"/>
      <c r="G119" s="65"/>
      <c r="H119" s="141"/>
      <c r="I119" s="121">
        <v>0</v>
      </c>
      <c r="J119" s="182">
        <v>267.89999999999998</v>
      </c>
      <c r="K119" s="182">
        <v>267.89999999999998</v>
      </c>
      <c r="L119" s="182">
        <v>316.8</v>
      </c>
      <c r="M119" s="182">
        <v>497.6</v>
      </c>
    </row>
    <row r="120" spans="1:13" x14ac:dyDescent="0.2">
      <c r="A120" s="162"/>
      <c r="B120" s="23"/>
      <c r="C120" s="24">
        <v>51400212</v>
      </c>
      <c r="D120" s="24" t="s">
        <v>478</v>
      </c>
      <c r="E120" s="121">
        <v>0</v>
      </c>
      <c r="F120" s="65"/>
      <c r="G120" s="65"/>
      <c r="H120" s="141"/>
      <c r="I120" s="121">
        <v>0</v>
      </c>
      <c r="J120" s="65">
        <v>0</v>
      </c>
      <c r="K120" s="65">
        <v>0</v>
      </c>
      <c r="L120" s="65">
        <v>0</v>
      </c>
      <c r="M120" s="65">
        <v>0</v>
      </c>
    </row>
    <row r="121" spans="1:13" x14ac:dyDescent="0.2">
      <c r="A121" s="161"/>
      <c r="B121" s="128"/>
      <c r="C121" s="128"/>
      <c r="D121" s="128" t="s">
        <v>41</v>
      </c>
      <c r="E121" s="114">
        <f t="shared" ref="E121:M121" si="15">SUM(E122+E125)</f>
        <v>23.5</v>
      </c>
      <c r="F121" s="114">
        <f t="shared" si="15"/>
        <v>0</v>
      </c>
      <c r="G121" s="114">
        <f t="shared" si="15"/>
        <v>0</v>
      </c>
      <c r="H121" s="114">
        <f t="shared" si="15"/>
        <v>0</v>
      </c>
      <c r="I121" s="114">
        <f t="shared" si="15"/>
        <v>68.5</v>
      </c>
      <c r="J121" s="114">
        <f t="shared" si="15"/>
        <v>2239.5299999999997</v>
      </c>
      <c r="K121" s="114">
        <f t="shared" si="15"/>
        <v>2239.5299999999997</v>
      </c>
      <c r="L121" s="114">
        <f t="shared" si="15"/>
        <v>108.19999999999999</v>
      </c>
      <c r="M121" s="114">
        <f t="shared" si="15"/>
        <v>91.6</v>
      </c>
    </row>
    <row r="122" spans="1:13" x14ac:dyDescent="0.2">
      <c r="A122" s="161"/>
      <c r="B122" s="23">
        <v>230</v>
      </c>
      <c r="C122" s="23"/>
      <c r="D122" s="23" t="s">
        <v>42</v>
      </c>
      <c r="E122" s="112">
        <f t="shared" ref="E122:M122" si="16">SUM(E123:E124)</f>
        <v>2.7</v>
      </c>
      <c r="F122" s="112">
        <f t="shared" si="16"/>
        <v>0</v>
      </c>
      <c r="G122" s="112">
        <f t="shared" si="16"/>
        <v>0</v>
      </c>
      <c r="H122" s="112">
        <f t="shared" si="16"/>
        <v>0</v>
      </c>
      <c r="I122" s="112">
        <f t="shared" si="16"/>
        <v>68.5</v>
      </c>
      <c r="J122" s="112">
        <f t="shared" si="16"/>
        <v>8.6</v>
      </c>
      <c r="K122" s="112">
        <f t="shared" si="16"/>
        <v>8.6</v>
      </c>
      <c r="L122" s="112">
        <f t="shared" si="16"/>
        <v>8.6</v>
      </c>
      <c r="M122" s="112">
        <f t="shared" si="16"/>
        <v>8.6</v>
      </c>
    </row>
    <row r="123" spans="1:13" x14ac:dyDescent="0.2">
      <c r="A123" s="162"/>
      <c r="B123" s="23"/>
      <c r="C123" s="24">
        <v>231</v>
      </c>
      <c r="D123" s="24" t="s">
        <v>374</v>
      </c>
      <c r="E123" s="113">
        <v>2.7</v>
      </c>
      <c r="F123" s="63"/>
      <c r="G123" s="63"/>
      <c r="H123" s="64"/>
      <c r="I123" s="113">
        <v>47</v>
      </c>
      <c r="J123" s="63">
        <v>2</v>
      </c>
      <c r="K123" s="63">
        <v>2</v>
      </c>
      <c r="L123" s="63">
        <v>2</v>
      </c>
      <c r="M123" s="63">
        <v>2</v>
      </c>
    </row>
    <row r="124" spans="1:13" x14ac:dyDescent="0.2">
      <c r="A124" s="162"/>
      <c r="B124" s="23"/>
      <c r="C124" s="24">
        <v>233</v>
      </c>
      <c r="D124" s="24" t="s">
        <v>43</v>
      </c>
      <c r="E124" s="113">
        <v>0</v>
      </c>
      <c r="F124" s="63"/>
      <c r="G124" s="63"/>
      <c r="H124" s="64"/>
      <c r="I124" s="113">
        <v>21.5</v>
      </c>
      <c r="J124" s="63">
        <v>6.6</v>
      </c>
      <c r="K124" s="63">
        <v>6.6</v>
      </c>
      <c r="L124" s="63">
        <v>6.6</v>
      </c>
      <c r="M124" s="63">
        <v>6.6</v>
      </c>
    </row>
    <row r="125" spans="1:13" x14ac:dyDescent="0.2">
      <c r="A125" s="161"/>
      <c r="B125" s="23">
        <v>300</v>
      </c>
      <c r="C125" s="23"/>
      <c r="D125" s="23" t="s">
        <v>44</v>
      </c>
      <c r="E125" s="112">
        <f t="shared" ref="E125:M125" si="17">SUM(E126:E133)</f>
        <v>20.8</v>
      </c>
      <c r="F125" s="112">
        <f t="shared" si="17"/>
        <v>0</v>
      </c>
      <c r="G125" s="112">
        <f t="shared" si="17"/>
        <v>0</v>
      </c>
      <c r="H125" s="112">
        <f t="shared" si="17"/>
        <v>0</v>
      </c>
      <c r="I125" s="112">
        <f t="shared" si="17"/>
        <v>0</v>
      </c>
      <c r="J125" s="112">
        <f t="shared" si="17"/>
        <v>2230.9299999999998</v>
      </c>
      <c r="K125" s="112">
        <f t="shared" si="17"/>
        <v>2230.9299999999998</v>
      </c>
      <c r="L125" s="112">
        <f t="shared" si="17"/>
        <v>99.6</v>
      </c>
      <c r="M125" s="112">
        <f t="shared" si="17"/>
        <v>83</v>
      </c>
    </row>
    <row r="126" spans="1:13" x14ac:dyDescent="0.2">
      <c r="A126" s="162"/>
      <c r="B126" s="23"/>
      <c r="C126" s="24">
        <v>3217</v>
      </c>
      <c r="D126" s="24" t="s">
        <v>45</v>
      </c>
      <c r="E126" s="113">
        <v>0.8</v>
      </c>
      <c r="F126" s="63"/>
      <c r="G126" s="63"/>
      <c r="H126" s="64"/>
      <c r="I126" s="113">
        <v>0</v>
      </c>
      <c r="J126" s="63">
        <v>16.63</v>
      </c>
      <c r="K126" s="63">
        <v>16.63</v>
      </c>
      <c r="L126" s="63">
        <v>16.600000000000001</v>
      </c>
      <c r="M126" s="63">
        <v>0</v>
      </c>
    </row>
    <row r="127" spans="1:13" x14ac:dyDescent="0.2">
      <c r="A127" s="162"/>
      <c r="B127" s="23"/>
      <c r="C127" s="24">
        <v>322001</v>
      </c>
      <c r="D127" s="24" t="s">
        <v>479</v>
      </c>
      <c r="E127" s="113"/>
      <c r="F127" s="63"/>
      <c r="G127" s="63"/>
      <c r="H127" s="141"/>
      <c r="I127" s="113"/>
      <c r="J127" s="63">
        <v>41.5</v>
      </c>
      <c r="K127" s="63">
        <v>41.5</v>
      </c>
      <c r="L127" s="63">
        <v>83</v>
      </c>
      <c r="M127" s="63">
        <v>83</v>
      </c>
    </row>
    <row r="128" spans="1:13" x14ac:dyDescent="0.2">
      <c r="A128" s="162"/>
      <c r="B128" s="23"/>
      <c r="C128" s="24">
        <v>32119</v>
      </c>
      <c r="D128" s="24" t="s">
        <v>514</v>
      </c>
      <c r="E128" s="121">
        <v>10</v>
      </c>
      <c r="F128" s="63"/>
      <c r="G128" s="65"/>
      <c r="H128" s="64"/>
      <c r="I128" s="121"/>
      <c r="J128" s="65">
        <v>401.1</v>
      </c>
      <c r="K128" s="65">
        <v>401.1</v>
      </c>
      <c r="L128" s="65">
        <v>0</v>
      </c>
      <c r="M128" s="65">
        <v>0</v>
      </c>
    </row>
    <row r="129" spans="1:13" x14ac:dyDescent="0.2">
      <c r="A129" s="162"/>
      <c r="B129" s="23"/>
      <c r="C129" s="24">
        <v>32120</v>
      </c>
      <c r="D129" s="151" t="s">
        <v>513</v>
      </c>
      <c r="E129" s="113">
        <v>10</v>
      </c>
      <c r="F129" s="63"/>
      <c r="G129" s="63"/>
      <c r="H129" s="64"/>
      <c r="I129" s="113"/>
      <c r="J129" s="63">
        <v>323.10000000000002</v>
      </c>
      <c r="K129" s="63">
        <v>323.10000000000002</v>
      </c>
      <c r="L129" s="65">
        <v>0</v>
      </c>
      <c r="M129" s="65">
        <v>0</v>
      </c>
    </row>
    <row r="130" spans="1:13" x14ac:dyDescent="0.2">
      <c r="A130" s="162"/>
      <c r="B130" s="23"/>
      <c r="C130" s="24">
        <v>3216</v>
      </c>
      <c r="D130" s="24" t="s">
        <v>498</v>
      </c>
      <c r="E130" s="113"/>
      <c r="F130" s="63"/>
      <c r="G130" s="63"/>
      <c r="H130" s="64"/>
      <c r="I130" s="113"/>
      <c r="J130" s="63">
        <v>773.4</v>
      </c>
      <c r="K130" s="63">
        <v>773.4</v>
      </c>
      <c r="L130" s="65">
        <v>0</v>
      </c>
      <c r="M130" s="65">
        <v>0</v>
      </c>
    </row>
    <row r="131" spans="1:13" ht="8.25" hidden="1" customHeight="1" x14ac:dyDescent="0.2">
      <c r="A131" s="162"/>
      <c r="B131" s="23"/>
      <c r="C131" s="24"/>
      <c r="D131" s="151"/>
      <c r="E131" s="113"/>
      <c r="F131" s="63"/>
      <c r="G131" s="63"/>
      <c r="H131" s="64"/>
      <c r="I131" s="113"/>
      <c r="J131" s="63"/>
      <c r="K131" s="63"/>
      <c r="L131" s="65"/>
      <c r="M131" s="65"/>
    </row>
    <row r="132" spans="1:13" x14ac:dyDescent="0.2">
      <c r="A132" s="162"/>
      <c r="B132" s="23"/>
      <c r="C132" s="24">
        <v>32110</v>
      </c>
      <c r="D132" s="24" t="s">
        <v>340</v>
      </c>
      <c r="E132" s="113"/>
      <c r="F132" s="63"/>
      <c r="G132" s="63"/>
      <c r="H132" s="64"/>
      <c r="I132" s="113"/>
      <c r="J132" s="63">
        <v>465.5</v>
      </c>
      <c r="K132" s="63">
        <v>465.5</v>
      </c>
      <c r="L132" s="65">
        <v>0</v>
      </c>
      <c r="M132" s="65">
        <v>0</v>
      </c>
    </row>
    <row r="133" spans="1:13" x14ac:dyDescent="0.2">
      <c r="A133" s="162"/>
      <c r="B133" s="23"/>
      <c r="C133" s="24" t="s">
        <v>408</v>
      </c>
      <c r="D133" s="24" t="s">
        <v>367</v>
      </c>
      <c r="E133" s="113"/>
      <c r="F133" s="63"/>
      <c r="G133" s="63"/>
      <c r="H133" s="64"/>
      <c r="I133" s="113"/>
      <c r="J133" s="63">
        <v>209.7</v>
      </c>
      <c r="K133" s="63">
        <v>209.7</v>
      </c>
      <c r="L133" s="65">
        <v>0</v>
      </c>
      <c r="M133" s="65">
        <v>0</v>
      </c>
    </row>
    <row r="134" spans="1:13" x14ac:dyDescent="0.2">
      <c r="A134" s="161"/>
      <c r="B134" s="128"/>
      <c r="C134" s="128"/>
      <c r="D134" s="128" t="s">
        <v>269</v>
      </c>
      <c r="E134" s="114">
        <v>0</v>
      </c>
      <c r="F134" s="114" t="e">
        <f>SUM(F135 +#REF!)</f>
        <v>#REF!</v>
      </c>
      <c r="G134" s="114" t="e">
        <f>SUM(G135 +#REF!)</f>
        <v>#REF!</v>
      </c>
      <c r="H134" s="114" t="e">
        <f>SUM(H135 +#REF!)</f>
        <v>#REF!</v>
      </c>
      <c r="I134" s="114">
        <f>SUM(I135)</f>
        <v>0</v>
      </c>
      <c r="J134" s="114">
        <f>SUM(J135 )</f>
        <v>0</v>
      </c>
      <c r="K134" s="114">
        <f>SUM(K135 )</f>
        <v>0</v>
      </c>
      <c r="L134" s="114">
        <f>SUM(L135 )</f>
        <v>0</v>
      </c>
      <c r="M134" s="114">
        <f>SUM(M135 )</f>
        <v>0</v>
      </c>
    </row>
    <row r="135" spans="1:13" x14ac:dyDescent="0.2">
      <c r="A135" s="162"/>
      <c r="B135" s="30"/>
      <c r="C135" s="31"/>
      <c r="D135" s="24" t="s">
        <v>473</v>
      </c>
      <c r="E135" s="118">
        <v>0</v>
      </c>
      <c r="F135" s="67"/>
      <c r="G135" s="67"/>
      <c r="H135" s="61"/>
      <c r="I135" s="118">
        <v>0</v>
      </c>
      <c r="J135" s="67">
        <v>0</v>
      </c>
      <c r="K135" s="67">
        <v>0</v>
      </c>
      <c r="L135" s="67">
        <v>0</v>
      </c>
      <c r="M135" s="67">
        <v>0</v>
      </c>
    </row>
    <row r="136" spans="1:13" ht="15.75" x14ac:dyDescent="0.25">
      <c r="A136" s="164"/>
      <c r="B136" s="129" t="s">
        <v>46</v>
      </c>
      <c r="C136" s="33"/>
      <c r="D136" s="33"/>
      <c r="E136" s="119"/>
      <c r="F136" s="72"/>
      <c r="G136" s="71"/>
      <c r="H136" s="73"/>
      <c r="I136" s="119"/>
      <c r="J136" s="71"/>
      <c r="K136" s="71"/>
      <c r="L136" s="71"/>
      <c r="M136" s="71"/>
    </row>
    <row r="137" spans="1:13" x14ac:dyDescent="0.2">
      <c r="A137" s="161"/>
      <c r="B137" s="39"/>
      <c r="C137" s="39"/>
      <c r="D137" s="39" t="s">
        <v>330</v>
      </c>
      <c r="E137" s="120">
        <f>SUM(E138+E218+E223+E225+E228+E232+E256+E258+E271+E275+E284+E293+E302+E310+E350+E356+E441+E375+E449+E481+E486+E267)</f>
        <v>2763.1</v>
      </c>
      <c r="F137" s="120">
        <f>SUM(F138+F218+F223+F225+F228+F232+F256+F258+F271+F275+F284+F293+F302+F310+F350+F441+F375+F449+F481+F486+F267)</f>
        <v>2.4</v>
      </c>
      <c r="G137" s="120">
        <f>SUM(G138+G218+G223+G225+G228+G232+G256+G258+G271+G275+G284+G293+G302+G310+G350+G441+G375+G449+G481+G486+G267)</f>
        <v>2.4</v>
      </c>
      <c r="H137" s="120">
        <f>SUM(H138+H218+H223+H225+H228+H232+H256+H258+H271+H275+H284+H293+H302+H310+H350+H441+H375+H449+H481+H486+H267)</f>
        <v>2.4</v>
      </c>
      <c r="I137" s="120">
        <f>SUM(I138+I218+I223+I225+I228+I232+I256+I258+I271+I275+I284+I293+I302+I310+I350+I441+I375+I449+I481+I486+I267)</f>
        <v>2047.8</v>
      </c>
      <c r="J137" s="120">
        <f>SUM(J138+J218+J223+J225+J228+J232+J256+J258+J267+J271+J275+J284+J293+J302+J310+J350+J356+J375+J441+J449+J481+J486)</f>
        <v>2847.8499999999995</v>
      </c>
      <c r="K137" s="120">
        <f>SUM(K138+K218+K223+K225+K228+K232+K256+K258+K267+K271+K275+K284+K293+K302+K310+K350+K356+K375+K441+K449+K481+K486)</f>
        <v>2847.8499999999995</v>
      </c>
      <c r="L137" s="120">
        <f>SUM(L138+L218+L223+L225+L228+L232+L256+L258+L267+L271+L275+L284+L293+L302+L310+L350+L356+L375+L441+L449+L481+L486)</f>
        <v>2883.2499999999995</v>
      </c>
      <c r="M137" s="120">
        <f>SUM(M138+M218+M223+M225+M228+M232+M256+M258+M267+M271+M275+M284+M293+M302+M310+M350+M356+M375+M441+M449+M481+M486)</f>
        <v>2949.35</v>
      </c>
    </row>
    <row r="138" spans="1:13" x14ac:dyDescent="0.2">
      <c r="A138" s="161"/>
      <c r="B138" s="39" t="s">
        <v>47</v>
      </c>
      <c r="C138" s="39"/>
      <c r="D138" s="39" t="s">
        <v>48</v>
      </c>
      <c r="E138" s="120">
        <f t="shared" ref="E138:M138" si="18">SUM(E139+E142+E145+E153+E167+E174+E181+E209)</f>
        <v>440.1</v>
      </c>
      <c r="F138" s="120">
        <f t="shared" si="18"/>
        <v>0</v>
      </c>
      <c r="G138" s="120">
        <f t="shared" si="18"/>
        <v>0</v>
      </c>
      <c r="H138" s="120">
        <f t="shared" si="18"/>
        <v>0</v>
      </c>
      <c r="I138" s="120">
        <f t="shared" si="18"/>
        <v>428.59999999999985</v>
      </c>
      <c r="J138" s="120">
        <f t="shared" si="18"/>
        <v>567.79999999999995</v>
      </c>
      <c r="K138" s="120">
        <f t="shared" si="18"/>
        <v>567.79999999999995</v>
      </c>
      <c r="L138" s="120">
        <f t="shared" si="18"/>
        <v>575</v>
      </c>
      <c r="M138" s="120">
        <f t="shared" si="18"/>
        <v>579.59999999999991</v>
      </c>
    </row>
    <row r="139" spans="1:13" x14ac:dyDescent="0.2">
      <c r="A139" s="161"/>
      <c r="B139" s="36"/>
      <c r="C139" s="36"/>
      <c r="D139" s="36" t="s">
        <v>49</v>
      </c>
      <c r="E139" s="112">
        <f t="shared" ref="E139:M139" si="19">SUM(E140:E141)</f>
        <v>259.7</v>
      </c>
      <c r="F139" s="112">
        <f t="shared" si="19"/>
        <v>0</v>
      </c>
      <c r="G139" s="112">
        <f t="shared" si="19"/>
        <v>0</v>
      </c>
      <c r="H139" s="112">
        <f t="shared" si="19"/>
        <v>0</v>
      </c>
      <c r="I139" s="112">
        <f t="shared" si="19"/>
        <v>265.2</v>
      </c>
      <c r="J139" s="112">
        <f t="shared" si="19"/>
        <v>265.60000000000002</v>
      </c>
      <c r="K139" s="112">
        <f t="shared" si="19"/>
        <v>265.60000000000002</v>
      </c>
      <c r="L139" s="112">
        <f t="shared" si="19"/>
        <v>274</v>
      </c>
      <c r="M139" s="112">
        <f t="shared" si="19"/>
        <v>278.5</v>
      </c>
    </row>
    <row r="140" spans="1:13" x14ac:dyDescent="0.2">
      <c r="A140" s="162"/>
      <c r="B140" s="36">
        <v>610</v>
      </c>
      <c r="C140" s="37"/>
      <c r="D140" s="37" t="s">
        <v>50</v>
      </c>
      <c r="E140" s="121">
        <v>188.4</v>
      </c>
      <c r="F140" s="70"/>
      <c r="G140" s="66"/>
      <c r="H140" s="76"/>
      <c r="I140" s="121">
        <v>188.2</v>
      </c>
      <c r="J140" s="65">
        <v>188.5</v>
      </c>
      <c r="K140" s="65">
        <v>188.5</v>
      </c>
      <c r="L140" s="65">
        <v>196</v>
      </c>
      <c r="M140" s="65">
        <v>200</v>
      </c>
    </row>
    <row r="141" spans="1:13" x14ac:dyDescent="0.2">
      <c r="A141" s="162"/>
      <c r="B141" s="36">
        <v>620</v>
      </c>
      <c r="C141" s="37"/>
      <c r="D141" s="37" t="s">
        <v>51</v>
      </c>
      <c r="E141" s="121">
        <v>71.3</v>
      </c>
      <c r="F141" s="70"/>
      <c r="G141" s="60"/>
      <c r="H141" s="77"/>
      <c r="I141" s="121">
        <v>77</v>
      </c>
      <c r="J141" s="63">
        <v>77.099999999999994</v>
      </c>
      <c r="K141" s="63">
        <v>77.099999999999994</v>
      </c>
      <c r="L141" s="65">
        <v>78</v>
      </c>
      <c r="M141" s="65">
        <v>78.5</v>
      </c>
    </row>
    <row r="142" spans="1:13" x14ac:dyDescent="0.2">
      <c r="A142" s="161"/>
      <c r="B142" s="36">
        <v>631</v>
      </c>
      <c r="C142" s="36"/>
      <c r="D142" s="36" t="s">
        <v>52</v>
      </c>
      <c r="E142" s="112">
        <f t="shared" ref="E142:M142" si="20">SUM(E143:E144)</f>
        <v>1.5</v>
      </c>
      <c r="F142" s="112">
        <f t="shared" si="20"/>
        <v>0</v>
      </c>
      <c r="G142" s="112">
        <f t="shared" si="20"/>
        <v>0</v>
      </c>
      <c r="H142" s="112">
        <f t="shared" si="20"/>
        <v>0</v>
      </c>
      <c r="I142" s="112">
        <f t="shared" si="20"/>
        <v>0.89999999999999991</v>
      </c>
      <c r="J142" s="112">
        <f t="shared" si="20"/>
        <v>0.89999999999999991</v>
      </c>
      <c r="K142" s="112">
        <f t="shared" si="20"/>
        <v>0.89999999999999991</v>
      </c>
      <c r="L142" s="65">
        <f t="shared" si="20"/>
        <v>0.89999999999999991</v>
      </c>
      <c r="M142" s="65">
        <f t="shared" si="20"/>
        <v>0.89999999999999991</v>
      </c>
    </row>
    <row r="143" spans="1:13" x14ac:dyDescent="0.2">
      <c r="A143" s="162"/>
      <c r="B143" s="36"/>
      <c r="C143" s="37">
        <v>631001</v>
      </c>
      <c r="D143" s="37" t="s">
        <v>53</v>
      </c>
      <c r="E143" s="121">
        <v>0.9</v>
      </c>
      <c r="F143" s="70"/>
      <c r="G143" s="60"/>
      <c r="H143" s="77"/>
      <c r="I143" s="121">
        <v>0.6</v>
      </c>
      <c r="J143" s="63">
        <v>0.6</v>
      </c>
      <c r="K143" s="63">
        <v>0.6</v>
      </c>
      <c r="L143" s="65">
        <v>0.6</v>
      </c>
      <c r="M143" s="65">
        <v>0.6</v>
      </c>
    </row>
    <row r="144" spans="1:13" x14ac:dyDescent="0.2">
      <c r="A144" s="162"/>
      <c r="B144" s="36"/>
      <c r="C144" s="37">
        <v>631002</v>
      </c>
      <c r="D144" s="37" t="s">
        <v>54</v>
      </c>
      <c r="E144" s="121">
        <v>0.6</v>
      </c>
      <c r="F144" s="70"/>
      <c r="G144" s="60"/>
      <c r="H144" s="77"/>
      <c r="I144" s="121">
        <v>0.3</v>
      </c>
      <c r="J144" s="63">
        <v>0.3</v>
      </c>
      <c r="K144" s="63">
        <v>0.3</v>
      </c>
      <c r="L144" s="65">
        <v>0.3</v>
      </c>
      <c r="M144" s="65">
        <v>0.3</v>
      </c>
    </row>
    <row r="145" spans="1:13" x14ac:dyDescent="0.2">
      <c r="A145" s="161"/>
      <c r="B145" s="36">
        <v>632</v>
      </c>
      <c r="C145" s="36"/>
      <c r="D145" s="36" t="s">
        <v>55</v>
      </c>
      <c r="E145" s="112">
        <f t="shared" ref="E145:M145" si="21">SUM(E146:E152)</f>
        <v>47.199999999999996</v>
      </c>
      <c r="F145" s="112">
        <f t="shared" si="21"/>
        <v>0</v>
      </c>
      <c r="G145" s="112">
        <f t="shared" si="21"/>
        <v>0</v>
      </c>
      <c r="H145" s="112">
        <f t="shared" si="21"/>
        <v>0</v>
      </c>
      <c r="I145" s="112">
        <f t="shared" si="21"/>
        <v>54.599999999999994</v>
      </c>
      <c r="J145" s="112">
        <f t="shared" si="21"/>
        <v>54.3</v>
      </c>
      <c r="K145" s="112">
        <f t="shared" si="21"/>
        <v>54.3</v>
      </c>
      <c r="L145" s="65">
        <f t="shared" si="21"/>
        <v>54.3</v>
      </c>
      <c r="M145" s="65">
        <f t="shared" si="21"/>
        <v>54.3</v>
      </c>
    </row>
    <row r="146" spans="1:13" x14ac:dyDescent="0.2">
      <c r="A146" s="162"/>
      <c r="B146" s="36"/>
      <c r="C146" s="37">
        <v>6320011</v>
      </c>
      <c r="D146" s="37" t="s">
        <v>56</v>
      </c>
      <c r="E146" s="121">
        <v>9.6</v>
      </c>
      <c r="F146" s="70"/>
      <c r="G146" s="60"/>
      <c r="H146" s="77"/>
      <c r="I146" s="121">
        <v>10.4</v>
      </c>
      <c r="J146" s="63">
        <v>11</v>
      </c>
      <c r="K146" s="63">
        <v>11</v>
      </c>
      <c r="L146" s="65">
        <v>11</v>
      </c>
      <c r="M146" s="65">
        <v>11</v>
      </c>
    </row>
    <row r="147" spans="1:13" x14ac:dyDescent="0.2">
      <c r="A147" s="162"/>
      <c r="B147" s="36"/>
      <c r="C147" s="37">
        <v>6320012</v>
      </c>
      <c r="D147" s="37" t="s">
        <v>57</v>
      </c>
      <c r="E147" s="121">
        <v>22.9</v>
      </c>
      <c r="F147" s="70"/>
      <c r="G147" s="60"/>
      <c r="H147" s="77"/>
      <c r="I147" s="121">
        <v>26.2</v>
      </c>
      <c r="J147" s="63">
        <v>26</v>
      </c>
      <c r="K147" s="63">
        <v>26</v>
      </c>
      <c r="L147" s="65">
        <v>26</v>
      </c>
      <c r="M147" s="65">
        <v>26</v>
      </c>
    </row>
    <row r="148" spans="1:13" x14ac:dyDescent="0.2">
      <c r="A148" s="162"/>
      <c r="B148" s="36"/>
      <c r="C148" s="37">
        <v>632002</v>
      </c>
      <c r="D148" s="37" t="s">
        <v>58</v>
      </c>
      <c r="E148" s="121">
        <v>1.5</v>
      </c>
      <c r="F148" s="70"/>
      <c r="G148" s="60"/>
      <c r="H148" s="77"/>
      <c r="I148" s="121">
        <v>2.8</v>
      </c>
      <c r="J148" s="63">
        <v>2.8</v>
      </c>
      <c r="K148" s="63">
        <v>2.8</v>
      </c>
      <c r="L148" s="65">
        <v>2.8</v>
      </c>
      <c r="M148" s="65">
        <v>2.8</v>
      </c>
    </row>
    <row r="149" spans="1:13" x14ac:dyDescent="0.2">
      <c r="A149" s="162"/>
      <c r="B149" s="36"/>
      <c r="C149" s="37">
        <v>6320031</v>
      </c>
      <c r="D149" s="37" t="s">
        <v>59</v>
      </c>
      <c r="E149" s="121">
        <v>6.9</v>
      </c>
      <c r="F149" s="70"/>
      <c r="G149" s="60"/>
      <c r="H149" s="77"/>
      <c r="I149" s="121">
        <v>5.8</v>
      </c>
      <c r="J149" s="63">
        <v>5</v>
      </c>
      <c r="K149" s="63">
        <v>5</v>
      </c>
      <c r="L149" s="65">
        <v>5</v>
      </c>
      <c r="M149" s="65">
        <v>5</v>
      </c>
    </row>
    <row r="150" spans="1:13" x14ac:dyDescent="0.2">
      <c r="A150" s="162"/>
      <c r="B150" s="36"/>
      <c r="C150" s="37">
        <v>6320032</v>
      </c>
      <c r="D150" s="37" t="s">
        <v>60</v>
      </c>
      <c r="E150" s="121">
        <v>0.9</v>
      </c>
      <c r="F150" s="70"/>
      <c r="G150" s="60"/>
      <c r="H150" s="77"/>
      <c r="I150" s="121">
        <v>1</v>
      </c>
      <c r="J150" s="63">
        <v>1</v>
      </c>
      <c r="K150" s="63">
        <v>1</v>
      </c>
      <c r="L150" s="65">
        <v>1</v>
      </c>
      <c r="M150" s="65">
        <v>1</v>
      </c>
    </row>
    <row r="151" spans="1:13" x14ac:dyDescent="0.2">
      <c r="A151" s="162"/>
      <c r="B151" s="36"/>
      <c r="C151" s="37">
        <v>6320033</v>
      </c>
      <c r="D151" s="37" t="s">
        <v>61</v>
      </c>
      <c r="E151" s="121">
        <v>5.0999999999999996</v>
      </c>
      <c r="F151" s="70"/>
      <c r="G151" s="60"/>
      <c r="H151" s="77"/>
      <c r="I151" s="121">
        <v>7.9</v>
      </c>
      <c r="J151" s="63">
        <v>8</v>
      </c>
      <c r="K151" s="63">
        <v>8</v>
      </c>
      <c r="L151" s="65">
        <v>8</v>
      </c>
      <c r="M151" s="65">
        <v>8</v>
      </c>
    </row>
    <row r="152" spans="1:13" x14ac:dyDescent="0.2">
      <c r="A152" s="162"/>
      <c r="B152" s="36"/>
      <c r="C152" s="37">
        <v>6320034</v>
      </c>
      <c r="D152" s="37" t="s">
        <v>62</v>
      </c>
      <c r="E152" s="121">
        <v>0.3</v>
      </c>
      <c r="F152" s="70"/>
      <c r="G152" s="60"/>
      <c r="H152" s="77"/>
      <c r="I152" s="121">
        <v>0.5</v>
      </c>
      <c r="J152" s="63">
        <v>0.5</v>
      </c>
      <c r="K152" s="63">
        <v>0.5</v>
      </c>
      <c r="L152" s="65">
        <v>0.5</v>
      </c>
      <c r="M152" s="65">
        <v>0.5</v>
      </c>
    </row>
    <row r="153" spans="1:13" x14ac:dyDescent="0.2">
      <c r="A153" s="161"/>
      <c r="B153" s="36">
        <v>633</v>
      </c>
      <c r="C153" s="36"/>
      <c r="D153" s="36" t="s">
        <v>63</v>
      </c>
      <c r="E153" s="112">
        <f t="shared" ref="E153:M153" si="22">SUM(E154:E166)</f>
        <v>20</v>
      </c>
      <c r="F153" s="112">
        <f t="shared" si="22"/>
        <v>0</v>
      </c>
      <c r="G153" s="112">
        <f t="shared" si="22"/>
        <v>0</v>
      </c>
      <c r="H153" s="112">
        <f t="shared" si="22"/>
        <v>0</v>
      </c>
      <c r="I153" s="112">
        <f t="shared" si="22"/>
        <v>18.2</v>
      </c>
      <c r="J153" s="112">
        <f t="shared" si="22"/>
        <v>35.299999999999997</v>
      </c>
      <c r="K153" s="112">
        <f t="shared" si="22"/>
        <v>35.299999999999997</v>
      </c>
      <c r="L153" s="65">
        <f t="shared" si="22"/>
        <v>41.300000000000004</v>
      </c>
      <c r="M153" s="65">
        <f t="shared" si="22"/>
        <v>41.300000000000004</v>
      </c>
    </row>
    <row r="154" spans="1:13" x14ac:dyDescent="0.2">
      <c r="A154" s="162"/>
      <c r="B154" s="36"/>
      <c r="C154" s="37">
        <v>633001</v>
      </c>
      <c r="D154" s="37" t="s">
        <v>64</v>
      </c>
      <c r="E154" s="121">
        <v>0</v>
      </c>
      <c r="F154" s="70"/>
      <c r="G154" s="60"/>
      <c r="H154" s="77"/>
      <c r="I154" s="121">
        <v>0.4</v>
      </c>
      <c r="J154" s="152">
        <v>15</v>
      </c>
      <c r="K154" s="152">
        <v>15</v>
      </c>
      <c r="L154" s="182">
        <v>20</v>
      </c>
      <c r="M154" s="182">
        <v>20</v>
      </c>
    </row>
    <row r="155" spans="1:13" x14ac:dyDescent="0.2">
      <c r="A155" s="162"/>
      <c r="B155" s="36"/>
      <c r="C155" s="37">
        <v>633002</v>
      </c>
      <c r="D155" s="37" t="s">
        <v>65</v>
      </c>
      <c r="E155" s="121">
        <v>0.3</v>
      </c>
      <c r="F155" s="70"/>
      <c r="G155" s="60"/>
      <c r="H155" s="77"/>
      <c r="I155" s="121">
        <v>0.2</v>
      </c>
      <c r="J155" s="152">
        <v>2.5</v>
      </c>
      <c r="K155" s="152">
        <v>2.5</v>
      </c>
      <c r="L155" s="182">
        <v>3</v>
      </c>
      <c r="M155" s="182">
        <v>3</v>
      </c>
    </row>
    <row r="156" spans="1:13" x14ac:dyDescent="0.2">
      <c r="A156" s="162"/>
      <c r="B156" s="36"/>
      <c r="C156" s="37">
        <v>633004</v>
      </c>
      <c r="D156" s="37" t="s">
        <v>66</v>
      </c>
      <c r="E156" s="121">
        <v>0.5</v>
      </c>
      <c r="F156" s="70"/>
      <c r="G156" s="60"/>
      <c r="H156" s="77"/>
      <c r="I156" s="121">
        <v>0.3</v>
      </c>
      <c r="J156" s="63">
        <v>1</v>
      </c>
      <c r="K156" s="63">
        <v>1</v>
      </c>
      <c r="L156" s="65">
        <v>1.5</v>
      </c>
      <c r="M156" s="65">
        <v>1.5</v>
      </c>
    </row>
    <row r="157" spans="1:13" x14ac:dyDescent="0.2">
      <c r="A157" s="162"/>
      <c r="B157" s="36"/>
      <c r="C157" s="37">
        <v>6330061</v>
      </c>
      <c r="D157" s="37" t="s">
        <v>190</v>
      </c>
      <c r="E157" s="121">
        <v>2.6</v>
      </c>
      <c r="F157" s="70"/>
      <c r="G157" s="60"/>
      <c r="H157" s="77"/>
      <c r="I157" s="121">
        <v>2.7</v>
      </c>
      <c r="J157" s="63">
        <v>2.8</v>
      </c>
      <c r="K157" s="63">
        <v>2.8</v>
      </c>
      <c r="L157" s="65">
        <v>2.8</v>
      </c>
      <c r="M157" s="65">
        <v>2.8</v>
      </c>
    </row>
    <row r="158" spans="1:13" x14ac:dyDescent="0.2">
      <c r="A158" s="162"/>
      <c r="B158" s="36"/>
      <c r="C158" s="37">
        <v>6330062</v>
      </c>
      <c r="D158" s="37" t="s">
        <v>67</v>
      </c>
      <c r="E158" s="121">
        <v>1.5</v>
      </c>
      <c r="F158" s="70"/>
      <c r="G158" s="60"/>
      <c r="H158" s="77"/>
      <c r="I158" s="121">
        <v>1.3</v>
      </c>
      <c r="J158" s="63">
        <v>1.5</v>
      </c>
      <c r="K158" s="63">
        <v>1.5</v>
      </c>
      <c r="L158" s="65">
        <v>1.5</v>
      </c>
      <c r="M158" s="65">
        <v>1.5</v>
      </c>
    </row>
    <row r="159" spans="1:13" x14ac:dyDescent="0.2">
      <c r="A159" s="162"/>
      <c r="B159" s="36"/>
      <c r="C159" s="37">
        <v>6330063</v>
      </c>
      <c r="D159" s="37" t="s">
        <v>68</v>
      </c>
      <c r="E159" s="121">
        <v>0.5</v>
      </c>
      <c r="F159" s="70"/>
      <c r="G159" s="60"/>
      <c r="H159" s="77"/>
      <c r="I159" s="121">
        <v>0.3</v>
      </c>
      <c r="J159" s="63">
        <v>0.3</v>
      </c>
      <c r="K159" s="63">
        <v>0.3</v>
      </c>
      <c r="L159" s="65">
        <v>0.3</v>
      </c>
      <c r="M159" s="65">
        <v>0.3</v>
      </c>
    </row>
    <row r="160" spans="1:13" x14ac:dyDescent="0.2">
      <c r="A160" s="162"/>
      <c r="B160" s="36"/>
      <c r="C160" s="37">
        <v>6330064</v>
      </c>
      <c r="D160" s="37" t="s">
        <v>69</v>
      </c>
      <c r="E160" s="121">
        <v>0.8</v>
      </c>
      <c r="F160" s="70"/>
      <c r="G160" s="60"/>
      <c r="H160" s="77"/>
      <c r="I160" s="121">
        <v>0.5</v>
      </c>
      <c r="J160" s="63">
        <v>0.5</v>
      </c>
      <c r="K160" s="63">
        <v>0.5</v>
      </c>
      <c r="L160" s="63">
        <v>0.5</v>
      </c>
      <c r="M160" s="63">
        <v>0.5</v>
      </c>
    </row>
    <row r="161" spans="1:13" x14ac:dyDescent="0.2">
      <c r="A161" s="162"/>
      <c r="B161" s="36"/>
      <c r="C161" s="37">
        <v>6330065</v>
      </c>
      <c r="D161" s="37" t="s">
        <v>70</v>
      </c>
      <c r="E161" s="121">
        <v>5</v>
      </c>
      <c r="F161" s="70"/>
      <c r="G161" s="60"/>
      <c r="H161" s="77"/>
      <c r="I161" s="121">
        <v>1.9</v>
      </c>
      <c r="J161" s="63">
        <v>2</v>
      </c>
      <c r="K161" s="63">
        <v>2</v>
      </c>
      <c r="L161" s="63">
        <v>2</v>
      </c>
      <c r="M161" s="63">
        <v>2</v>
      </c>
    </row>
    <row r="162" spans="1:13" x14ac:dyDescent="0.2">
      <c r="A162" s="162"/>
      <c r="B162" s="36"/>
      <c r="C162" s="37">
        <v>6330066</v>
      </c>
      <c r="D162" s="37" t="s">
        <v>71</v>
      </c>
      <c r="E162" s="121">
        <v>1.4</v>
      </c>
      <c r="F162" s="70"/>
      <c r="G162" s="60"/>
      <c r="H162" s="77"/>
      <c r="I162" s="121">
        <v>1.5</v>
      </c>
      <c r="J162" s="63">
        <v>1.5</v>
      </c>
      <c r="K162" s="63">
        <v>1.5</v>
      </c>
      <c r="L162" s="63">
        <v>1.5</v>
      </c>
      <c r="M162" s="63">
        <v>1.5</v>
      </c>
    </row>
    <row r="163" spans="1:13" x14ac:dyDescent="0.2">
      <c r="A163" s="162"/>
      <c r="B163" s="36"/>
      <c r="C163" s="37">
        <v>6330067</v>
      </c>
      <c r="D163" s="37" t="s">
        <v>72</v>
      </c>
      <c r="E163" s="121">
        <v>0.1</v>
      </c>
      <c r="F163" s="70"/>
      <c r="G163" s="60"/>
      <c r="H163" s="77"/>
      <c r="I163" s="121">
        <v>0.2</v>
      </c>
      <c r="J163" s="63">
        <v>0.2</v>
      </c>
      <c r="K163" s="63">
        <v>0.2</v>
      </c>
      <c r="L163" s="63">
        <v>0.2</v>
      </c>
      <c r="M163" s="63">
        <v>0.2</v>
      </c>
    </row>
    <row r="164" spans="1:13" x14ac:dyDescent="0.2">
      <c r="A164" s="162"/>
      <c r="B164" s="36"/>
      <c r="C164" s="37">
        <v>633009</v>
      </c>
      <c r="D164" s="37" t="s">
        <v>73</v>
      </c>
      <c r="E164" s="121">
        <v>4.4000000000000004</v>
      </c>
      <c r="F164" s="70"/>
      <c r="G164" s="60"/>
      <c r="H164" s="77"/>
      <c r="I164" s="121">
        <v>3.4</v>
      </c>
      <c r="J164" s="63">
        <v>2.5</v>
      </c>
      <c r="K164" s="63">
        <v>2.5</v>
      </c>
      <c r="L164" s="63">
        <v>2.5</v>
      </c>
      <c r="M164" s="63">
        <v>2.5</v>
      </c>
    </row>
    <row r="165" spans="1:13" x14ac:dyDescent="0.2">
      <c r="A165" s="162"/>
      <c r="B165" s="36"/>
      <c r="C165" s="37">
        <v>633013</v>
      </c>
      <c r="D165" s="37" t="s">
        <v>74</v>
      </c>
      <c r="E165" s="121">
        <v>0</v>
      </c>
      <c r="F165" s="70"/>
      <c r="G165" s="60"/>
      <c r="H165" s="77"/>
      <c r="I165" s="121">
        <v>1</v>
      </c>
      <c r="J165" s="63">
        <v>1</v>
      </c>
      <c r="K165" s="63">
        <v>1</v>
      </c>
      <c r="L165" s="63">
        <v>1</v>
      </c>
      <c r="M165" s="63">
        <v>1</v>
      </c>
    </row>
    <row r="166" spans="1:13" x14ac:dyDescent="0.2">
      <c r="A166" s="162"/>
      <c r="B166" s="36"/>
      <c r="C166" s="37">
        <v>633016</v>
      </c>
      <c r="D166" s="37" t="s">
        <v>75</v>
      </c>
      <c r="E166" s="121">
        <v>2.9</v>
      </c>
      <c r="F166" s="70"/>
      <c r="G166" s="60"/>
      <c r="H166" s="77"/>
      <c r="I166" s="121">
        <v>4.5</v>
      </c>
      <c r="J166" s="63">
        <v>4.5</v>
      </c>
      <c r="K166" s="63">
        <v>4.5</v>
      </c>
      <c r="L166" s="63">
        <v>4.5</v>
      </c>
      <c r="M166" s="63">
        <v>4.5</v>
      </c>
    </row>
    <row r="167" spans="1:13" x14ac:dyDescent="0.2">
      <c r="A167" s="161"/>
      <c r="B167" s="36">
        <v>634</v>
      </c>
      <c r="C167" s="36"/>
      <c r="D167" s="36" t="s">
        <v>76</v>
      </c>
      <c r="E167" s="112">
        <f t="shared" ref="E167:M167" si="23">SUM(E168:E173)</f>
        <v>5.8</v>
      </c>
      <c r="F167" s="112">
        <f t="shared" si="23"/>
        <v>0</v>
      </c>
      <c r="G167" s="112">
        <f t="shared" si="23"/>
        <v>0</v>
      </c>
      <c r="H167" s="112">
        <f t="shared" si="23"/>
        <v>0</v>
      </c>
      <c r="I167" s="112">
        <f t="shared" si="23"/>
        <v>5.9</v>
      </c>
      <c r="J167" s="112">
        <f t="shared" si="23"/>
        <v>6.2</v>
      </c>
      <c r="K167" s="112">
        <f t="shared" si="23"/>
        <v>6.2</v>
      </c>
      <c r="L167" s="112">
        <f t="shared" si="23"/>
        <v>6.3000000000000007</v>
      </c>
      <c r="M167" s="112">
        <f t="shared" si="23"/>
        <v>6.4</v>
      </c>
    </row>
    <row r="168" spans="1:13" x14ac:dyDescent="0.2">
      <c r="A168" s="162"/>
      <c r="B168" s="36"/>
      <c r="C168" s="37">
        <v>634001</v>
      </c>
      <c r="D168" s="37" t="s">
        <v>77</v>
      </c>
      <c r="E168" s="121">
        <v>2.2000000000000002</v>
      </c>
      <c r="F168" s="70"/>
      <c r="G168" s="60"/>
      <c r="H168" s="77"/>
      <c r="I168" s="121">
        <v>2.5</v>
      </c>
      <c r="J168" s="63">
        <v>2.6</v>
      </c>
      <c r="K168" s="63">
        <v>2.6</v>
      </c>
      <c r="L168" s="65">
        <v>2.7</v>
      </c>
      <c r="M168" s="65">
        <v>2.8</v>
      </c>
    </row>
    <row r="169" spans="1:13" x14ac:dyDescent="0.2">
      <c r="A169" s="162"/>
      <c r="B169" s="36"/>
      <c r="C169" s="37">
        <v>6340021</v>
      </c>
      <c r="D169" s="37" t="s">
        <v>78</v>
      </c>
      <c r="E169" s="121">
        <v>1</v>
      </c>
      <c r="F169" s="70"/>
      <c r="G169" s="60"/>
      <c r="H169" s="77"/>
      <c r="I169" s="121">
        <v>0.5</v>
      </c>
      <c r="J169" s="63">
        <v>0.5</v>
      </c>
      <c r="K169" s="63">
        <v>0.5</v>
      </c>
      <c r="L169" s="63">
        <v>0.5</v>
      </c>
      <c r="M169" s="63">
        <v>0.5</v>
      </c>
    </row>
    <row r="170" spans="1:13" x14ac:dyDescent="0.2">
      <c r="A170" s="162"/>
      <c r="B170" s="36"/>
      <c r="C170" s="37">
        <v>6340022</v>
      </c>
      <c r="D170" s="37" t="s">
        <v>79</v>
      </c>
      <c r="E170" s="121">
        <v>0.1</v>
      </c>
      <c r="F170" s="70"/>
      <c r="G170" s="60"/>
      <c r="H170" s="77"/>
      <c r="I170" s="121">
        <v>0.9</v>
      </c>
      <c r="J170" s="63">
        <v>0.9</v>
      </c>
      <c r="K170" s="63">
        <v>0.9</v>
      </c>
      <c r="L170" s="63">
        <v>0.9</v>
      </c>
      <c r="M170" s="63">
        <v>0.9</v>
      </c>
    </row>
    <row r="171" spans="1:13" x14ac:dyDescent="0.2">
      <c r="A171" s="162"/>
      <c r="B171" s="36"/>
      <c r="C171" s="37">
        <v>634003</v>
      </c>
      <c r="D171" s="37" t="s">
        <v>264</v>
      </c>
      <c r="E171" s="121">
        <v>2.4</v>
      </c>
      <c r="F171" s="70"/>
      <c r="G171" s="60"/>
      <c r="H171" s="77"/>
      <c r="I171" s="121">
        <v>0.8</v>
      </c>
      <c r="J171" s="63">
        <v>0.9</v>
      </c>
      <c r="K171" s="63">
        <v>0.9</v>
      </c>
      <c r="L171" s="63">
        <v>0.9</v>
      </c>
      <c r="M171" s="63">
        <v>0.9</v>
      </c>
    </row>
    <row r="172" spans="1:13" x14ac:dyDescent="0.2">
      <c r="A172" s="162"/>
      <c r="B172" s="36"/>
      <c r="C172" s="37">
        <v>634004</v>
      </c>
      <c r="D172" s="37" t="s">
        <v>80</v>
      </c>
      <c r="E172" s="121">
        <v>0.1</v>
      </c>
      <c r="F172" s="70"/>
      <c r="G172" s="60"/>
      <c r="H172" s="77"/>
      <c r="I172" s="121">
        <v>1.1000000000000001</v>
      </c>
      <c r="J172" s="63">
        <v>1.2</v>
      </c>
      <c r="K172" s="63">
        <v>1.2</v>
      </c>
      <c r="L172" s="63">
        <v>1.2</v>
      </c>
      <c r="M172" s="63">
        <v>1.2</v>
      </c>
    </row>
    <row r="173" spans="1:13" x14ac:dyDescent="0.2">
      <c r="A173" s="162"/>
      <c r="B173" s="36"/>
      <c r="C173" s="37">
        <v>634005</v>
      </c>
      <c r="D173" s="37" t="s">
        <v>81</v>
      </c>
      <c r="E173" s="121">
        <v>0</v>
      </c>
      <c r="F173" s="70"/>
      <c r="G173" s="60"/>
      <c r="H173" s="77"/>
      <c r="I173" s="121">
        <v>0.1</v>
      </c>
      <c r="J173" s="63">
        <v>0.1</v>
      </c>
      <c r="K173" s="63">
        <v>0.1</v>
      </c>
      <c r="L173" s="63">
        <v>0.1</v>
      </c>
      <c r="M173" s="63">
        <v>0.1</v>
      </c>
    </row>
    <row r="174" spans="1:13" x14ac:dyDescent="0.2">
      <c r="A174" s="161"/>
      <c r="B174" s="36">
        <v>635</v>
      </c>
      <c r="C174" s="36"/>
      <c r="D174" s="36" t="s">
        <v>82</v>
      </c>
      <c r="E174" s="112">
        <f t="shared" ref="E174:M174" si="24">SUM(E175:E180)</f>
        <v>3.0999999999999996</v>
      </c>
      <c r="F174" s="112">
        <f t="shared" si="24"/>
        <v>0</v>
      </c>
      <c r="G174" s="112">
        <f t="shared" si="24"/>
        <v>0</v>
      </c>
      <c r="H174" s="112">
        <f t="shared" si="24"/>
        <v>0</v>
      </c>
      <c r="I174" s="112">
        <f t="shared" si="24"/>
        <v>3.6999999999999997</v>
      </c>
      <c r="J174" s="112">
        <f t="shared" si="24"/>
        <v>7.4</v>
      </c>
      <c r="K174" s="112">
        <f t="shared" si="24"/>
        <v>7.4</v>
      </c>
      <c r="L174" s="112">
        <f t="shared" si="24"/>
        <v>7.4</v>
      </c>
      <c r="M174" s="112">
        <f t="shared" si="24"/>
        <v>7.4</v>
      </c>
    </row>
    <row r="175" spans="1:13" x14ac:dyDescent="0.2">
      <c r="A175" s="162"/>
      <c r="B175" s="36"/>
      <c r="C175" s="37">
        <v>635002</v>
      </c>
      <c r="D175" s="37" t="s">
        <v>83</v>
      </c>
      <c r="E175" s="113">
        <v>1.9</v>
      </c>
      <c r="F175" s="69"/>
      <c r="G175" s="63"/>
      <c r="H175" s="78"/>
      <c r="I175" s="113">
        <v>1.8</v>
      </c>
      <c r="J175" s="63">
        <v>1.9</v>
      </c>
      <c r="K175" s="63">
        <v>1.9</v>
      </c>
      <c r="L175" s="63">
        <v>1.9</v>
      </c>
      <c r="M175" s="63">
        <v>1.9</v>
      </c>
    </row>
    <row r="176" spans="1:13" x14ac:dyDescent="0.2">
      <c r="A176" s="162"/>
      <c r="B176" s="36"/>
      <c r="C176" s="37">
        <v>635003</v>
      </c>
      <c r="D176" s="37" t="s">
        <v>84</v>
      </c>
      <c r="E176" s="113">
        <v>0.3</v>
      </c>
      <c r="F176" s="69"/>
      <c r="G176" s="63"/>
      <c r="H176" s="78"/>
      <c r="I176" s="113">
        <v>0</v>
      </c>
      <c r="J176" s="63">
        <v>0.1</v>
      </c>
      <c r="K176" s="63">
        <v>0.1</v>
      </c>
      <c r="L176" s="63">
        <v>0.1</v>
      </c>
      <c r="M176" s="63">
        <v>0.1</v>
      </c>
    </row>
    <row r="177" spans="1:13" x14ac:dyDescent="0.2">
      <c r="A177" s="162"/>
      <c r="B177" s="36"/>
      <c r="C177" s="37">
        <v>6350041</v>
      </c>
      <c r="D177" s="37" t="s">
        <v>85</v>
      </c>
      <c r="E177" s="113">
        <v>0.4</v>
      </c>
      <c r="F177" s="69"/>
      <c r="G177" s="63"/>
      <c r="H177" s="78"/>
      <c r="I177" s="113">
        <v>1</v>
      </c>
      <c r="J177" s="63">
        <v>2</v>
      </c>
      <c r="K177" s="63">
        <v>2</v>
      </c>
      <c r="L177" s="63">
        <v>2</v>
      </c>
      <c r="M177" s="63">
        <v>2</v>
      </c>
    </row>
    <row r="178" spans="1:13" x14ac:dyDescent="0.2">
      <c r="A178" s="162"/>
      <c r="B178" s="36"/>
      <c r="C178" s="37">
        <v>635009</v>
      </c>
      <c r="D178" s="37" t="s">
        <v>411</v>
      </c>
      <c r="E178" s="113">
        <v>0</v>
      </c>
      <c r="F178" s="69"/>
      <c r="G178" s="63"/>
      <c r="H178" s="78"/>
      <c r="I178" s="113">
        <v>0.5</v>
      </c>
      <c r="J178" s="63">
        <v>2</v>
      </c>
      <c r="K178" s="63">
        <v>2</v>
      </c>
      <c r="L178" s="63">
        <v>2</v>
      </c>
      <c r="M178" s="63">
        <v>2</v>
      </c>
    </row>
    <row r="179" spans="1:13" x14ac:dyDescent="0.2">
      <c r="A179" s="162"/>
      <c r="B179" s="36"/>
      <c r="C179" s="37">
        <v>6350044</v>
      </c>
      <c r="D179" s="37" t="s">
        <v>86</v>
      </c>
      <c r="E179" s="113">
        <v>0.5</v>
      </c>
      <c r="F179" s="69"/>
      <c r="G179" s="63"/>
      <c r="H179" s="78"/>
      <c r="I179" s="113">
        <v>0.4</v>
      </c>
      <c r="J179" s="63">
        <v>0.4</v>
      </c>
      <c r="K179" s="63">
        <v>0.4</v>
      </c>
      <c r="L179" s="63">
        <v>0.4</v>
      </c>
      <c r="M179" s="63">
        <v>0.4</v>
      </c>
    </row>
    <row r="180" spans="1:13" x14ac:dyDescent="0.2">
      <c r="A180" s="162"/>
      <c r="B180" s="36"/>
      <c r="C180" s="37">
        <v>635006</v>
      </c>
      <c r="D180" s="37" t="s">
        <v>87</v>
      </c>
      <c r="E180" s="113">
        <v>0</v>
      </c>
      <c r="F180" s="69"/>
      <c r="G180" s="63"/>
      <c r="H180" s="78"/>
      <c r="I180" s="113">
        <v>0</v>
      </c>
      <c r="J180" s="63">
        <v>1</v>
      </c>
      <c r="K180" s="63">
        <v>1</v>
      </c>
      <c r="L180" s="63">
        <v>1</v>
      </c>
      <c r="M180" s="63">
        <v>1</v>
      </c>
    </row>
    <row r="181" spans="1:13" x14ac:dyDescent="0.2">
      <c r="A181" s="161"/>
      <c r="B181" s="36">
        <v>637</v>
      </c>
      <c r="C181" s="36"/>
      <c r="D181" s="36" t="s">
        <v>88</v>
      </c>
      <c r="E181" s="112">
        <f t="shared" ref="E181:M181" si="25">SUM(E182:E208)</f>
        <v>93.100000000000009</v>
      </c>
      <c r="F181" s="112">
        <f t="shared" si="25"/>
        <v>0</v>
      </c>
      <c r="G181" s="112">
        <f t="shared" si="25"/>
        <v>0</v>
      </c>
      <c r="H181" s="112">
        <f t="shared" si="25"/>
        <v>0</v>
      </c>
      <c r="I181" s="112">
        <f t="shared" si="25"/>
        <v>73.2</v>
      </c>
      <c r="J181" s="112">
        <f t="shared" si="25"/>
        <v>86.2</v>
      </c>
      <c r="K181" s="112">
        <f t="shared" si="25"/>
        <v>86.2</v>
      </c>
      <c r="L181" s="112">
        <f t="shared" si="25"/>
        <v>84.7</v>
      </c>
      <c r="M181" s="112">
        <f t="shared" si="25"/>
        <v>84.7</v>
      </c>
    </row>
    <row r="182" spans="1:13" x14ac:dyDescent="0.2">
      <c r="A182" s="161"/>
      <c r="B182" s="36"/>
      <c r="C182" s="37">
        <v>636002</v>
      </c>
      <c r="D182" s="37" t="s">
        <v>289</v>
      </c>
      <c r="E182" s="121">
        <v>0</v>
      </c>
      <c r="F182" s="70"/>
      <c r="G182" s="60"/>
      <c r="H182" s="77"/>
      <c r="I182" s="121">
        <v>0</v>
      </c>
      <c r="J182" s="63">
        <v>0</v>
      </c>
      <c r="K182" s="63">
        <v>0</v>
      </c>
      <c r="L182" s="63">
        <v>0</v>
      </c>
      <c r="M182" s="63">
        <v>0</v>
      </c>
    </row>
    <row r="183" spans="1:13" x14ac:dyDescent="0.2">
      <c r="A183" s="162"/>
      <c r="B183" s="36"/>
      <c r="C183" s="37">
        <v>637001</v>
      </c>
      <c r="D183" s="37" t="s">
        <v>89</v>
      </c>
      <c r="E183" s="121">
        <v>0.9</v>
      </c>
      <c r="F183" s="70"/>
      <c r="G183" s="60"/>
      <c r="H183" s="77"/>
      <c r="I183" s="121">
        <v>1.1000000000000001</v>
      </c>
      <c r="J183" s="63">
        <v>1.2</v>
      </c>
      <c r="K183" s="63">
        <v>1.2</v>
      </c>
      <c r="L183" s="63">
        <v>1.2</v>
      </c>
      <c r="M183" s="63">
        <v>1.2</v>
      </c>
    </row>
    <row r="184" spans="1:13" x14ac:dyDescent="0.2">
      <c r="A184" s="162"/>
      <c r="B184" s="36"/>
      <c r="C184" s="37">
        <v>637002</v>
      </c>
      <c r="D184" s="37" t="s">
        <v>368</v>
      </c>
      <c r="E184" s="121">
        <v>3.8</v>
      </c>
      <c r="F184" s="70"/>
      <c r="G184" s="60"/>
      <c r="H184" s="77"/>
      <c r="I184" s="121">
        <v>0</v>
      </c>
      <c r="J184" s="63">
        <v>0</v>
      </c>
      <c r="K184" s="63">
        <v>0</v>
      </c>
      <c r="L184" s="63">
        <v>0</v>
      </c>
      <c r="M184" s="63">
        <v>0</v>
      </c>
    </row>
    <row r="185" spans="1:13" x14ac:dyDescent="0.2">
      <c r="A185" s="162"/>
      <c r="B185" s="36"/>
      <c r="C185" s="37">
        <v>637003</v>
      </c>
      <c r="D185" s="37" t="s">
        <v>90</v>
      </c>
      <c r="E185" s="121">
        <v>1.7</v>
      </c>
      <c r="F185" s="70"/>
      <c r="G185" s="60"/>
      <c r="H185" s="77"/>
      <c r="I185" s="121">
        <v>3.7</v>
      </c>
      <c r="J185" s="152">
        <v>5</v>
      </c>
      <c r="K185" s="152">
        <v>5</v>
      </c>
      <c r="L185" s="63">
        <v>3.5</v>
      </c>
      <c r="M185" s="63">
        <v>3.5</v>
      </c>
    </row>
    <row r="186" spans="1:13" x14ac:dyDescent="0.2">
      <c r="A186" s="162"/>
      <c r="B186" s="36"/>
      <c r="C186" s="37">
        <v>6370041</v>
      </c>
      <c r="D186" s="37" t="s">
        <v>91</v>
      </c>
      <c r="E186" s="121">
        <v>5.0999999999999996</v>
      </c>
      <c r="F186" s="70"/>
      <c r="G186" s="60"/>
      <c r="H186" s="77"/>
      <c r="I186" s="121">
        <v>1.3</v>
      </c>
      <c r="J186" s="63">
        <v>1.3</v>
      </c>
      <c r="K186" s="63">
        <v>1.3</v>
      </c>
      <c r="L186" s="63">
        <v>1.3</v>
      </c>
      <c r="M186" s="63">
        <v>1.3</v>
      </c>
    </row>
    <row r="187" spans="1:13" x14ac:dyDescent="0.2">
      <c r="A187" s="162"/>
      <c r="B187" s="36"/>
      <c r="C187" s="37">
        <v>637004</v>
      </c>
      <c r="D187" s="37" t="s">
        <v>92</v>
      </c>
      <c r="E187" s="121">
        <v>3.9</v>
      </c>
      <c r="F187" s="70"/>
      <c r="G187" s="60"/>
      <c r="H187" s="77"/>
      <c r="I187" s="121">
        <v>3.4</v>
      </c>
      <c r="J187" s="63">
        <v>3.4</v>
      </c>
      <c r="K187" s="63">
        <v>3.4</v>
      </c>
      <c r="L187" s="63">
        <v>3.4</v>
      </c>
      <c r="M187" s="63">
        <v>3.4</v>
      </c>
    </row>
    <row r="188" spans="1:13" x14ac:dyDescent="0.2">
      <c r="A188" s="162"/>
      <c r="B188" s="36"/>
      <c r="C188" s="37">
        <v>637004</v>
      </c>
      <c r="D188" s="37" t="s">
        <v>270</v>
      </c>
      <c r="E188" s="121">
        <v>0.2</v>
      </c>
      <c r="F188" s="70"/>
      <c r="G188" s="60"/>
      <c r="H188" s="76"/>
      <c r="I188" s="121">
        <v>0</v>
      </c>
      <c r="J188" s="63">
        <v>0</v>
      </c>
      <c r="K188" s="63">
        <v>0</v>
      </c>
      <c r="L188" s="63">
        <v>0</v>
      </c>
      <c r="M188" s="63">
        <v>0</v>
      </c>
    </row>
    <row r="189" spans="1:13" x14ac:dyDescent="0.2">
      <c r="A189" s="162"/>
      <c r="B189" s="36"/>
      <c r="C189" s="37">
        <v>6370046</v>
      </c>
      <c r="D189" s="37" t="s">
        <v>93</v>
      </c>
      <c r="E189" s="121">
        <v>0</v>
      </c>
      <c r="F189" s="70"/>
      <c r="G189" s="60"/>
      <c r="H189" s="77"/>
      <c r="I189" s="121">
        <v>0</v>
      </c>
      <c r="J189" s="63">
        <v>0</v>
      </c>
      <c r="K189" s="63">
        <v>0</v>
      </c>
      <c r="L189" s="63">
        <v>0</v>
      </c>
      <c r="M189" s="63">
        <v>0</v>
      </c>
    </row>
    <row r="190" spans="1:13" x14ac:dyDescent="0.2">
      <c r="A190" s="162"/>
      <c r="B190" s="36"/>
      <c r="C190" s="37">
        <v>6370051</v>
      </c>
      <c r="D190" s="37" t="s">
        <v>94</v>
      </c>
      <c r="E190" s="121">
        <v>0.3</v>
      </c>
      <c r="F190" s="70"/>
      <c r="G190" s="60"/>
      <c r="H190" s="77"/>
      <c r="I190" s="121">
        <v>0</v>
      </c>
      <c r="J190" s="63">
        <v>0.5</v>
      </c>
      <c r="K190" s="63">
        <v>0.5</v>
      </c>
      <c r="L190" s="63">
        <v>0.5</v>
      </c>
      <c r="M190" s="63">
        <v>0.5</v>
      </c>
    </row>
    <row r="191" spans="1:13" x14ac:dyDescent="0.2">
      <c r="A191" s="162"/>
      <c r="B191" s="79"/>
      <c r="C191" s="37">
        <v>6370052</v>
      </c>
      <c r="D191" s="37" t="s">
        <v>95</v>
      </c>
      <c r="E191" s="121">
        <v>13.8</v>
      </c>
      <c r="F191" s="80"/>
      <c r="G191" s="81"/>
      <c r="H191" s="82"/>
      <c r="I191" s="121">
        <v>8.5</v>
      </c>
      <c r="J191" s="63">
        <v>8.5</v>
      </c>
      <c r="K191" s="63">
        <v>8.5</v>
      </c>
      <c r="L191" s="63">
        <v>8.5</v>
      </c>
      <c r="M191" s="63">
        <v>8.5</v>
      </c>
    </row>
    <row r="192" spans="1:13" x14ac:dyDescent="0.2">
      <c r="A192" s="162"/>
      <c r="B192" s="79"/>
      <c r="C192" s="37">
        <v>6370053</v>
      </c>
      <c r="D192" s="37" t="s">
        <v>96</v>
      </c>
      <c r="E192" s="121">
        <v>1.2</v>
      </c>
      <c r="F192" s="80"/>
      <c r="G192" s="81"/>
      <c r="H192" s="82"/>
      <c r="I192" s="121">
        <v>2.1</v>
      </c>
      <c r="J192" s="63">
        <v>2.2999999999999998</v>
      </c>
      <c r="K192" s="63">
        <v>2.2999999999999998</v>
      </c>
      <c r="L192" s="63">
        <v>2.2999999999999998</v>
      </c>
      <c r="M192" s="63">
        <v>2.2999999999999998</v>
      </c>
    </row>
    <row r="193" spans="1:13" hidden="1" x14ac:dyDescent="0.2">
      <c r="A193" s="162"/>
      <c r="B193" s="36"/>
      <c r="C193" s="37">
        <v>6370054</v>
      </c>
      <c r="D193" s="37" t="s">
        <v>97</v>
      </c>
      <c r="E193" s="121">
        <v>0</v>
      </c>
      <c r="F193" s="70"/>
      <c r="G193" s="60"/>
      <c r="H193" s="77"/>
      <c r="I193" s="121">
        <v>0</v>
      </c>
      <c r="J193" s="63"/>
      <c r="K193" s="63"/>
      <c r="L193" s="63"/>
      <c r="M193" s="63"/>
    </row>
    <row r="194" spans="1:13" x14ac:dyDescent="0.2">
      <c r="A194" s="162"/>
      <c r="B194" s="36"/>
      <c r="C194" s="37">
        <v>6370055</v>
      </c>
      <c r="D194" s="37" t="s">
        <v>98</v>
      </c>
      <c r="E194" s="121">
        <v>0.5</v>
      </c>
      <c r="F194" s="70"/>
      <c r="G194" s="60"/>
      <c r="H194" s="77"/>
      <c r="I194" s="121">
        <v>0.5</v>
      </c>
      <c r="J194" s="63">
        <v>0.6</v>
      </c>
      <c r="K194" s="63">
        <v>0.6</v>
      </c>
      <c r="L194" s="63">
        <v>0.6</v>
      </c>
      <c r="M194" s="63">
        <v>0.6</v>
      </c>
    </row>
    <row r="195" spans="1:13" hidden="1" x14ac:dyDescent="0.2">
      <c r="A195" s="162"/>
      <c r="B195" s="36"/>
      <c r="C195" s="37"/>
      <c r="D195" s="37" t="s">
        <v>454</v>
      </c>
      <c r="E195" s="121"/>
      <c r="F195" s="70"/>
      <c r="G195" s="60"/>
      <c r="H195" s="77"/>
      <c r="I195" s="121"/>
      <c r="J195" s="152"/>
      <c r="K195" s="152"/>
      <c r="L195" s="152"/>
      <c r="M195" s="152"/>
    </row>
    <row r="196" spans="1:13" x14ac:dyDescent="0.2">
      <c r="A196" s="162"/>
      <c r="B196" s="36"/>
      <c r="C196" s="37">
        <v>6370057</v>
      </c>
      <c r="D196" s="37" t="s">
        <v>99</v>
      </c>
      <c r="E196" s="121">
        <v>6.2</v>
      </c>
      <c r="F196" s="70"/>
      <c r="G196" s="60"/>
      <c r="H196" s="77"/>
      <c r="I196" s="121">
        <v>6.7</v>
      </c>
      <c r="J196" s="63">
        <v>7.5</v>
      </c>
      <c r="K196" s="63">
        <v>7.5</v>
      </c>
      <c r="L196" s="63">
        <v>7.5</v>
      </c>
      <c r="M196" s="63">
        <v>7.5</v>
      </c>
    </row>
    <row r="197" spans="1:13" x14ac:dyDescent="0.2">
      <c r="A197" s="162"/>
      <c r="B197" s="36"/>
      <c r="C197" s="37">
        <v>637011</v>
      </c>
      <c r="D197" s="37" t="s">
        <v>100</v>
      </c>
      <c r="E197" s="121">
        <v>3.2</v>
      </c>
      <c r="F197" s="70"/>
      <c r="G197" s="60"/>
      <c r="H197" s="77"/>
      <c r="I197" s="121">
        <v>0.1</v>
      </c>
      <c r="J197" s="63">
        <v>1.2</v>
      </c>
      <c r="K197" s="63">
        <v>1.2</v>
      </c>
      <c r="L197" s="63">
        <v>1.2</v>
      </c>
      <c r="M197" s="63">
        <v>1.2</v>
      </c>
    </row>
    <row r="198" spans="1:13" x14ac:dyDescent="0.2">
      <c r="A198" s="162"/>
      <c r="B198" s="36"/>
      <c r="C198" s="37">
        <v>637012</v>
      </c>
      <c r="D198" s="37" t="s">
        <v>296</v>
      </c>
      <c r="E198" s="121">
        <v>4.3</v>
      </c>
      <c r="F198" s="70"/>
      <c r="G198" s="60"/>
      <c r="H198" s="83"/>
      <c r="I198" s="121">
        <v>4.5</v>
      </c>
      <c r="J198" s="63">
        <v>4.5</v>
      </c>
      <c r="K198" s="63">
        <v>4.5</v>
      </c>
      <c r="L198" s="63">
        <v>4.5</v>
      </c>
      <c r="M198" s="63">
        <v>4.5</v>
      </c>
    </row>
    <row r="199" spans="1:13" x14ac:dyDescent="0.2">
      <c r="A199" s="162"/>
      <c r="B199" s="36"/>
      <c r="C199" s="37">
        <v>637014</v>
      </c>
      <c r="D199" s="37" t="s">
        <v>101</v>
      </c>
      <c r="E199" s="121">
        <v>9.5</v>
      </c>
      <c r="F199" s="70"/>
      <c r="G199" s="60"/>
      <c r="H199" s="77"/>
      <c r="I199" s="121">
        <v>7.8</v>
      </c>
      <c r="J199" s="63">
        <v>7.8</v>
      </c>
      <c r="K199" s="63">
        <v>7.8</v>
      </c>
      <c r="L199" s="63">
        <v>7.8</v>
      </c>
      <c r="M199" s="63">
        <v>7.8</v>
      </c>
    </row>
    <row r="200" spans="1:13" x14ac:dyDescent="0.2">
      <c r="A200" s="162"/>
      <c r="B200" s="36"/>
      <c r="C200" s="37">
        <v>637015</v>
      </c>
      <c r="D200" s="37" t="s">
        <v>102</v>
      </c>
      <c r="E200" s="121">
        <v>2.5</v>
      </c>
      <c r="F200" s="70"/>
      <c r="G200" s="60"/>
      <c r="H200" s="77"/>
      <c r="I200" s="121">
        <v>3.3</v>
      </c>
      <c r="J200" s="63">
        <v>3.6</v>
      </c>
      <c r="K200" s="63">
        <v>3.6</v>
      </c>
      <c r="L200" s="63">
        <v>3.6</v>
      </c>
      <c r="M200" s="63">
        <v>3.6</v>
      </c>
    </row>
    <row r="201" spans="1:13" x14ac:dyDescent="0.2">
      <c r="A201" s="162"/>
      <c r="B201" s="36"/>
      <c r="C201" s="37">
        <v>637016</v>
      </c>
      <c r="D201" s="37" t="s">
        <v>103</v>
      </c>
      <c r="E201" s="121">
        <v>2.1</v>
      </c>
      <c r="F201" s="70"/>
      <c r="G201" s="60"/>
      <c r="H201" s="77"/>
      <c r="I201" s="121">
        <v>1.9</v>
      </c>
      <c r="J201" s="63">
        <v>1.9</v>
      </c>
      <c r="K201" s="63">
        <v>1.9</v>
      </c>
      <c r="L201" s="63">
        <v>1.9</v>
      </c>
      <c r="M201" s="63">
        <v>1.9</v>
      </c>
    </row>
    <row r="202" spans="1:13" x14ac:dyDescent="0.2">
      <c r="A202" s="162"/>
      <c r="B202" s="36"/>
      <c r="C202" s="37">
        <v>637017</v>
      </c>
      <c r="D202" s="37" t="s">
        <v>300</v>
      </c>
      <c r="E202" s="121">
        <v>0.2</v>
      </c>
      <c r="F202" s="70"/>
      <c r="G202" s="60"/>
      <c r="H202" s="77"/>
      <c r="I202" s="121">
        <v>0</v>
      </c>
      <c r="J202" s="63">
        <v>0</v>
      </c>
      <c r="K202" s="63">
        <v>0</v>
      </c>
      <c r="L202" s="63">
        <v>0</v>
      </c>
      <c r="M202" s="63">
        <v>0</v>
      </c>
    </row>
    <row r="203" spans="1:13" x14ac:dyDescent="0.2">
      <c r="A203" s="163"/>
      <c r="B203" s="84"/>
      <c r="C203" s="84">
        <v>637018</v>
      </c>
      <c r="D203" s="84" t="s">
        <v>428</v>
      </c>
      <c r="E203" s="121">
        <v>10.1</v>
      </c>
      <c r="F203" s="65"/>
      <c r="G203" s="65"/>
      <c r="H203" s="85"/>
      <c r="I203" s="121">
        <v>9</v>
      </c>
      <c r="J203" s="65">
        <v>0</v>
      </c>
      <c r="K203" s="65">
        <v>0</v>
      </c>
      <c r="L203" s="65">
        <v>0</v>
      </c>
      <c r="M203" s="65">
        <v>0</v>
      </c>
    </row>
    <row r="204" spans="1:13" x14ac:dyDescent="0.2">
      <c r="A204" s="162"/>
      <c r="B204" s="36"/>
      <c r="C204" s="37">
        <v>637023</v>
      </c>
      <c r="D204" s="37" t="s">
        <v>291</v>
      </c>
      <c r="E204" s="121">
        <v>0.7</v>
      </c>
      <c r="F204" s="70"/>
      <c r="G204" s="60"/>
      <c r="H204" s="77"/>
      <c r="I204" s="121">
        <v>0.7</v>
      </c>
      <c r="J204" s="63">
        <v>0.7</v>
      </c>
      <c r="K204" s="63">
        <v>0.7</v>
      </c>
      <c r="L204" s="63">
        <v>0.7</v>
      </c>
      <c r="M204" s="63">
        <v>0.7</v>
      </c>
    </row>
    <row r="205" spans="1:13" x14ac:dyDescent="0.2">
      <c r="A205" s="162"/>
      <c r="B205" s="36"/>
      <c r="C205" s="37">
        <v>637026</v>
      </c>
      <c r="D205" s="37" t="s">
        <v>104</v>
      </c>
      <c r="E205" s="121">
        <v>20.2</v>
      </c>
      <c r="F205" s="70"/>
      <c r="G205" s="60"/>
      <c r="H205" s="77"/>
      <c r="I205" s="121">
        <v>15.7</v>
      </c>
      <c r="J205" s="63">
        <v>25</v>
      </c>
      <c r="K205" s="63">
        <v>25</v>
      </c>
      <c r="L205" s="63">
        <v>25</v>
      </c>
      <c r="M205" s="63">
        <v>25</v>
      </c>
    </row>
    <row r="206" spans="1:13" x14ac:dyDescent="0.2">
      <c r="A206" s="162"/>
      <c r="B206" s="36"/>
      <c r="C206" s="37"/>
      <c r="D206" s="37" t="s">
        <v>457</v>
      </c>
      <c r="E206" s="121">
        <v>0</v>
      </c>
      <c r="F206" s="70"/>
      <c r="G206" s="60"/>
      <c r="H206" s="77"/>
      <c r="I206" s="121">
        <v>0</v>
      </c>
      <c r="J206" s="63">
        <v>8.5</v>
      </c>
      <c r="K206" s="63">
        <v>8.5</v>
      </c>
      <c r="L206" s="63">
        <v>8.5</v>
      </c>
      <c r="M206" s="63">
        <v>8.5</v>
      </c>
    </row>
    <row r="207" spans="1:13" x14ac:dyDescent="0.2">
      <c r="A207" s="162"/>
      <c r="B207" s="36"/>
      <c r="C207" s="37">
        <v>637027</v>
      </c>
      <c r="D207" s="37" t="s">
        <v>105</v>
      </c>
      <c r="E207" s="121">
        <v>1.8</v>
      </c>
      <c r="F207" s="70"/>
      <c r="G207" s="60"/>
      <c r="H207" s="77"/>
      <c r="I207" s="121">
        <v>2.7</v>
      </c>
      <c r="J207" s="63">
        <v>2.7</v>
      </c>
      <c r="K207" s="63">
        <v>2.7</v>
      </c>
      <c r="L207" s="63">
        <v>2.7</v>
      </c>
      <c r="M207" s="63">
        <v>2.7</v>
      </c>
    </row>
    <row r="208" spans="1:13" x14ac:dyDescent="0.2">
      <c r="A208" s="162"/>
      <c r="B208" s="36"/>
      <c r="C208" s="37">
        <v>637035</v>
      </c>
      <c r="D208" s="37" t="s">
        <v>106</v>
      </c>
      <c r="E208" s="121">
        <v>0.9</v>
      </c>
      <c r="F208" s="70"/>
      <c r="G208" s="60"/>
      <c r="H208" s="83"/>
      <c r="I208" s="121">
        <v>0.2</v>
      </c>
      <c r="J208" s="63">
        <v>0</v>
      </c>
      <c r="K208" s="63">
        <v>0</v>
      </c>
      <c r="L208" s="63">
        <v>0</v>
      </c>
      <c r="M208" s="63">
        <v>0</v>
      </c>
    </row>
    <row r="209" spans="1:13" x14ac:dyDescent="0.2">
      <c r="A209" s="161"/>
      <c r="B209" s="36">
        <v>642</v>
      </c>
      <c r="C209" s="36"/>
      <c r="D209" s="36" t="s">
        <v>107</v>
      </c>
      <c r="E209" s="112">
        <f>SUM(E210:E217)</f>
        <v>9.7000000000000011</v>
      </c>
      <c r="F209" s="112">
        <f>SUM(F210:F216)</f>
        <v>0</v>
      </c>
      <c r="G209" s="112">
        <f>SUM(G210:G216)</f>
        <v>0</v>
      </c>
      <c r="H209" s="112">
        <f>SUM(H210:H216)</f>
        <v>0</v>
      </c>
      <c r="I209" s="112">
        <f>SUM(I210:I217)</f>
        <v>6.9</v>
      </c>
      <c r="J209" s="112">
        <f>SUM(J210:J217)</f>
        <v>111.9</v>
      </c>
      <c r="K209" s="112">
        <f>SUM(K210:K217)</f>
        <v>111.9</v>
      </c>
      <c r="L209" s="112">
        <f>SUM(L210:L217)</f>
        <v>106.10000000000001</v>
      </c>
      <c r="M209" s="112">
        <f>SUM(M210:M217)</f>
        <v>106.10000000000001</v>
      </c>
    </row>
    <row r="210" spans="1:13" hidden="1" x14ac:dyDescent="0.2">
      <c r="A210" s="162"/>
      <c r="B210" s="36"/>
      <c r="C210" s="37">
        <v>642002</v>
      </c>
      <c r="D210" s="37" t="s">
        <v>108</v>
      </c>
      <c r="E210" s="113">
        <v>6.9</v>
      </c>
      <c r="F210" s="63"/>
      <c r="G210" s="63"/>
      <c r="H210" s="78"/>
      <c r="I210" s="113">
        <v>1.5</v>
      </c>
      <c r="J210" s="63">
        <v>1.5</v>
      </c>
      <c r="K210" s="63">
        <v>1.5</v>
      </c>
      <c r="L210" s="63">
        <v>1.5</v>
      </c>
      <c r="M210" s="63">
        <v>1.5</v>
      </c>
    </row>
    <row r="211" spans="1:13" hidden="1" x14ac:dyDescent="0.2">
      <c r="A211" s="162"/>
      <c r="B211" s="36"/>
      <c r="C211" s="37">
        <v>642001</v>
      </c>
      <c r="D211" s="37" t="s">
        <v>282</v>
      </c>
      <c r="E211" s="113">
        <v>0</v>
      </c>
      <c r="F211" s="63"/>
      <c r="G211" s="63"/>
      <c r="H211" s="78"/>
      <c r="I211" s="113">
        <v>0</v>
      </c>
      <c r="J211" s="63">
        <v>0</v>
      </c>
      <c r="K211" s="63">
        <v>0</v>
      </c>
      <c r="L211" s="63">
        <v>0</v>
      </c>
      <c r="M211" s="63">
        <v>0</v>
      </c>
    </row>
    <row r="212" spans="1:13" x14ac:dyDescent="0.2">
      <c r="A212" s="162"/>
      <c r="B212" s="36"/>
      <c r="C212" s="37">
        <v>642006</v>
      </c>
      <c r="D212" s="37" t="s">
        <v>109</v>
      </c>
      <c r="E212" s="113">
        <v>1.2</v>
      </c>
      <c r="F212" s="63"/>
      <c r="G212" s="63"/>
      <c r="H212" s="78"/>
      <c r="I212" s="113">
        <v>1.2</v>
      </c>
      <c r="J212" s="63">
        <v>1.2</v>
      </c>
      <c r="K212" s="63">
        <v>1.2</v>
      </c>
      <c r="L212" s="63">
        <v>1.2</v>
      </c>
      <c r="M212" s="63">
        <v>1.2</v>
      </c>
    </row>
    <row r="213" spans="1:13" x14ac:dyDescent="0.2">
      <c r="A213" s="162"/>
      <c r="B213" s="36"/>
      <c r="C213" s="37">
        <v>642012</v>
      </c>
      <c r="D213" s="37" t="s">
        <v>110</v>
      </c>
      <c r="E213" s="113">
        <v>0</v>
      </c>
      <c r="F213" s="63"/>
      <c r="G213" s="63"/>
      <c r="H213" s="78"/>
      <c r="I213" s="113">
        <v>3.3</v>
      </c>
      <c r="J213" s="63">
        <v>4.3</v>
      </c>
      <c r="K213" s="63">
        <v>4.3</v>
      </c>
      <c r="L213" s="63">
        <v>0</v>
      </c>
      <c r="M213" s="63">
        <v>0</v>
      </c>
    </row>
    <row r="214" spans="1:13" x14ac:dyDescent="0.2">
      <c r="A214" s="162"/>
      <c r="B214" s="36"/>
      <c r="C214" s="37"/>
      <c r="D214" s="37" t="s">
        <v>456</v>
      </c>
      <c r="E214" s="113">
        <v>0</v>
      </c>
      <c r="F214" s="63"/>
      <c r="G214" s="63"/>
      <c r="H214" s="78"/>
      <c r="I214" s="113"/>
      <c r="J214" s="63">
        <v>1.5</v>
      </c>
      <c r="K214" s="63">
        <v>1.5</v>
      </c>
      <c r="L214" s="63">
        <v>0</v>
      </c>
      <c r="M214" s="63">
        <v>0</v>
      </c>
    </row>
    <row r="215" spans="1:13" x14ac:dyDescent="0.2">
      <c r="A215" s="162"/>
      <c r="B215" s="36"/>
      <c r="C215" s="37">
        <v>642015</v>
      </c>
      <c r="D215" s="37" t="s">
        <v>111</v>
      </c>
      <c r="E215" s="113">
        <v>1.3</v>
      </c>
      <c r="F215" s="63"/>
      <c r="G215" s="63"/>
      <c r="H215" s="78"/>
      <c r="I215" s="113">
        <v>0.9</v>
      </c>
      <c r="J215" s="63">
        <v>1</v>
      </c>
      <c r="K215" s="63">
        <v>1</v>
      </c>
      <c r="L215" s="63">
        <v>1</v>
      </c>
      <c r="M215" s="63">
        <v>1</v>
      </c>
    </row>
    <row r="216" spans="1:13" x14ac:dyDescent="0.2">
      <c r="A216" s="162"/>
      <c r="B216" s="36"/>
      <c r="C216" s="37">
        <v>651004</v>
      </c>
      <c r="D216" s="37" t="s">
        <v>112</v>
      </c>
      <c r="E216" s="113">
        <v>0.3</v>
      </c>
      <c r="F216" s="63"/>
      <c r="G216" s="63"/>
      <c r="H216" s="85"/>
      <c r="I216" s="113">
        <v>0</v>
      </c>
      <c r="J216" s="63">
        <v>0</v>
      </c>
      <c r="K216" s="63">
        <v>0</v>
      </c>
      <c r="L216" s="63">
        <v>0</v>
      </c>
      <c r="M216" s="63">
        <v>0</v>
      </c>
    </row>
    <row r="217" spans="1:13" x14ac:dyDescent="0.2">
      <c r="A217" s="162"/>
      <c r="B217" s="36"/>
      <c r="C217" s="37"/>
      <c r="D217" s="100" t="s">
        <v>455</v>
      </c>
      <c r="E217" s="112">
        <v>0</v>
      </c>
      <c r="F217" s="134"/>
      <c r="G217" s="112"/>
      <c r="H217" s="135"/>
      <c r="I217" s="112">
        <v>0</v>
      </c>
      <c r="J217" s="113">
        <v>102.4</v>
      </c>
      <c r="K217" s="113">
        <v>102.4</v>
      </c>
      <c r="L217" s="113">
        <v>102.4</v>
      </c>
      <c r="M217" s="113">
        <v>102.4</v>
      </c>
    </row>
    <row r="218" spans="1:13" x14ac:dyDescent="0.2">
      <c r="A218" s="161"/>
      <c r="B218" s="39" t="s">
        <v>113</v>
      </c>
      <c r="C218" s="39"/>
      <c r="D218" s="39" t="s">
        <v>114</v>
      </c>
      <c r="E218" s="120">
        <f t="shared" ref="E218:M218" si="26">SUM(E219:E222)</f>
        <v>28.900000000000002</v>
      </c>
      <c r="F218" s="120">
        <f t="shared" si="26"/>
        <v>0</v>
      </c>
      <c r="G218" s="120">
        <f t="shared" si="26"/>
        <v>0</v>
      </c>
      <c r="H218" s="120">
        <f t="shared" si="26"/>
        <v>0</v>
      </c>
      <c r="I218" s="120">
        <f t="shared" si="26"/>
        <v>27.1</v>
      </c>
      <c r="J218" s="120">
        <f t="shared" si="26"/>
        <v>28.9</v>
      </c>
      <c r="K218" s="120">
        <f t="shared" si="26"/>
        <v>28.9</v>
      </c>
      <c r="L218" s="120">
        <f t="shared" si="26"/>
        <v>29.5</v>
      </c>
      <c r="M218" s="120">
        <f t="shared" si="26"/>
        <v>30.3</v>
      </c>
    </row>
    <row r="219" spans="1:13" x14ac:dyDescent="0.2">
      <c r="A219" s="162"/>
      <c r="B219" s="36">
        <v>610</v>
      </c>
      <c r="C219" s="37"/>
      <c r="D219" s="37" t="s">
        <v>115</v>
      </c>
      <c r="E219" s="113">
        <v>18.100000000000001</v>
      </c>
      <c r="F219" s="65"/>
      <c r="G219" s="63"/>
      <c r="H219" s="85"/>
      <c r="I219" s="113">
        <v>16.3</v>
      </c>
      <c r="J219" s="63">
        <v>17.7</v>
      </c>
      <c r="K219" s="63">
        <v>17.7</v>
      </c>
      <c r="L219" s="65">
        <v>18</v>
      </c>
      <c r="M219" s="65">
        <v>18.5</v>
      </c>
    </row>
    <row r="220" spans="1:13" x14ac:dyDescent="0.2">
      <c r="A220" s="162"/>
      <c r="B220" s="36">
        <v>620</v>
      </c>
      <c r="C220" s="37"/>
      <c r="D220" s="37" t="s">
        <v>116</v>
      </c>
      <c r="E220" s="113">
        <v>6.3</v>
      </c>
      <c r="F220" s="65"/>
      <c r="G220" s="63"/>
      <c r="H220" s="85"/>
      <c r="I220" s="113">
        <v>5.7</v>
      </c>
      <c r="J220" s="63">
        <v>6.2</v>
      </c>
      <c r="K220" s="63">
        <v>6.2</v>
      </c>
      <c r="L220" s="65">
        <v>6.5</v>
      </c>
      <c r="M220" s="65">
        <v>6.8</v>
      </c>
    </row>
    <row r="221" spans="1:13" x14ac:dyDescent="0.2">
      <c r="A221" s="162"/>
      <c r="B221" s="36">
        <v>630</v>
      </c>
      <c r="C221" s="37"/>
      <c r="D221" s="37" t="s">
        <v>117</v>
      </c>
      <c r="E221" s="113">
        <v>4.5</v>
      </c>
      <c r="F221" s="65"/>
      <c r="G221" s="63"/>
      <c r="H221" s="85"/>
      <c r="I221" s="113">
        <v>5.0999999999999996</v>
      </c>
      <c r="J221" s="63">
        <v>5</v>
      </c>
      <c r="K221" s="63">
        <v>5</v>
      </c>
      <c r="L221" s="63">
        <v>5</v>
      </c>
      <c r="M221" s="63">
        <v>5</v>
      </c>
    </row>
    <row r="222" spans="1:13" x14ac:dyDescent="0.2">
      <c r="A222" s="162"/>
      <c r="B222" s="36">
        <v>642</v>
      </c>
      <c r="C222" s="37"/>
      <c r="D222" s="37" t="s">
        <v>111</v>
      </c>
      <c r="E222" s="113">
        <v>0</v>
      </c>
      <c r="F222" s="65"/>
      <c r="G222" s="63"/>
      <c r="H222" s="85"/>
      <c r="I222" s="113">
        <v>0</v>
      </c>
      <c r="J222" s="63">
        <v>0</v>
      </c>
      <c r="K222" s="63">
        <v>0</v>
      </c>
      <c r="L222" s="63">
        <v>0</v>
      </c>
      <c r="M222" s="63">
        <v>0</v>
      </c>
    </row>
    <row r="223" spans="1:13" x14ac:dyDescent="0.2">
      <c r="A223" s="161"/>
      <c r="B223" s="39" t="s">
        <v>118</v>
      </c>
      <c r="C223" s="39"/>
      <c r="D223" s="39" t="s">
        <v>119</v>
      </c>
      <c r="E223" s="120">
        <f>SUM(E224)</f>
        <v>17</v>
      </c>
      <c r="F223" s="120">
        <f t="shared" ref="F223:M223" si="27">SUM(F224)</f>
        <v>0</v>
      </c>
      <c r="G223" s="120">
        <f t="shared" si="27"/>
        <v>0</v>
      </c>
      <c r="H223" s="120">
        <f t="shared" si="27"/>
        <v>0</v>
      </c>
      <c r="I223" s="120">
        <f>SUM(I224)</f>
        <v>7.1</v>
      </c>
      <c r="J223" s="120">
        <f t="shared" si="27"/>
        <v>6.8</v>
      </c>
      <c r="K223" s="120">
        <f t="shared" si="27"/>
        <v>6.8</v>
      </c>
      <c r="L223" s="120">
        <f t="shared" si="27"/>
        <v>0</v>
      </c>
      <c r="M223" s="120">
        <f t="shared" si="27"/>
        <v>0</v>
      </c>
    </row>
    <row r="224" spans="1:13" x14ac:dyDescent="0.2">
      <c r="A224" s="162"/>
      <c r="B224" s="36">
        <v>630</v>
      </c>
      <c r="C224" s="37"/>
      <c r="D224" s="37" t="s">
        <v>120</v>
      </c>
      <c r="E224" s="118">
        <v>17</v>
      </c>
      <c r="F224" s="67"/>
      <c r="G224" s="67"/>
      <c r="H224" s="76"/>
      <c r="I224" s="118">
        <v>7.1</v>
      </c>
      <c r="J224" s="67">
        <v>6.8</v>
      </c>
      <c r="K224" s="67">
        <v>6.8</v>
      </c>
      <c r="L224" s="67">
        <v>0</v>
      </c>
      <c r="M224" s="67">
        <v>0</v>
      </c>
    </row>
    <row r="225" spans="1:13" x14ac:dyDescent="0.2">
      <c r="A225" s="161"/>
      <c r="B225" s="39" t="s">
        <v>121</v>
      </c>
      <c r="C225" s="39"/>
      <c r="D225" s="39" t="s">
        <v>122</v>
      </c>
      <c r="E225" s="120">
        <f t="shared" ref="E225:M225" si="28">SUM(E226:E227)</f>
        <v>16.099999999999998</v>
      </c>
      <c r="F225" s="120">
        <f t="shared" si="28"/>
        <v>0</v>
      </c>
      <c r="G225" s="120">
        <f t="shared" si="28"/>
        <v>0</v>
      </c>
      <c r="H225" s="120">
        <f t="shared" si="28"/>
        <v>0</v>
      </c>
      <c r="I225" s="120">
        <f t="shared" si="28"/>
        <v>25</v>
      </c>
      <c r="J225" s="120">
        <f t="shared" si="28"/>
        <v>19.5</v>
      </c>
      <c r="K225" s="120">
        <f t="shared" si="28"/>
        <v>19.5</v>
      </c>
      <c r="L225" s="120">
        <f t="shared" si="28"/>
        <v>26.7</v>
      </c>
      <c r="M225" s="120">
        <f t="shared" si="28"/>
        <v>27.7</v>
      </c>
    </row>
    <row r="226" spans="1:13" x14ac:dyDescent="0.2">
      <c r="A226" s="162"/>
      <c r="B226" s="36"/>
      <c r="C226" s="37">
        <v>651002</v>
      </c>
      <c r="D226" s="37" t="s">
        <v>123</v>
      </c>
      <c r="E226" s="118">
        <v>15.2</v>
      </c>
      <c r="F226" s="67"/>
      <c r="G226" s="67"/>
      <c r="H226" s="76"/>
      <c r="I226" s="118">
        <v>23.1</v>
      </c>
      <c r="J226" s="67">
        <v>17.8</v>
      </c>
      <c r="K226" s="67">
        <v>17.8</v>
      </c>
      <c r="L226" s="67">
        <v>25</v>
      </c>
      <c r="M226" s="67">
        <v>26</v>
      </c>
    </row>
    <row r="227" spans="1:13" x14ac:dyDescent="0.2">
      <c r="A227" s="162"/>
      <c r="B227" s="36"/>
      <c r="C227" s="37">
        <v>653001</v>
      </c>
      <c r="D227" s="37" t="s">
        <v>283</v>
      </c>
      <c r="E227" s="118">
        <v>0.9</v>
      </c>
      <c r="F227" s="67"/>
      <c r="G227" s="67"/>
      <c r="H227" s="76"/>
      <c r="I227" s="118">
        <v>1.9</v>
      </c>
      <c r="J227" s="67">
        <v>1.7</v>
      </c>
      <c r="K227" s="67">
        <v>1.7</v>
      </c>
      <c r="L227" s="67">
        <v>1.7</v>
      </c>
      <c r="M227" s="67">
        <v>1.7</v>
      </c>
    </row>
    <row r="228" spans="1:13" x14ac:dyDescent="0.2">
      <c r="A228" s="161"/>
      <c r="B228" s="39" t="s">
        <v>124</v>
      </c>
      <c r="C228" s="39"/>
      <c r="D228" s="39" t="s">
        <v>125</v>
      </c>
      <c r="E228" s="120">
        <f t="shared" ref="E228:M228" si="29">SUM(E229:E231)</f>
        <v>10</v>
      </c>
      <c r="F228" s="120">
        <f t="shared" si="29"/>
        <v>0</v>
      </c>
      <c r="G228" s="120">
        <f t="shared" si="29"/>
        <v>0</v>
      </c>
      <c r="H228" s="120">
        <f t="shared" si="29"/>
        <v>0</v>
      </c>
      <c r="I228" s="120">
        <f t="shared" si="29"/>
        <v>14.3</v>
      </c>
      <c r="J228" s="120">
        <f t="shared" si="29"/>
        <v>4.8</v>
      </c>
      <c r="K228" s="120">
        <f t="shared" si="29"/>
        <v>4.8</v>
      </c>
      <c r="L228" s="120">
        <f t="shared" si="29"/>
        <v>4.8</v>
      </c>
      <c r="M228" s="120">
        <f t="shared" si="29"/>
        <v>4.8</v>
      </c>
    </row>
    <row r="229" spans="1:13" x14ac:dyDescent="0.2">
      <c r="A229" s="162"/>
      <c r="B229" s="36"/>
      <c r="C229" s="37">
        <v>6410011</v>
      </c>
      <c r="D229" s="37" t="s">
        <v>126</v>
      </c>
      <c r="E229" s="118">
        <v>0</v>
      </c>
      <c r="F229" s="67"/>
      <c r="G229" s="67"/>
      <c r="H229" s="76"/>
      <c r="I229" s="118">
        <v>0</v>
      </c>
      <c r="J229" s="67">
        <v>0</v>
      </c>
      <c r="K229" s="67">
        <v>0</v>
      </c>
      <c r="L229" s="67">
        <v>0</v>
      </c>
      <c r="M229" s="67">
        <v>0</v>
      </c>
    </row>
    <row r="230" spans="1:13" x14ac:dyDescent="0.2">
      <c r="A230" s="162"/>
      <c r="B230" s="36"/>
      <c r="C230" s="37">
        <v>6410013</v>
      </c>
      <c r="D230" s="37" t="s">
        <v>271</v>
      </c>
      <c r="E230" s="118">
        <v>3.9</v>
      </c>
      <c r="F230" s="67"/>
      <c r="G230" s="67"/>
      <c r="H230" s="76"/>
      <c r="I230" s="118">
        <v>14.3</v>
      </c>
      <c r="J230" s="67">
        <v>4.8</v>
      </c>
      <c r="K230" s="67">
        <v>4.8</v>
      </c>
      <c r="L230" s="67">
        <v>4.8</v>
      </c>
      <c r="M230" s="67">
        <v>4.8</v>
      </c>
    </row>
    <row r="231" spans="1:13" x14ac:dyDescent="0.2">
      <c r="A231" s="162"/>
      <c r="B231" s="36"/>
      <c r="C231" s="37">
        <v>6410012</v>
      </c>
      <c r="D231" s="37" t="s">
        <v>292</v>
      </c>
      <c r="E231" s="118">
        <v>6.1</v>
      </c>
      <c r="F231" s="67"/>
      <c r="G231" s="67"/>
      <c r="H231" s="76"/>
      <c r="I231" s="118">
        <v>0</v>
      </c>
      <c r="J231" s="67">
        <v>0</v>
      </c>
      <c r="K231" s="67">
        <v>0</v>
      </c>
      <c r="L231" s="67">
        <v>0</v>
      </c>
      <c r="M231" s="67">
        <v>0</v>
      </c>
    </row>
    <row r="232" spans="1:13" x14ac:dyDescent="0.2">
      <c r="A232" s="161"/>
      <c r="B232" s="39" t="s">
        <v>127</v>
      </c>
      <c r="C232" s="39"/>
      <c r="D232" s="39" t="s">
        <v>128</v>
      </c>
      <c r="E232" s="120">
        <f t="shared" ref="E232:M232" si="30">SUM(E233+E234+E235)</f>
        <v>178.8</v>
      </c>
      <c r="F232" s="120">
        <f t="shared" si="30"/>
        <v>0</v>
      </c>
      <c r="G232" s="120">
        <f t="shared" si="30"/>
        <v>0</v>
      </c>
      <c r="H232" s="120">
        <f t="shared" si="30"/>
        <v>0</v>
      </c>
      <c r="I232" s="120">
        <f t="shared" si="30"/>
        <v>177.90000000000003</v>
      </c>
      <c r="J232" s="120">
        <f t="shared" si="30"/>
        <v>190.70000000000002</v>
      </c>
      <c r="K232" s="120">
        <f t="shared" si="30"/>
        <v>190.70000000000002</v>
      </c>
      <c r="L232" s="120">
        <f t="shared" si="30"/>
        <v>192.4</v>
      </c>
      <c r="M232" s="120">
        <f t="shared" si="30"/>
        <v>197.9</v>
      </c>
    </row>
    <row r="233" spans="1:13" x14ac:dyDescent="0.2">
      <c r="A233" s="162"/>
      <c r="B233" s="36">
        <v>610</v>
      </c>
      <c r="C233" s="37"/>
      <c r="D233" s="37" t="s">
        <v>115</v>
      </c>
      <c r="E233" s="118">
        <v>120.4</v>
      </c>
      <c r="F233" s="58"/>
      <c r="G233" s="67"/>
      <c r="H233" s="76"/>
      <c r="I233" s="118">
        <v>118.9</v>
      </c>
      <c r="J233" s="67">
        <v>128.9</v>
      </c>
      <c r="K233" s="67">
        <v>128.9</v>
      </c>
      <c r="L233" s="65">
        <v>130</v>
      </c>
      <c r="M233" s="65">
        <v>135</v>
      </c>
    </row>
    <row r="234" spans="1:13" x14ac:dyDescent="0.2">
      <c r="A234" s="162"/>
      <c r="B234" s="36">
        <v>620</v>
      </c>
      <c r="C234" s="37"/>
      <c r="D234" s="37" t="s">
        <v>116</v>
      </c>
      <c r="E234" s="118">
        <v>43.2</v>
      </c>
      <c r="F234" s="58"/>
      <c r="G234" s="67"/>
      <c r="H234" s="76"/>
      <c r="I234" s="118">
        <v>43.2</v>
      </c>
      <c r="J234" s="67">
        <v>44.9</v>
      </c>
      <c r="K234" s="67">
        <v>44.9</v>
      </c>
      <c r="L234" s="65">
        <v>45.5</v>
      </c>
      <c r="M234" s="65">
        <v>46</v>
      </c>
    </row>
    <row r="235" spans="1:13" x14ac:dyDescent="0.2">
      <c r="A235" s="162"/>
      <c r="B235" s="36">
        <v>630</v>
      </c>
      <c r="C235" s="37"/>
      <c r="D235" s="100" t="s">
        <v>117</v>
      </c>
      <c r="E235" s="122">
        <f>SUM(E236:E255)</f>
        <v>15.2</v>
      </c>
      <c r="F235" s="149"/>
      <c r="G235" s="93"/>
      <c r="H235" s="150"/>
      <c r="I235" s="122">
        <f>SUM(I236:I255)</f>
        <v>15.8</v>
      </c>
      <c r="J235" s="122">
        <f>SUM(J236:J255)</f>
        <v>16.899999999999999</v>
      </c>
      <c r="K235" s="122">
        <f>SUM(K236:K255)</f>
        <v>16.899999999999999</v>
      </c>
      <c r="L235" s="122">
        <f>SUM(L236:L255)</f>
        <v>16.899999999999999</v>
      </c>
      <c r="M235" s="122">
        <f>SUM(M236:M255)</f>
        <v>16.899999999999999</v>
      </c>
    </row>
    <row r="236" spans="1:13" x14ac:dyDescent="0.2">
      <c r="A236" s="162"/>
      <c r="B236" s="36"/>
      <c r="C236" s="37">
        <v>631001</v>
      </c>
      <c r="D236" s="37" t="s">
        <v>129</v>
      </c>
      <c r="E236" s="118">
        <v>0</v>
      </c>
      <c r="F236" s="58"/>
      <c r="G236" s="67"/>
      <c r="H236" s="86"/>
      <c r="I236" s="118">
        <v>0.1</v>
      </c>
      <c r="J236" s="67">
        <v>0.1</v>
      </c>
      <c r="K236" s="67">
        <v>0.1</v>
      </c>
      <c r="L236" s="67">
        <v>0.1</v>
      </c>
      <c r="M236" s="67">
        <v>0.1</v>
      </c>
    </row>
    <row r="237" spans="1:13" x14ac:dyDescent="0.2">
      <c r="A237" s="162"/>
      <c r="B237" s="36"/>
      <c r="C237" s="37">
        <v>6320031</v>
      </c>
      <c r="D237" s="37" t="s">
        <v>130</v>
      </c>
      <c r="E237" s="118">
        <v>1.6</v>
      </c>
      <c r="F237" s="58"/>
      <c r="G237" s="67"/>
      <c r="H237" s="86"/>
      <c r="I237" s="118">
        <v>1.7</v>
      </c>
      <c r="J237" s="67">
        <v>1.5</v>
      </c>
      <c r="K237" s="67">
        <v>1.5</v>
      </c>
      <c r="L237" s="67">
        <v>1.5</v>
      </c>
      <c r="M237" s="67">
        <v>1.5</v>
      </c>
    </row>
    <row r="238" spans="1:13" x14ac:dyDescent="0.2">
      <c r="A238" s="162"/>
      <c r="B238" s="36"/>
      <c r="C238" s="37">
        <v>6320032</v>
      </c>
      <c r="D238" s="37" t="s">
        <v>131</v>
      </c>
      <c r="E238" s="118">
        <v>0</v>
      </c>
      <c r="F238" s="58"/>
      <c r="G238" s="67"/>
      <c r="H238" s="86"/>
      <c r="I238" s="118">
        <v>0</v>
      </c>
      <c r="J238" s="67">
        <v>0</v>
      </c>
      <c r="K238" s="67">
        <v>0</v>
      </c>
      <c r="L238" s="67">
        <v>0</v>
      </c>
      <c r="M238" s="67">
        <v>0</v>
      </c>
    </row>
    <row r="239" spans="1:13" x14ac:dyDescent="0.2">
      <c r="A239" s="162"/>
      <c r="B239" s="36"/>
      <c r="C239" s="37">
        <v>633001</v>
      </c>
      <c r="D239" s="37" t="s">
        <v>64</v>
      </c>
      <c r="E239" s="118">
        <v>0</v>
      </c>
      <c r="F239" s="58"/>
      <c r="G239" s="67"/>
      <c r="H239" s="86"/>
      <c r="I239" s="118">
        <v>0.2</v>
      </c>
      <c r="J239" s="67">
        <v>0.8</v>
      </c>
      <c r="K239" s="67">
        <v>0.8</v>
      </c>
      <c r="L239" s="67">
        <v>0.8</v>
      </c>
      <c r="M239" s="67">
        <v>0.8</v>
      </c>
    </row>
    <row r="240" spans="1:13" x14ac:dyDescent="0.2">
      <c r="A240" s="162"/>
      <c r="B240" s="36"/>
      <c r="C240" s="37">
        <v>633001</v>
      </c>
      <c r="D240" s="37" t="s">
        <v>132</v>
      </c>
      <c r="E240" s="118">
        <v>0.2</v>
      </c>
      <c r="F240" s="58"/>
      <c r="G240" s="67"/>
      <c r="H240" s="86"/>
      <c r="I240" s="118">
        <v>0.3</v>
      </c>
      <c r="J240" s="67">
        <v>0.4</v>
      </c>
      <c r="K240" s="67">
        <v>0.4</v>
      </c>
      <c r="L240" s="67">
        <v>0.4</v>
      </c>
      <c r="M240" s="67">
        <v>0.4</v>
      </c>
    </row>
    <row r="241" spans="1:13" x14ac:dyDescent="0.2">
      <c r="A241" s="162"/>
      <c r="B241" s="36"/>
      <c r="C241" s="37">
        <v>6330062</v>
      </c>
      <c r="D241" s="37" t="s">
        <v>431</v>
      </c>
      <c r="E241" s="118">
        <v>0.3</v>
      </c>
      <c r="F241" s="58"/>
      <c r="G241" s="67"/>
      <c r="H241" s="86"/>
      <c r="I241" s="118">
        <v>0.5</v>
      </c>
      <c r="J241" s="67">
        <v>0.5</v>
      </c>
      <c r="K241" s="67">
        <v>0.5</v>
      </c>
      <c r="L241" s="67">
        <v>0.5</v>
      </c>
      <c r="M241" s="67">
        <v>0.5</v>
      </c>
    </row>
    <row r="242" spans="1:13" x14ac:dyDescent="0.2">
      <c r="A242" s="162"/>
      <c r="B242" s="36"/>
      <c r="C242" s="37">
        <v>6330063</v>
      </c>
      <c r="D242" s="37" t="s">
        <v>133</v>
      </c>
      <c r="E242" s="118">
        <v>0.2</v>
      </c>
      <c r="F242" s="58"/>
      <c r="G242" s="67"/>
      <c r="H242" s="86"/>
      <c r="I242" s="118">
        <v>0.1</v>
      </c>
      <c r="J242" s="67">
        <v>0.2</v>
      </c>
      <c r="K242" s="67">
        <v>0.2</v>
      </c>
      <c r="L242" s="67">
        <v>0.2</v>
      </c>
      <c r="M242" s="67">
        <v>0.2</v>
      </c>
    </row>
    <row r="243" spans="1:13" x14ac:dyDescent="0.2">
      <c r="A243" s="162"/>
      <c r="B243" s="36"/>
      <c r="C243" s="37">
        <v>6330065</v>
      </c>
      <c r="D243" s="37" t="s">
        <v>134</v>
      </c>
      <c r="E243" s="118">
        <v>0.2</v>
      </c>
      <c r="F243" s="58"/>
      <c r="G243" s="67"/>
      <c r="H243" s="86"/>
      <c r="I243" s="118">
        <v>0.3</v>
      </c>
      <c r="J243" s="67">
        <v>0.3</v>
      </c>
      <c r="K243" s="67">
        <v>0.3</v>
      </c>
      <c r="L243" s="67">
        <v>0.3</v>
      </c>
      <c r="M243" s="67">
        <v>0.3</v>
      </c>
    </row>
    <row r="244" spans="1:13" x14ac:dyDescent="0.2">
      <c r="A244" s="162"/>
      <c r="B244" s="36"/>
      <c r="C244" s="37">
        <v>6330066</v>
      </c>
      <c r="D244" s="37" t="s">
        <v>135</v>
      </c>
      <c r="E244" s="118">
        <v>0.2</v>
      </c>
      <c r="F244" s="58"/>
      <c r="G244" s="67"/>
      <c r="H244" s="86"/>
      <c r="I244" s="118">
        <v>0</v>
      </c>
      <c r="J244" s="67">
        <v>0</v>
      </c>
      <c r="K244" s="67">
        <v>0</v>
      </c>
      <c r="L244" s="67">
        <v>0</v>
      </c>
      <c r="M244" s="67">
        <v>0</v>
      </c>
    </row>
    <row r="245" spans="1:13" x14ac:dyDescent="0.2">
      <c r="A245" s="162"/>
      <c r="B245" s="36"/>
      <c r="C245" s="37">
        <v>633010</v>
      </c>
      <c r="D245" s="37" t="s">
        <v>136</v>
      </c>
      <c r="E245" s="118">
        <v>0.2</v>
      </c>
      <c r="F245" s="58"/>
      <c r="G245" s="67"/>
      <c r="H245" s="86"/>
      <c r="I245" s="118">
        <v>0.8</v>
      </c>
      <c r="J245" s="67">
        <v>1</v>
      </c>
      <c r="K245" s="67">
        <v>1</v>
      </c>
      <c r="L245" s="67">
        <v>1</v>
      </c>
      <c r="M245" s="67">
        <v>1</v>
      </c>
    </row>
    <row r="246" spans="1:13" x14ac:dyDescent="0.2">
      <c r="A246" s="162"/>
      <c r="B246" s="36"/>
      <c r="C246" s="37">
        <v>634001</v>
      </c>
      <c r="D246" s="37" t="s">
        <v>137</v>
      </c>
      <c r="E246" s="118">
        <v>2.2999999999999998</v>
      </c>
      <c r="F246" s="58"/>
      <c r="G246" s="67"/>
      <c r="H246" s="86"/>
      <c r="I246" s="118">
        <v>2.4</v>
      </c>
      <c r="J246" s="67">
        <v>2.5</v>
      </c>
      <c r="K246" s="67">
        <v>2.5</v>
      </c>
      <c r="L246" s="67">
        <v>2.5</v>
      </c>
      <c r="M246" s="67">
        <v>2.5</v>
      </c>
    </row>
    <row r="247" spans="1:13" x14ac:dyDescent="0.2">
      <c r="A247" s="162"/>
      <c r="B247" s="36"/>
      <c r="C247" s="37">
        <v>6340021</v>
      </c>
      <c r="D247" s="37" t="s">
        <v>78</v>
      </c>
      <c r="E247" s="118">
        <v>0.8</v>
      </c>
      <c r="F247" s="58"/>
      <c r="G247" s="67"/>
      <c r="H247" s="86"/>
      <c r="I247" s="118">
        <v>0.9</v>
      </c>
      <c r="J247" s="67">
        <v>0.9</v>
      </c>
      <c r="K247" s="67">
        <v>0.9</v>
      </c>
      <c r="L247" s="67">
        <v>0.9</v>
      </c>
      <c r="M247" s="67">
        <v>0.9</v>
      </c>
    </row>
    <row r="248" spans="1:13" x14ac:dyDescent="0.2">
      <c r="A248" s="162"/>
      <c r="B248" s="36"/>
      <c r="C248" s="37">
        <v>6340022</v>
      </c>
      <c r="D248" s="37" t="s">
        <v>79</v>
      </c>
      <c r="E248" s="118">
        <v>0.1</v>
      </c>
      <c r="F248" s="58"/>
      <c r="G248" s="67"/>
      <c r="H248" s="86"/>
      <c r="I248" s="118">
        <v>0.1</v>
      </c>
      <c r="J248" s="67">
        <v>0.1</v>
      </c>
      <c r="K248" s="67">
        <v>0.1</v>
      </c>
      <c r="L248" s="67">
        <v>0.1</v>
      </c>
      <c r="M248" s="67">
        <v>0.1</v>
      </c>
    </row>
    <row r="249" spans="1:13" x14ac:dyDescent="0.2">
      <c r="A249" s="162"/>
      <c r="B249" s="36"/>
      <c r="C249" s="37">
        <v>634003</v>
      </c>
      <c r="D249" s="37" t="s">
        <v>264</v>
      </c>
      <c r="E249" s="118">
        <v>0.3</v>
      </c>
      <c r="F249" s="67"/>
      <c r="G249" s="67"/>
      <c r="H249" s="76"/>
      <c r="I249" s="118">
        <v>0.2</v>
      </c>
      <c r="J249" s="67">
        <v>0.2</v>
      </c>
      <c r="K249" s="67">
        <v>0.2</v>
      </c>
      <c r="L249" s="67">
        <v>0.2</v>
      </c>
      <c r="M249" s="67">
        <v>0.2</v>
      </c>
    </row>
    <row r="250" spans="1:13" x14ac:dyDescent="0.2">
      <c r="A250" s="162"/>
      <c r="B250" s="36"/>
      <c r="C250" s="37">
        <v>635002</v>
      </c>
      <c r="D250" s="37" t="s">
        <v>138</v>
      </c>
      <c r="E250" s="118">
        <v>0.2</v>
      </c>
      <c r="F250" s="67"/>
      <c r="G250" s="67"/>
      <c r="H250" s="76"/>
      <c r="I250" s="118">
        <v>0</v>
      </c>
      <c r="J250" s="67">
        <v>0</v>
      </c>
      <c r="K250" s="67">
        <v>0</v>
      </c>
      <c r="L250" s="67">
        <v>0</v>
      </c>
      <c r="M250" s="67">
        <v>0</v>
      </c>
    </row>
    <row r="251" spans="1:13" x14ac:dyDescent="0.2">
      <c r="A251" s="162"/>
      <c r="B251" s="36"/>
      <c r="C251" s="37">
        <v>637001</v>
      </c>
      <c r="D251" s="37" t="s">
        <v>89</v>
      </c>
      <c r="E251" s="118">
        <v>0</v>
      </c>
      <c r="F251" s="67"/>
      <c r="G251" s="67"/>
      <c r="H251" s="76"/>
      <c r="I251" s="118">
        <v>0</v>
      </c>
      <c r="J251" s="67">
        <v>0.2</v>
      </c>
      <c r="K251" s="67">
        <v>0.2</v>
      </c>
      <c r="L251" s="67">
        <v>0.2</v>
      </c>
      <c r="M251" s="67">
        <v>0.2</v>
      </c>
    </row>
    <row r="252" spans="1:13" x14ac:dyDescent="0.2">
      <c r="A252" s="162"/>
      <c r="B252" s="36"/>
      <c r="C252" s="37">
        <v>637004</v>
      </c>
      <c r="D252" s="37" t="s">
        <v>432</v>
      </c>
      <c r="E252" s="118">
        <v>0</v>
      </c>
      <c r="F252" s="67"/>
      <c r="G252" s="67"/>
      <c r="H252" s="76"/>
      <c r="I252" s="118">
        <v>0.1</v>
      </c>
      <c r="J252" s="67">
        <v>0.1</v>
      </c>
      <c r="K252" s="67">
        <v>0.1</v>
      </c>
      <c r="L252" s="67">
        <v>0.1</v>
      </c>
      <c r="M252" s="67">
        <v>0.1</v>
      </c>
    </row>
    <row r="253" spans="1:13" x14ac:dyDescent="0.2">
      <c r="A253" s="162"/>
      <c r="B253" s="36"/>
      <c r="C253" s="37">
        <v>637014</v>
      </c>
      <c r="D253" s="37" t="s">
        <v>101</v>
      </c>
      <c r="E253" s="118">
        <v>6.1</v>
      </c>
      <c r="F253" s="67"/>
      <c r="G253" s="67"/>
      <c r="H253" s="76"/>
      <c r="I253" s="118">
        <v>6.5</v>
      </c>
      <c r="J253" s="67">
        <v>6.5</v>
      </c>
      <c r="K253" s="67">
        <v>6.5</v>
      </c>
      <c r="L253" s="67">
        <v>6.5</v>
      </c>
      <c r="M253" s="67">
        <v>6.5</v>
      </c>
    </row>
    <row r="254" spans="1:13" x14ac:dyDescent="0.2">
      <c r="A254" s="162"/>
      <c r="B254" s="36"/>
      <c r="C254" s="37">
        <v>637016</v>
      </c>
      <c r="D254" s="37" t="s">
        <v>103</v>
      </c>
      <c r="E254" s="118">
        <v>1.3</v>
      </c>
      <c r="F254" s="67"/>
      <c r="G254" s="67"/>
      <c r="H254" s="76"/>
      <c r="I254" s="118">
        <v>1.3</v>
      </c>
      <c r="J254" s="67">
        <v>1.3</v>
      </c>
      <c r="K254" s="67">
        <v>1.3</v>
      </c>
      <c r="L254" s="67">
        <v>1.3</v>
      </c>
      <c r="M254" s="67">
        <v>1.3</v>
      </c>
    </row>
    <row r="255" spans="1:13" x14ac:dyDescent="0.2">
      <c r="A255" s="162"/>
      <c r="B255" s="36"/>
      <c r="C255" s="37">
        <v>642015</v>
      </c>
      <c r="D255" s="37" t="s">
        <v>515</v>
      </c>
      <c r="E255" s="118">
        <v>1.2</v>
      </c>
      <c r="F255" s="67"/>
      <c r="G255" s="67"/>
      <c r="H255" s="76"/>
      <c r="I255" s="118">
        <v>0.3</v>
      </c>
      <c r="J255" s="67">
        <v>0.3</v>
      </c>
      <c r="K255" s="67">
        <v>0.3</v>
      </c>
      <c r="L255" s="67">
        <v>0.3</v>
      </c>
      <c r="M255" s="67">
        <v>0.3</v>
      </c>
    </row>
    <row r="256" spans="1:13" x14ac:dyDescent="0.2">
      <c r="A256" s="161"/>
      <c r="B256" s="39" t="s">
        <v>139</v>
      </c>
      <c r="C256" s="39"/>
      <c r="D256" s="39" t="s">
        <v>140</v>
      </c>
      <c r="E256" s="120">
        <f>SUM(E257)</f>
        <v>1</v>
      </c>
      <c r="F256" s="120">
        <f t="shared" ref="F256:M256" si="31">SUM(F257)</f>
        <v>0</v>
      </c>
      <c r="G256" s="120">
        <f t="shared" si="31"/>
        <v>0</v>
      </c>
      <c r="H256" s="120">
        <f t="shared" si="31"/>
        <v>0</v>
      </c>
      <c r="I256" s="120">
        <f>SUM(I257)</f>
        <v>1</v>
      </c>
      <c r="J256" s="120">
        <f t="shared" si="31"/>
        <v>1</v>
      </c>
      <c r="K256" s="120">
        <f t="shared" si="31"/>
        <v>1</v>
      </c>
      <c r="L256" s="120">
        <f t="shared" si="31"/>
        <v>1</v>
      </c>
      <c r="M256" s="120">
        <f t="shared" si="31"/>
        <v>1</v>
      </c>
    </row>
    <row r="257" spans="1:13" x14ac:dyDescent="0.2">
      <c r="A257" s="162"/>
      <c r="B257" s="36"/>
      <c r="C257" s="37">
        <v>637005</v>
      </c>
      <c r="D257" s="37" t="s">
        <v>141</v>
      </c>
      <c r="E257" s="118">
        <v>1</v>
      </c>
      <c r="F257" s="67"/>
      <c r="G257" s="67"/>
      <c r="H257" s="76"/>
      <c r="I257" s="118">
        <v>1</v>
      </c>
      <c r="J257" s="67">
        <v>1</v>
      </c>
      <c r="K257" s="67">
        <v>1</v>
      </c>
      <c r="L257" s="67">
        <v>1</v>
      </c>
      <c r="M257" s="67">
        <v>1</v>
      </c>
    </row>
    <row r="258" spans="1:13" x14ac:dyDescent="0.2">
      <c r="A258" s="161"/>
      <c r="B258" s="39" t="s">
        <v>142</v>
      </c>
      <c r="C258" s="39"/>
      <c r="D258" s="39" t="s">
        <v>143</v>
      </c>
      <c r="E258" s="120">
        <f t="shared" ref="E258:J258" si="32">SUM(E259+ E264)</f>
        <v>73.899999999999991</v>
      </c>
      <c r="F258" s="120">
        <f t="shared" si="32"/>
        <v>0</v>
      </c>
      <c r="G258" s="120">
        <f t="shared" si="32"/>
        <v>0</v>
      </c>
      <c r="H258" s="120">
        <f t="shared" si="32"/>
        <v>0</v>
      </c>
      <c r="I258" s="120">
        <f t="shared" si="32"/>
        <v>98.800000000000011</v>
      </c>
      <c r="J258" s="120">
        <f t="shared" si="32"/>
        <v>93.699999999999989</v>
      </c>
      <c r="K258" s="120">
        <f>SUM(K259+ K264)</f>
        <v>93.699999999999989</v>
      </c>
      <c r="L258" s="120">
        <f>SUM(L259+ L264)</f>
        <v>93.699999999999989</v>
      </c>
      <c r="M258" s="120">
        <f>SUM(M259+ M264)</f>
        <v>93.699999999999989</v>
      </c>
    </row>
    <row r="259" spans="1:13" x14ac:dyDescent="0.2">
      <c r="A259" s="161"/>
      <c r="B259" s="36"/>
      <c r="C259" s="36"/>
      <c r="D259" s="36" t="s">
        <v>144</v>
      </c>
      <c r="E259" s="122">
        <f t="shared" ref="E259:J259" si="33">SUM(E260:E263)</f>
        <v>67.099999999999994</v>
      </c>
      <c r="F259" s="122">
        <f t="shared" si="33"/>
        <v>0</v>
      </c>
      <c r="G259" s="122">
        <f t="shared" si="33"/>
        <v>0</v>
      </c>
      <c r="H259" s="122">
        <f t="shared" si="33"/>
        <v>0</v>
      </c>
      <c r="I259" s="122">
        <f t="shared" si="33"/>
        <v>91.500000000000014</v>
      </c>
      <c r="J259" s="122">
        <f t="shared" si="33"/>
        <v>86.1</v>
      </c>
      <c r="K259" s="122">
        <f>SUM(K260:K263)</f>
        <v>86.1</v>
      </c>
      <c r="L259" s="122">
        <f>SUM(L260:L263)</f>
        <v>86.1</v>
      </c>
      <c r="M259" s="122">
        <f>SUM(M260:M263)</f>
        <v>86.1</v>
      </c>
    </row>
    <row r="260" spans="1:13" x14ac:dyDescent="0.2">
      <c r="A260" s="162"/>
      <c r="B260" s="36">
        <v>610</v>
      </c>
      <c r="C260" s="37"/>
      <c r="D260" s="37" t="s">
        <v>115</v>
      </c>
      <c r="E260" s="121">
        <v>36.9</v>
      </c>
      <c r="F260" s="65"/>
      <c r="G260" s="65"/>
      <c r="H260" s="85"/>
      <c r="I260" s="121">
        <v>48.7</v>
      </c>
      <c r="J260" s="65">
        <v>44.8</v>
      </c>
      <c r="K260" s="65">
        <v>44.8</v>
      </c>
      <c r="L260" s="65">
        <v>44.8</v>
      </c>
      <c r="M260" s="65">
        <v>44.8</v>
      </c>
    </row>
    <row r="261" spans="1:13" x14ac:dyDescent="0.2">
      <c r="A261" s="162"/>
      <c r="B261" s="36">
        <v>620</v>
      </c>
      <c r="C261" s="37"/>
      <c r="D261" s="37" t="s">
        <v>116</v>
      </c>
      <c r="E261" s="118">
        <v>13.1</v>
      </c>
      <c r="F261" s="67"/>
      <c r="G261" s="67"/>
      <c r="H261" s="76"/>
      <c r="I261" s="118">
        <v>17.100000000000001</v>
      </c>
      <c r="J261" s="67">
        <v>15.8</v>
      </c>
      <c r="K261" s="67">
        <v>15.8</v>
      </c>
      <c r="L261" s="67">
        <v>15.8</v>
      </c>
      <c r="M261" s="67">
        <v>15.8</v>
      </c>
    </row>
    <row r="262" spans="1:13" x14ac:dyDescent="0.2">
      <c r="A262" s="162"/>
      <c r="B262" s="36">
        <v>630</v>
      </c>
      <c r="C262" s="37"/>
      <c r="D262" s="37" t="s">
        <v>117</v>
      </c>
      <c r="E262" s="118">
        <v>12.8</v>
      </c>
      <c r="F262" s="67"/>
      <c r="G262" s="67"/>
      <c r="H262" s="76"/>
      <c r="I262" s="118">
        <v>20.5</v>
      </c>
      <c r="J262" s="67">
        <v>20.5</v>
      </c>
      <c r="K262" s="67">
        <v>20.5</v>
      </c>
      <c r="L262" s="67">
        <v>20.5</v>
      </c>
      <c r="M262" s="67">
        <v>20.5</v>
      </c>
    </row>
    <row r="263" spans="1:13" x14ac:dyDescent="0.2">
      <c r="A263" s="162"/>
      <c r="B263" s="36"/>
      <c r="C263" s="37"/>
      <c r="D263" s="37" t="s">
        <v>101</v>
      </c>
      <c r="E263" s="118">
        <v>4.3</v>
      </c>
      <c r="F263" s="67"/>
      <c r="G263" s="67"/>
      <c r="H263" s="76"/>
      <c r="I263" s="118">
        <v>5.2</v>
      </c>
      <c r="J263" s="67">
        <v>5</v>
      </c>
      <c r="K263" s="67">
        <v>5</v>
      </c>
      <c r="L263" s="67">
        <v>5</v>
      </c>
      <c r="M263" s="67">
        <v>5</v>
      </c>
    </row>
    <row r="264" spans="1:13" x14ac:dyDescent="0.2">
      <c r="A264" s="162"/>
      <c r="B264" s="36"/>
      <c r="C264" s="37"/>
      <c r="D264" s="36" t="s">
        <v>145</v>
      </c>
      <c r="E264" s="122">
        <f t="shared" ref="E264:M264" si="34">SUM(E265:E266)</f>
        <v>6.8</v>
      </c>
      <c r="F264" s="122">
        <f t="shared" si="34"/>
        <v>0</v>
      </c>
      <c r="G264" s="122">
        <f t="shared" si="34"/>
        <v>0</v>
      </c>
      <c r="H264" s="122">
        <f t="shared" si="34"/>
        <v>0</v>
      </c>
      <c r="I264" s="122">
        <f t="shared" si="34"/>
        <v>7.3000000000000007</v>
      </c>
      <c r="J264" s="122">
        <f t="shared" si="34"/>
        <v>7.6</v>
      </c>
      <c r="K264" s="122">
        <f t="shared" si="34"/>
        <v>7.6</v>
      </c>
      <c r="L264" s="122">
        <f t="shared" si="34"/>
        <v>7.6</v>
      </c>
      <c r="M264" s="122">
        <f t="shared" si="34"/>
        <v>7.6</v>
      </c>
    </row>
    <row r="265" spans="1:13" x14ac:dyDescent="0.2">
      <c r="A265" s="162"/>
      <c r="B265" s="36">
        <v>610</v>
      </c>
      <c r="C265" s="37"/>
      <c r="D265" s="37" t="s">
        <v>115</v>
      </c>
      <c r="E265" s="118">
        <v>5</v>
      </c>
      <c r="F265" s="67"/>
      <c r="G265" s="67"/>
      <c r="H265" s="76"/>
      <c r="I265" s="118">
        <v>5.4</v>
      </c>
      <c r="J265" s="67">
        <v>5.6</v>
      </c>
      <c r="K265" s="67">
        <v>5.6</v>
      </c>
      <c r="L265" s="67">
        <v>5.6</v>
      </c>
      <c r="M265" s="67">
        <v>5.6</v>
      </c>
    </row>
    <row r="266" spans="1:13" x14ac:dyDescent="0.2">
      <c r="A266" s="162"/>
      <c r="B266" s="36">
        <v>620</v>
      </c>
      <c r="C266" s="37"/>
      <c r="D266" s="37" t="s">
        <v>116</v>
      </c>
      <c r="E266" s="118">
        <v>1.8</v>
      </c>
      <c r="F266" s="67"/>
      <c r="G266" s="67"/>
      <c r="H266" s="76"/>
      <c r="I266" s="118">
        <v>1.9</v>
      </c>
      <c r="J266" s="67">
        <v>2</v>
      </c>
      <c r="K266" s="67">
        <v>2</v>
      </c>
      <c r="L266" s="67">
        <v>2</v>
      </c>
      <c r="M266" s="67">
        <v>2</v>
      </c>
    </row>
    <row r="267" spans="1:13" x14ac:dyDescent="0.2">
      <c r="A267" s="161"/>
      <c r="B267" s="39" t="s">
        <v>146</v>
      </c>
      <c r="C267" s="39"/>
      <c r="D267" s="39" t="s">
        <v>147</v>
      </c>
      <c r="E267" s="120">
        <f t="shared" ref="E267:M267" si="35">SUM(E268:E270)</f>
        <v>30.2</v>
      </c>
      <c r="F267" s="120">
        <f t="shared" si="35"/>
        <v>0</v>
      </c>
      <c r="G267" s="120">
        <f t="shared" si="35"/>
        <v>0</v>
      </c>
      <c r="H267" s="120">
        <f t="shared" si="35"/>
        <v>0</v>
      </c>
      <c r="I267" s="120">
        <f t="shared" si="35"/>
        <v>30.4</v>
      </c>
      <c r="J267" s="120">
        <f t="shared" si="35"/>
        <v>29.2</v>
      </c>
      <c r="K267" s="120">
        <f t="shared" si="35"/>
        <v>29.2</v>
      </c>
      <c r="L267" s="120">
        <f t="shared" si="35"/>
        <v>30.1</v>
      </c>
      <c r="M267" s="120">
        <f t="shared" si="35"/>
        <v>30.8</v>
      </c>
    </row>
    <row r="268" spans="1:13" x14ac:dyDescent="0.2">
      <c r="A268" s="162"/>
      <c r="B268" s="36">
        <v>610</v>
      </c>
      <c r="C268" s="37"/>
      <c r="D268" s="37" t="s">
        <v>115</v>
      </c>
      <c r="E268" s="118">
        <v>20.399999999999999</v>
      </c>
      <c r="F268" s="67"/>
      <c r="G268" s="67"/>
      <c r="H268" s="76"/>
      <c r="I268" s="118">
        <v>13.6</v>
      </c>
      <c r="J268" s="67">
        <v>18.899999999999999</v>
      </c>
      <c r="K268" s="67">
        <v>18.899999999999999</v>
      </c>
      <c r="L268" s="65">
        <v>19.5</v>
      </c>
      <c r="M268" s="65">
        <v>20</v>
      </c>
    </row>
    <row r="269" spans="1:13" x14ac:dyDescent="0.2">
      <c r="A269" s="162"/>
      <c r="B269" s="36">
        <v>620</v>
      </c>
      <c r="C269" s="37"/>
      <c r="D269" s="37" t="s">
        <v>116</v>
      </c>
      <c r="E269" s="118">
        <v>6.7</v>
      </c>
      <c r="F269" s="67"/>
      <c r="G269" s="67"/>
      <c r="H269" s="76"/>
      <c r="I269" s="118">
        <v>4.7</v>
      </c>
      <c r="J269" s="67">
        <v>6.5</v>
      </c>
      <c r="K269" s="67">
        <v>6.5</v>
      </c>
      <c r="L269" s="65">
        <v>6.8</v>
      </c>
      <c r="M269" s="65">
        <v>7</v>
      </c>
    </row>
    <row r="270" spans="1:13" x14ac:dyDescent="0.2">
      <c r="A270" s="162"/>
      <c r="B270" s="36">
        <v>630</v>
      </c>
      <c r="C270" s="37"/>
      <c r="D270" s="37" t="s">
        <v>117</v>
      </c>
      <c r="E270" s="118">
        <v>3.1</v>
      </c>
      <c r="F270" s="67"/>
      <c r="G270" s="67"/>
      <c r="H270" s="76"/>
      <c r="I270" s="118">
        <v>12.1</v>
      </c>
      <c r="J270" s="67">
        <v>3.8</v>
      </c>
      <c r="K270" s="67">
        <v>3.8</v>
      </c>
      <c r="L270" s="67">
        <v>3.8</v>
      </c>
      <c r="M270" s="67">
        <v>3.8</v>
      </c>
    </row>
    <row r="271" spans="1:13" x14ac:dyDescent="0.2">
      <c r="A271" s="161"/>
      <c r="B271" s="39" t="s">
        <v>346</v>
      </c>
      <c r="C271" s="39"/>
      <c r="D271" s="39" t="s">
        <v>347</v>
      </c>
      <c r="E271" s="120">
        <f t="shared" ref="E271:M271" si="36">SUM(E272:E274)</f>
        <v>0.4</v>
      </c>
      <c r="F271" s="120">
        <f t="shared" si="36"/>
        <v>0</v>
      </c>
      <c r="G271" s="120">
        <f t="shared" si="36"/>
        <v>0</v>
      </c>
      <c r="H271" s="120">
        <f t="shared" si="36"/>
        <v>0</v>
      </c>
      <c r="I271" s="120">
        <f t="shared" si="36"/>
        <v>0.4</v>
      </c>
      <c r="J271" s="120">
        <f t="shared" si="36"/>
        <v>0.4</v>
      </c>
      <c r="K271" s="120">
        <f t="shared" si="36"/>
        <v>0.4</v>
      </c>
      <c r="L271" s="120">
        <f t="shared" si="36"/>
        <v>0.4</v>
      </c>
      <c r="M271" s="120">
        <f t="shared" si="36"/>
        <v>0.4</v>
      </c>
    </row>
    <row r="272" spans="1:13" x14ac:dyDescent="0.2">
      <c r="A272" s="162"/>
      <c r="B272" s="36">
        <v>610</v>
      </c>
      <c r="C272" s="37"/>
      <c r="D272" s="37" t="s">
        <v>115</v>
      </c>
      <c r="E272" s="118">
        <v>0.3</v>
      </c>
      <c r="F272" s="67"/>
      <c r="G272" s="67"/>
      <c r="H272" s="76"/>
      <c r="I272" s="118">
        <v>0.3</v>
      </c>
      <c r="J272" s="118">
        <v>0.3</v>
      </c>
      <c r="K272" s="118">
        <v>0.3</v>
      </c>
      <c r="L272" s="118">
        <v>0.3</v>
      </c>
      <c r="M272" s="118">
        <v>0.3</v>
      </c>
    </row>
    <row r="273" spans="1:13" x14ac:dyDescent="0.2">
      <c r="A273" s="162"/>
      <c r="B273" s="36">
        <v>620</v>
      </c>
      <c r="C273" s="37"/>
      <c r="D273" s="37" t="s">
        <v>116</v>
      </c>
      <c r="E273" s="118">
        <v>0.1</v>
      </c>
      <c r="F273" s="67"/>
      <c r="G273" s="67"/>
      <c r="H273" s="76"/>
      <c r="I273" s="118">
        <v>0.1</v>
      </c>
      <c r="J273" s="118">
        <v>0.1</v>
      </c>
      <c r="K273" s="118">
        <v>0.1</v>
      </c>
      <c r="L273" s="118">
        <v>0.1</v>
      </c>
      <c r="M273" s="118">
        <v>0.1</v>
      </c>
    </row>
    <row r="274" spans="1:13" x14ac:dyDescent="0.2">
      <c r="A274" s="162"/>
      <c r="B274" s="36">
        <v>630</v>
      </c>
      <c r="C274" s="37"/>
      <c r="D274" s="37" t="s">
        <v>117</v>
      </c>
      <c r="E274" s="118">
        <v>0</v>
      </c>
      <c r="F274" s="67"/>
      <c r="G274" s="67"/>
      <c r="H274" s="76"/>
      <c r="I274" s="118">
        <v>0</v>
      </c>
      <c r="J274" s="118">
        <v>0</v>
      </c>
      <c r="K274" s="118">
        <v>0</v>
      </c>
      <c r="L274" s="118">
        <v>0</v>
      </c>
      <c r="M274" s="118">
        <v>0</v>
      </c>
    </row>
    <row r="275" spans="1:13" x14ac:dyDescent="0.2">
      <c r="A275" s="161"/>
      <c r="B275" s="39" t="s">
        <v>148</v>
      </c>
      <c r="C275" s="39"/>
      <c r="D275" s="39" t="s">
        <v>149</v>
      </c>
      <c r="E275" s="120">
        <f t="shared" ref="E275:M275" si="37">SUM(E276:E283)</f>
        <v>12.499999999999998</v>
      </c>
      <c r="F275" s="120">
        <f t="shared" si="37"/>
        <v>0</v>
      </c>
      <c r="G275" s="120">
        <f t="shared" si="37"/>
        <v>0</v>
      </c>
      <c r="H275" s="120">
        <f t="shared" si="37"/>
        <v>0</v>
      </c>
      <c r="I275" s="120">
        <f t="shared" si="37"/>
        <v>12.299999999999997</v>
      </c>
      <c r="J275" s="120">
        <f t="shared" si="37"/>
        <v>44.5</v>
      </c>
      <c r="K275" s="120">
        <f t="shared" si="37"/>
        <v>44.5</v>
      </c>
      <c r="L275" s="120">
        <f t="shared" si="37"/>
        <v>33.5</v>
      </c>
      <c r="M275" s="120">
        <f t="shared" si="37"/>
        <v>33.5</v>
      </c>
    </row>
    <row r="276" spans="1:13" x14ac:dyDescent="0.2">
      <c r="A276" s="162"/>
      <c r="B276" s="37"/>
      <c r="C276" s="37">
        <v>610620</v>
      </c>
      <c r="D276" s="37" t="s">
        <v>309</v>
      </c>
      <c r="E276" s="118">
        <v>0</v>
      </c>
      <c r="F276" s="58"/>
      <c r="G276" s="67"/>
      <c r="H276" s="86"/>
      <c r="I276" s="118">
        <v>0</v>
      </c>
      <c r="J276" s="67">
        <v>0</v>
      </c>
      <c r="K276" s="67">
        <v>0</v>
      </c>
      <c r="L276" s="67">
        <v>0</v>
      </c>
      <c r="M276" s="67">
        <v>0</v>
      </c>
    </row>
    <row r="277" spans="1:13" x14ac:dyDescent="0.2">
      <c r="A277" s="162"/>
      <c r="B277" s="36"/>
      <c r="C277" s="37">
        <v>633006</v>
      </c>
      <c r="D277" s="37" t="s">
        <v>134</v>
      </c>
      <c r="E277" s="118">
        <v>11.1</v>
      </c>
      <c r="F277" s="58"/>
      <c r="G277" s="67"/>
      <c r="H277" s="86"/>
      <c r="I277" s="118">
        <v>11.7</v>
      </c>
      <c r="J277" s="67">
        <v>13</v>
      </c>
      <c r="K277" s="67">
        <v>13</v>
      </c>
      <c r="L277" s="67">
        <v>13</v>
      </c>
      <c r="M277" s="67">
        <v>13</v>
      </c>
    </row>
    <row r="278" spans="1:13" x14ac:dyDescent="0.2">
      <c r="A278" s="162"/>
      <c r="B278" s="36"/>
      <c r="C278" s="37">
        <v>634004</v>
      </c>
      <c r="D278" s="37" t="s">
        <v>80</v>
      </c>
      <c r="E278" s="118">
        <v>0</v>
      </c>
      <c r="F278" s="58"/>
      <c r="G278" s="67"/>
      <c r="H278" s="86"/>
      <c r="I278" s="118">
        <v>0.2</v>
      </c>
      <c r="J278" s="67">
        <v>0.5</v>
      </c>
      <c r="K278" s="67">
        <v>0.5</v>
      </c>
      <c r="L278" s="67">
        <v>0.5</v>
      </c>
      <c r="M278" s="67">
        <v>0.5</v>
      </c>
    </row>
    <row r="279" spans="1:13" x14ac:dyDescent="0.2">
      <c r="A279" s="162"/>
      <c r="B279" s="36"/>
      <c r="C279" s="37">
        <v>635006</v>
      </c>
      <c r="D279" s="37" t="s">
        <v>150</v>
      </c>
      <c r="E279" s="118">
        <v>1.2</v>
      </c>
      <c r="F279" s="58"/>
      <c r="G279" s="67"/>
      <c r="H279" s="86"/>
      <c r="I279" s="118">
        <v>0</v>
      </c>
      <c r="J279" s="67">
        <v>20</v>
      </c>
      <c r="K279" s="67">
        <v>20</v>
      </c>
      <c r="L279" s="67">
        <v>20</v>
      </c>
      <c r="M279" s="67">
        <v>20</v>
      </c>
    </row>
    <row r="280" spans="1:13" x14ac:dyDescent="0.2">
      <c r="A280" s="162"/>
      <c r="B280" s="36"/>
      <c r="C280" s="37">
        <v>6350063</v>
      </c>
      <c r="D280" s="37" t="s">
        <v>338</v>
      </c>
      <c r="E280" s="118">
        <v>0</v>
      </c>
      <c r="F280" s="67"/>
      <c r="G280" s="67"/>
      <c r="H280" s="76"/>
      <c r="I280" s="118">
        <v>0</v>
      </c>
      <c r="J280" s="67">
        <v>3</v>
      </c>
      <c r="K280" s="67">
        <v>3</v>
      </c>
      <c r="L280" s="67">
        <v>0</v>
      </c>
      <c r="M280" s="67">
        <v>0</v>
      </c>
    </row>
    <row r="281" spans="1:13" x14ac:dyDescent="0.2">
      <c r="A281" s="162"/>
      <c r="B281" s="36"/>
      <c r="C281" s="37">
        <v>6350066</v>
      </c>
      <c r="D281" s="37" t="s">
        <v>501</v>
      </c>
      <c r="E281" s="118">
        <v>0</v>
      </c>
      <c r="F281" s="67"/>
      <c r="G281" s="67"/>
      <c r="H281" s="76"/>
      <c r="I281" s="118">
        <v>0</v>
      </c>
      <c r="J281" s="67">
        <v>8</v>
      </c>
      <c r="K281" s="67">
        <v>8</v>
      </c>
      <c r="L281" s="67">
        <v>0</v>
      </c>
      <c r="M281" s="67">
        <v>0</v>
      </c>
    </row>
    <row r="282" spans="1:13" x14ac:dyDescent="0.2">
      <c r="A282" s="162"/>
      <c r="B282" s="36"/>
      <c r="C282" s="37">
        <v>637011</v>
      </c>
      <c r="D282" s="37" t="s">
        <v>433</v>
      </c>
      <c r="E282" s="118">
        <v>0</v>
      </c>
      <c r="F282" s="67"/>
      <c r="G282" s="67"/>
      <c r="H282" s="76"/>
      <c r="I282" s="118">
        <v>0.2</v>
      </c>
      <c r="J282" s="67">
        <v>0</v>
      </c>
      <c r="K282" s="67">
        <v>0</v>
      </c>
      <c r="L282" s="67">
        <v>0</v>
      </c>
      <c r="M282" s="67">
        <v>0</v>
      </c>
    </row>
    <row r="283" spans="1:13" x14ac:dyDescent="0.2">
      <c r="A283" s="162"/>
      <c r="B283" s="36"/>
      <c r="C283" s="37">
        <v>644001</v>
      </c>
      <c r="D283" s="37" t="s">
        <v>151</v>
      </c>
      <c r="E283" s="118">
        <v>0.2</v>
      </c>
      <c r="F283" s="67"/>
      <c r="G283" s="67"/>
      <c r="H283" s="76"/>
      <c r="I283" s="118">
        <v>0.2</v>
      </c>
      <c r="J283" s="67">
        <v>0</v>
      </c>
      <c r="K283" s="67">
        <v>0</v>
      </c>
      <c r="L283" s="67">
        <v>0</v>
      </c>
      <c r="M283" s="67">
        <v>0</v>
      </c>
    </row>
    <row r="284" spans="1:13" x14ac:dyDescent="0.2">
      <c r="A284" s="161"/>
      <c r="B284" s="39" t="s">
        <v>152</v>
      </c>
      <c r="C284" s="39"/>
      <c r="D284" s="39" t="s">
        <v>153</v>
      </c>
      <c r="E284" s="120">
        <f t="shared" ref="E284:M284" si="38">SUM(E285:E292)</f>
        <v>199.20000000000002</v>
      </c>
      <c r="F284" s="120">
        <f t="shared" si="38"/>
        <v>0</v>
      </c>
      <c r="G284" s="120">
        <f t="shared" si="38"/>
        <v>0</v>
      </c>
      <c r="H284" s="120">
        <f t="shared" si="38"/>
        <v>0</v>
      </c>
      <c r="I284" s="120">
        <f t="shared" si="38"/>
        <v>203.2</v>
      </c>
      <c r="J284" s="120">
        <f t="shared" si="38"/>
        <v>249.1</v>
      </c>
      <c r="K284" s="120">
        <f t="shared" si="38"/>
        <v>249.1</v>
      </c>
      <c r="L284" s="120">
        <f t="shared" si="38"/>
        <v>250.29999999999998</v>
      </c>
      <c r="M284" s="120">
        <f t="shared" si="38"/>
        <v>251.6</v>
      </c>
    </row>
    <row r="285" spans="1:13" x14ac:dyDescent="0.2">
      <c r="A285" s="162"/>
      <c r="B285" s="37"/>
      <c r="C285" s="37">
        <v>610620</v>
      </c>
      <c r="D285" s="37" t="s">
        <v>309</v>
      </c>
      <c r="E285" s="118">
        <v>0.8</v>
      </c>
      <c r="F285" s="67"/>
      <c r="G285" s="67"/>
      <c r="H285" s="76"/>
      <c r="I285" s="118">
        <v>0.8</v>
      </c>
      <c r="J285" s="67">
        <v>17</v>
      </c>
      <c r="K285" s="67">
        <v>17</v>
      </c>
      <c r="L285" s="65">
        <v>18</v>
      </c>
      <c r="M285" s="65">
        <v>19</v>
      </c>
    </row>
    <row r="286" spans="1:13" x14ac:dyDescent="0.2">
      <c r="A286" s="162"/>
      <c r="B286" s="37"/>
      <c r="C286" s="37"/>
      <c r="D286" s="37" t="s">
        <v>456</v>
      </c>
      <c r="E286" s="118">
        <v>0</v>
      </c>
      <c r="F286" s="67"/>
      <c r="G286" s="67"/>
      <c r="H286" s="76"/>
      <c r="I286" s="118"/>
      <c r="J286" s="67">
        <v>6</v>
      </c>
      <c r="K286" s="67">
        <v>6</v>
      </c>
      <c r="L286" s="65">
        <v>6.2</v>
      </c>
      <c r="M286" s="65">
        <v>6.5</v>
      </c>
    </row>
    <row r="287" spans="1:13" x14ac:dyDescent="0.2">
      <c r="A287" s="162"/>
      <c r="B287" s="36"/>
      <c r="C287" s="37">
        <v>632003</v>
      </c>
      <c r="D287" s="37" t="s">
        <v>434</v>
      </c>
      <c r="E287" s="118">
        <v>8</v>
      </c>
      <c r="F287" s="67"/>
      <c r="G287" s="67"/>
      <c r="H287" s="76"/>
      <c r="I287" s="118">
        <v>7.9</v>
      </c>
      <c r="J287" s="67">
        <v>8.4</v>
      </c>
      <c r="K287" s="67">
        <v>8.4</v>
      </c>
      <c r="L287" s="67">
        <v>8.4</v>
      </c>
      <c r="M287" s="67">
        <v>8.4</v>
      </c>
    </row>
    <row r="288" spans="1:13" x14ac:dyDescent="0.2">
      <c r="A288" s="162"/>
      <c r="B288" s="36"/>
      <c r="C288" s="37">
        <v>633006</v>
      </c>
      <c r="D288" s="37" t="s">
        <v>154</v>
      </c>
      <c r="E288" s="118">
        <v>0.5</v>
      </c>
      <c r="F288" s="67"/>
      <c r="G288" s="67"/>
      <c r="H288" s="86"/>
      <c r="I288" s="118">
        <v>2.7</v>
      </c>
      <c r="J288" s="67">
        <v>5</v>
      </c>
      <c r="K288" s="67">
        <v>5</v>
      </c>
      <c r="L288" s="67">
        <v>5</v>
      </c>
      <c r="M288" s="67">
        <v>5</v>
      </c>
    </row>
    <row r="289" spans="1:13" x14ac:dyDescent="0.2">
      <c r="A289" s="162"/>
      <c r="B289" s="36"/>
      <c r="C289" s="37">
        <v>637004</v>
      </c>
      <c r="D289" s="37" t="s">
        <v>535</v>
      </c>
      <c r="E289" s="118">
        <v>185.9</v>
      </c>
      <c r="F289" s="67"/>
      <c r="G289" s="67"/>
      <c r="H289" s="76"/>
      <c r="I289" s="118">
        <v>185.6</v>
      </c>
      <c r="J289" s="67">
        <v>198.2</v>
      </c>
      <c r="K289" s="67">
        <v>198.2</v>
      </c>
      <c r="L289" s="67">
        <v>198.2</v>
      </c>
      <c r="M289" s="67">
        <v>198.2</v>
      </c>
    </row>
    <row r="290" spans="1:13" x14ac:dyDescent="0.2">
      <c r="A290" s="162"/>
      <c r="B290" s="36"/>
      <c r="C290" s="37">
        <v>637004</v>
      </c>
      <c r="D290" s="37" t="s">
        <v>529</v>
      </c>
      <c r="E290" s="118">
        <v>4</v>
      </c>
      <c r="F290" s="67"/>
      <c r="G290" s="67"/>
      <c r="H290" s="76"/>
      <c r="I290" s="118">
        <v>6.2</v>
      </c>
      <c r="J290" s="67">
        <v>10</v>
      </c>
      <c r="K290" s="67">
        <v>10</v>
      </c>
      <c r="L290" s="67">
        <v>10</v>
      </c>
      <c r="M290" s="67">
        <v>10</v>
      </c>
    </row>
    <row r="291" spans="1:13" x14ac:dyDescent="0.2">
      <c r="A291" s="162"/>
      <c r="B291" s="36"/>
      <c r="C291" s="37">
        <v>637005</v>
      </c>
      <c r="D291" s="37" t="s">
        <v>263</v>
      </c>
      <c r="E291" s="118">
        <v>0</v>
      </c>
      <c r="F291" s="67"/>
      <c r="G291" s="67"/>
      <c r="H291" s="76"/>
      <c r="I291" s="118">
        <v>0</v>
      </c>
      <c r="J291" s="67">
        <v>0</v>
      </c>
      <c r="K291" s="67">
        <v>0</v>
      </c>
      <c r="L291" s="67">
        <v>0</v>
      </c>
      <c r="M291" s="67">
        <v>0</v>
      </c>
    </row>
    <row r="292" spans="1:13" x14ac:dyDescent="0.2">
      <c r="A292" s="162"/>
      <c r="B292" s="36"/>
      <c r="C292" s="37"/>
      <c r="D292" s="37" t="s">
        <v>458</v>
      </c>
      <c r="E292" s="118">
        <v>0</v>
      </c>
      <c r="F292" s="118"/>
      <c r="G292" s="118"/>
      <c r="H292" s="136">
        <v>0</v>
      </c>
      <c r="I292" s="118">
        <v>0</v>
      </c>
      <c r="J292" s="118">
        <v>4.5</v>
      </c>
      <c r="K292" s="118">
        <v>4.5</v>
      </c>
      <c r="L292" s="118">
        <v>4.5</v>
      </c>
      <c r="M292" s="118">
        <v>4.5</v>
      </c>
    </row>
    <row r="293" spans="1:13" x14ac:dyDescent="0.2">
      <c r="A293" s="161"/>
      <c r="B293" s="39" t="s">
        <v>155</v>
      </c>
      <c r="C293" s="39"/>
      <c r="D293" s="39" t="s">
        <v>156</v>
      </c>
      <c r="E293" s="120">
        <f t="shared" ref="E293:M293" si="39">SUM(E294:E301)</f>
        <v>36.400000000000006</v>
      </c>
      <c r="F293" s="120">
        <f t="shared" si="39"/>
        <v>0</v>
      </c>
      <c r="G293" s="120">
        <f t="shared" si="39"/>
        <v>0</v>
      </c>
      <c r="H293" s="120">
        <f t="shared" si="39"/>
        <v>0</v>
      </c>
      <c r="I293" s="120">
        <f t="shared" si="39"/>
        <v>39.6</v>
      </c>
      <c r="J293" s="120">
        <f t="shared" si="39"/>
        <v>57.5</v>
      </c>
      <c r="K293" s="120">
        <f t="shared" si="39"/>
        <v>57.5</v>
      </c>
      <c r="L293" s="120">
        <f t="shared" si="39"/>
        <v>57.5</v>
      </c>
      <c r="M293" s="120">
        <f t="shared" si="39"/>
        <v>57.5</v>
      </c>
    </row>
    <row r="294" spans="1:13" x14ac:dyDescent="0.2">
      <c r="A294" s="162"/>
      <c r="B294" s="36"/>
      <c r="C294" s="37">
        <v>6350066</v>
      </c>
      <c r="D294" s="37" t="s">
        <v>157</v>
      </c>
      <c r="E294" s="118">
        <v>10.8</v>
      </c>
      <c r="F294" s="67"/>
      <c r="G294" s="67"/>
      <c r="H294" s="76"/>
      <c r="I294" s="118">
        <v>0.1</v>
      </c>
      <c r="J294" s="67">
        <v>15</v>
      </c>
      <c r="K294" s="67">
        <v>15</v>
      </c>
      <c r="L294" s="67">
        <v>15</v>
      </c>
      <c r="M294" s="67">
        <v>15</v>
      </c>
    </row>
    <row r="295" spans="1:13" x14ac:dyDescent="0.2">
      <c r="A295" s="162"/>
      <c r="B295" s="36"/>
      <c r="C295" s="37">
        <v>632001</v>
      </c>
      <c r="D295" s="37" t="s">
        <v>412</v>
      </c>
      <c r="E295" s="118">
        <v>0</v>
      </c>
      <c r="F295" s="67"/>
      <c r="G295" s="67"/>
      <c r="H295" s="76"/>
      <c r="I295" s="118">
        <v>1.3</v>
      </c>
      <c r="J295" s="67">
        <v>1.5</v>
      </c>
      <c r="K295" s="67">
        <v>1.5</v>
      </c>
      <c r="L295" s="67">
        <v>1.5</v>
      </c>
      <c r="M295" s="67">
        <v>1.5</v>
      </c>
    </row>
    <row r="296" spans="1:13" ht="12.75" hidden="1" customHeight="1" x14ac:dyDescent="0.2">
      <c r="A296" s="162"/>
      <c r="B296" s="36"/>
      <c r="C296" s="37">
        <v>632002</v>
      </c>
      <c r="D296" s="37" t="s">
        <v>348</v>
      </c>
      <c r="E296" s="118">
        <v>0</v>
      </c>
      <c r="F296" s="67"/>
      <c r="G296" s="67"/>
      <c r="H296" s="76"/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</row>
    <row r="297" spans="1:13" x14ac:dyDescent="0.2">
      <c r="A297" s="162"/>
      <c r="B297" s="36"/>
      <c r="C297" s="37">
        <v>633006</v>
      </c>
      <c r="D297" s="37" t="s">
        <v>134</v>
      </c>
      <c r="E297" s="118">
        <v>0</v>
      </c>
      <c r="F297" s="67"/>
      <c r="G297" s="67"/>
      <c r="H297" s="76"/>
      <c r="I297" s="118">
        <v>0.5</v>
      </c>
      <c r="J297" s="67">
        <v>3</v>
      </c>
      <c r="K297" s="67">
        <v>3</v>
      </c>
      <c r="L297" s="67">
        <v>3</v>
      </c>
      <c r="M297" s="67">
        <v>3</v>
      </c>
    </row>
    <row r="298" spans="1:13" x14ac:dyDescent="0.2">
      <c r="A298" s="162"/>
      <c r="B298" s="36"/>
      <c r="C298" s="37">
        <v>634001</v>
      </c>
      <c r="D298" s="37" t="s">
        <v>530</v>
      </c>
      <c r="E298" s="118">
        <v>0</v>
      </c>
      <c r="F298" s="67"/>
      <c r="G298" s="67"/>
      <c r="H298" s="76"/>
      <c r="I298" s="118">
        <v>0.2</v>
      </c>
      <c r="J298" s="67">
        <v>0.2</v>
      </c>
      <c r="K298" s="67">
        <v>0.2</v>
      </c>
      <c r="L298" s="67">
        <v>0.2</v>
      </c>
      <c r="M298" s="67">
        <v>0.2</v>
      </c>
    </row>
    <row r="299" spans="1:13" x14ac:dyDescent="0.2">
      <c r="A299" s="162"/>
      <c r="B299" s="36"/>
      <c r="C299" s="37">
        <v>637004</v>
      </c>
      <c r="D299" s="37" t="s">
        <v>91</v>
      </c>
      <c r="E299" s="118">
        <v>0</v>
      </c>
      <c r="F299" s="67"/>
      <c r="G299" s="67"/>
      <c r="H299" s="76"/>
      <c r="I299" s="118">
        <v>7.3</v>
      </c>
      <c r="J299" s="67">
        <v>7</v>
      </c>
      <c r="K299" s="67">
        <v>7</v>
      </c>
      <c r="L299" s="67">
        <v>7</v>
      </c>
      <c r="M299" s="67">
        <v>7</v>
      </c>
    </row>
    <row r="300" spans="1:13" x14ac:dyDescent="0.2">
      <c r="A300" s="162"/>
      <c r="B300" s="36"/>
      <c r="C300" s="37">
        <v>637011</v>
      </c>
      <c r="D300" s="37" t="s">
        <v>413</v>
      </c>
      <c r="E300" s="118">
        <v>0</v>
      </c>
      <c r="F300" s="67"/>
      <c r="G300" s="67"/>
      <c r="H300" s="76"/>
      <c r="I300" s="118">
        <v>1.8</v>
      </c>
      <c r="J300" s="67">
        <v>2</v>
      </c>
      <c r="K300" s="67">
        <v>2</v>
      </c>
      <c r="L300" s="67">
        <v>2</v>
      </c>
      <c r="M300" s="67">
        <v>2</v>
      </c>
    </row>
    <row r="301" spans="1:13" x14ac:dyDescent="0.2">
      <c r="A301" s="162"/>
      <c r="B301" s="36"/>
      <c r="C301" s="37">
        <v>637012</v>
      </c>
      <c r="D301" s="37" t="s">
        <v>531</v>
      </c>
      <c r="E301" s="118">
        <v>25.6</v>
      </c>
      <c r="F301" s="67"/>
      <c r="G301" s="67"/>
      <c r="H301" s="76"/>
      <c r="I301" s="118">
        <v>28.4</v>
      </c>
      <c r="J301" s="67">
        <v>28.8</v>
      </c>
      <c r="K301" s="67">
        <v>28.8</v>
      </c>
      <c r="L301" s="67">
        <v>28.8</v>
      </c>
      <c r="M301" s="67">
        <v>28.8</v>
      </c>
    </row>
    <row r="302" spans="1:13" x14ac:dyDescent="0.2">
      <c r="A302" s="161"/>
      <c r="B302" s="39" t="s">
        <v>158</v>
      </c>
      <c r="C302" s="39"/>
      <c r="D302" s="39" t="s">
        <v>159</v>
      </c>
      <c r="E302" s="120">
        <f t="shared" ref="E302:M302" si="40">SUM(E303:E309)</f>
        <v>5.4</v>
      </c>
      <c r="F302" s="120">
        <f t="shared" si="40"/>
        <v>0</v>
      </c>
      <c r="G302" s="120">
        <f t="shared" si="40"/>
        <v>0</v>
      </c>
      <c r="H302" s="120">
        <f t="shared" si="40"/>
        <v>0</v>
      </c>
      <c r="I302" s="120">
        <f t="shared" si="40"/>
        <v>5.2</v>
      </c>
      <c r="J302" s="120">
        <f t="shared" si="40"/>
        <v>4</v>
      </c>
      <c r="K302" s="120">
        <f t="shared" si="40"/>
        <v>4</v>
      </c>
      <c r="L302" s="120">
        <f t="shared" si="40"/>
        <v>4</v>
      </c>
      <c r="M302" s="120">
        <f t="shared" si="40"/>
        <v>4</v>
      </c>
    </row>
    <row r="303" spans="1:13" x14ac:dyDescent="0.2">
      <c r="A303" s="163"/>
      <c r="B303" s="87"/>
      <c r="C303" s="88">
        <v>632001</v>
      </c>
      <c r="D303" s="88" t="s">
        <v>360</v>
      </c>
      <c r="E303" s="118">
        <v>0.1</v>
      </c>
      <c r="F303" s="118"/>
      <c r="G303" s="118"/>
      <c r="H303" s="118"/>
      <c r="I303" s="118">
        <v>0.1</v>
      </c>
      <c r="J303" s="118">
        <v>0.2</v>
      </c>
      <c r="K303" s="118">
        <v>0.2</v>
      </c>
      <c r="L303" s="118">
        <v>0.2</v>
      </c>
      <c r="M303" s="118">
        <v>0.2</v>
      </c>
    </row>
    <row r="304" spans="1:13" x14ac:dyDescent="0.2">
      <c r="A304" s="162"/>
      <c r="B304" s="36"/>
      <c r="C304" s="37">
        <v>633006</v>
      </c>
      <c r="D304" s="37" t="s">
        <v>284</v>
      </c>
      <c r="E304" s="118">
        <v>0.5</v>
      </c>
      <c r="F304" s="89"/>
      <c r="G304" s="67"/>
      <c r="H304" s="76"/>
      <c r="I304" s="118">
        <v>1.8</v>
      </c>
      <c r="J304" s="67">
        <v>0</v>
      </c>
      <c r="K304" s="67">
        <v>0</v>
      </c>
      <c r="L304" s="67">
        <v>0</v>
      </c>
      <c r="M304" s="67">
        <v>0</v>
      </c>
    </row>
    <row r="305" spans="1:13" x14ac:dyDescent="0.2">
      <c r="A305" s="162"/>
      <c r="B305" s="36"/>
      <c r="C305" s="37">
        <v>63500610</v>
      </c>
      <c r="D305" s="37" t="s">
        <v>337</v>
      </c>
      <c r="E305" s="118">
        <v>3.3</v>
      </c>
      <c r="F305" s="89"/>
      <c r="G305" s="67"/>
      <c r="H305" s="76"/>
      <c r="I305" s="118">
        <v>0</v>
      </c>
      <c r="J305" s="67">
        <v>0</v>
      </c>
      <c r="K305" s="67">
        <v>0</v>
      </c>
      <c r="L305" s="67">
        <v>0</v>
      </c>
      <c r="M305" s="67">
        <v>0</v>
      </c>
    </row>
    <row r="306" spans="1:13" x14ac:dyDescent="0.2">
      <c r="A306" s="165"/>
      <c r="B306" s="41"/>
      <c r="C306" s="41">
        <v>653001</v>
      </c>
      <c r="D306" s="41" t="s">
        <v>266</v>
      </c>
      <c r="E306" s="118">
        <v>1.3</v>
      </c>
      <c r="F306" s="89"/>
      <c r="G306" s="67"/>
      <c r="H306" s="90"/>
      <c r="I306" s="118">
        <v>0.3</v>
      </c>
      <c r="J306" s="67">
        <v>0.3</v>
      </c>
      <c r="K306" s="67">
        <v>0.3</v>
      </c>
      <c r="L306" s="67">
        <v>0.3</v>
      </c>
      <c r="M306" s="67">
        <v>0.3</v>
      </c>
    </row>
    <row r="307" spans="1:13" x14ac:dyDescent="0.2">
      <c r="A307" s="165"/>
      <c r="B307" s="41"/>
      <c r="C307" s="41">
        <v>653001</v>
      </c>
      <c r="D307" s="41" t="s">
        <v>265</v>
      </c>
      <c r="E307" s="118">
        <v>0.2</v>
      </c>
      <c r="F307" s="89"/>
      <c r="G307" s="67"/>
      <c r="H307" s="90"/>
      <c r="I307" s="118">
        <v>0.9</v>
      </c>
      <c r="J307" s="67">
        <v>0.9</v>
      </c>
      <c r="K307" s="67">
        <v>0.9</v>
      </c>
      <c r="L307" s="67">
        <v>0.9</v>
      </c>
      <c r="M307" s="67">
        <v>0.9</v>
      </c>
    </row>
    <row r="308" spans="1:13" x14ac:dyDescent="0.2">
      <c r="A308" s="165"/>
      <c r="B308" s="41"/>
      <c r="C308" s="41">
        <v>637027</v>
      </c>
      <c r="D308" s="41" t="s">
        <v>171</v>
      </c>
      <c r="E308" s="118">
        <v>0</v>
      </c>
      <c r="F308" s="89"/>
      <c r="G308" s="67"/>
      <c r="H308" s="90"/>
      <c r="I308" s="118">
        <v>1.1000000000000001</v>
      </c>
      <c r="J308" s="67">
        <v>1.1000000000000001</v>
      </c>
      <c r="K308" s="67">
        <v>1.1000000000000001</v>
      </c>
      <c r="L308" s="67">
        <v>1.1000000000000001</v>
      </c>
      <c r="M308" s="67">
        <v>1.1000000000000001</v>
      </c>
    </row>
    <row r="309" spans="1:13" x14ac:dyDescent="0.2">
      <c r="A309" s="165"/>
      <c r="B309" s="41"/>
      <c r="C309" s="41">
        <v>637015</v>
      </c>
      <c r="D309" s="41" t="s">
        <v>418</v>
      </c>
      <c r="E309" s="118">
        <v>0</v>
      </c>
      <c r="F309" s="89"/>
      <c r="G309" s="67"/>
      <c r="H309" s="90"/>
      <c r="I309" s="118">
        <v>1</v>
      </c>
      <c r="J309" s="67">
        <v>1.5</v>
      </c>
      <c r="K309" s="67">
        <v>1.5</v>
      </c>
      <c r="L309" s="67">
        <v>1.5</v>
      </c>
      <c r="M309" s="67">
        <v>1.5</v>
      </c>
    </row>
    <row r="310" spans="1:13" x14ac:dyDescent="0.2">
      <c r="A310" s="161"/>
      <c r="B310" s="39" t="s">
        <v>160</v>
      </c>
      <c r="C310" s="39"/>
      <c r="D310" s="39" t="s">
        <v>161</v>
      </c>
      <c r="E310" s="120">
        <f t="shared" ref="E310:M310" si="41">SUM(E311:E313)</f>
        <v>835.69999999999982</v>
      </c>
      <c r="F310" s="120">
        <f t="shared" si="41"/>
        <v>0</v>
      </c>
      <c r="G310" s="120">
        <f t="shared" si="41"/>
        <v>0</v>
      </c>
      <c r="H310" s="120">
        <f t="shared" si="41"/>
        <v>0</v>
      </c>
      <c r="I310" s="120">
        <f t="shared" si="41"/>
        <v>171</v>
      </c>
      <c r="J310" s="120">
        <f t="shared" si="41"/>
        <v>226.6</v>
      </c>
      <c r="K310" s="120">
        <f t="shared" si="41"/>
        <v>226.6</v>
      </c>
      <c r="L310" s="120">
        <f t="shared" si="41"/>
        <v>227.89999999999998</v>
      </c>
      <c r="M310" s="120">
        <f t="shared" si="41"/>
        <v>229.2</v>
      </c>
    </row>
    <row r="311" spans="1:13" x14ac:dyDescent="0.2">
      <c r="A311" s="162"/>
      <c r="B311" s="36">
        <v>610</v>
      </c>
      <c r="C311" s="37"/>
      <c r="D311" s="37" t="s">
        <v>115</v>
      </c>
      <c r="E311" s="118">
        <v>89.3</v>
      </c>
      <c r="F311" s="67"/>
      <c r="G311" s="67"/>
      <c r="H311" s="76"/>
      <c r="I311" s="118">
        <v>81.8</v>
      </c>
      <c r="J311" s="67">
        <v>93</v>
      </c>
      <c r="K311" s="67">
        <v>93</v>
      </c>
      <c r="L311" s="65">
        <v>94</v>
      </c>
      <c r="M311" s="65">
        <v>95</v>
      </c>
    </row>
    <row r="312" spans="1:13" x14ac:dyDescent="0.2">
      <c r="A312" s="162"/>
      <c r="B312" s="36">
        <v>620</v>
      </c>
      <c r="C312" s="37"/>
      <c r="D312" s="37" t="s">
        <v>116</v>
      </c>
      <c r="E312" s="118">
        <v>31</v>
      </c>
      <c r="F312" s="58"/>
      <c r="G312" s="67"/>
      <c r="H312" s="86"/>
      <c r="I312" s="118">
        <v>29.4</v>
      </c>
      <c r="J312" s="67">
        <v>32</v>
      </c>
      <c r="K312" s="67">
        <v>32</v>
      </c>
      <c r="L312" s="65">
        <v>32.299999999999997</v>
      </c>
      <c r="M312" s="65">
        <v>32.6</v>
      </c>
    </row>
    <row r="313" spans="1:13" x14ac:dyDescent="0.2">
      <c r="A313" s="161"/>
      <c r="B313" s="36">
        <v>630</v>
      </c>
      <c r="C313" s="36"/>
      <c r="D313" s="36" t="s">
        <v>162</v>
      </c>
      <c r="E313" s="118">
        <f>SUM(E314:E349)</f>
        <v>715.39999999999986</v>
      </c>
      <c r="F313" s="58"/>
      <c r="G313" s="67"/>
      <c r="H313" s="86"/>
      <c r="I313" s="118">
        <f>SUM(I314:I349)</f>
        <v>59.800000000000004</v>
      </c>
      <c r="J313" s="118">
        <f>SUM(J314:J349)</f>
        <v>101.6</v>
      </c>
      <c r="K313" s="118">
        <f>SUM(K314:K349)</f>
        <v>101.6</v>
      </c>
      <c r="L313" s="65">
        <f>SUM(L314:L349)</f>
        <v>101.6</v>
      </c>
      <c r="M313" s="65">
        <f>SUM(M314:M349)</f>
        <v>101.6</v>
      </c>
    </row>
    <row r="314" spans="1:13" x14ac:dyDescent="0.2">
      <c r="A314" s="162"/>
      <c r="B314" s="36"/>
      <c r="C314" s="37">
        <v>6320011</v>
      </c>
      <c r="D314" s="37" t="s">
        <v>56</v>
      </c>
      <c r="E314" s="118">
        <v>3.3</v>
      </c>
      <c r="F314" s="118">
        <v>3.3</v>
      </c>
      <c r="G314" s="118">
        <v>3.3</v>
      </c>
      <c r="H314" s="118">
        <v>3.3</v>
      </c>
      <c r="I314" s="118">
        <v>3.3</v>
      </c>
      <c r="J314" s="67">
        <v>3.6</v>
      </c>
      <c r="K314" s="67">
        <v>3.6</v>
      </c>
      <c r="L314" s="67">
        <v>3.6</v>
      </c>
      <c r="M314" s="67">
        <v>3.6</v>
      </c>
    </row>
    <row r="315" spans="1:13" x14ac:dyDescent="0.2">
      <c r="A315" s="162"/>
      <c r="B315" s="36"/>
      <c r="C315" s="37">
        <v>6320012</v>
      </c>
      <c r="D315" s="37" t="s">
        <v>163</v>
      </c>
      <c r="E315" s="118">
        <v>1.8</v>
      </c>
      <c r="F315" s="58"/>
      <c r="G315" s="67"/>
      <c r="H315" s="86"/>
      <c r="I315" s="118">
        <v>1.6</v>
      </c>
      <c r="J315" s="67">
        <v>2</v>
      </c>
      <c r="K315" s="67">
        <v>2</v>
      </c>
      <c r="L315" s="67">
        <v>2</v>
      </c>
      <c r="M315" s="67">
        <v>2</v>
      </c>
    </row>
    <row r="316" spans="1:13" x14ac:dyDescent="0.2">
      <c r="A316" s="162"/>
      <c r="B316" s="36"/>
      <c r="C316" s="37">
        <v>632002</v>
      </c>
      <c r="D316" s="37" t="s">
        <v>164</v>
      </c>
      <c r="E316" s="118">
        <v>0.3</v>
      </c>
      <c r="F316" s="58"/>
      <c r="G316" s="67"/>
      <c r="H316" s="86"/>
      <c r="I316" s="118">
        <v>0.7</v>
      </c>
      <c r="J316" s="67">
        <v>0.8</v>
      </c>
      <c r="K316" s="67">
        <v>0.8</v>
      </c>
      <c r="L316" s="67">
        <v>0.8</v>
      </c>
      <c r="M316" s="67">
        <v>0.8</v>
      </c>
    </row>
    <row r="317" spans="1:13" x14ac:dyDescent="0.2">
      <c r="A317" s="162"/>
      <c r="B317" s="36"/>
      <c r="C317" s="37">
        <v>632003</v>
      </c>
      <c r="D317" s="37" t="s">
        <v>130</v>
      </c>
      <c r="E317" s="118">
        <v>1</v>
      </c>
      <c r="F317" s="58"/>
      <c r="G317" s="67"/>
      <c r="H317" s="86"/>
      <c r="I317" s="118">
        <v>1.4</v>
      </c>
      <c r="J317" s="67">
        <v>1.5</v>
      </c>
      <c r="K317" s="67">
        <v>1.5</v>
      </c>
      <c r="L317" s="67">
        <v>1.5</v>
      </c>
      <c r="M317" s="67">
        <v>1.5</v>
      </c>
    </row>
    <row r="318" spans="1:13" x14ac:dyDescent="0.2">
      <c r="A318" s="162"/>
      <c r="B318" s="36"/>
      <c r="C318" s="37">
        <v>633006</v>
      </c>
      <c r="D318" s="37" t="s">
        <v>134</v>
      </c>
      <c r="E318" s="118">
        <v>7.1</v>
      </c>
      <c r="F318" s="58"/>
      <c r="G318" s="67"/>
      <c r="H318" s="86"/>
      <c r="I318" s="118">
        <v>1.8</v>
      </c>
      <c r="J318" s="67">
        <v>7</v>
      </c>
      <c r="K318" s="67">
        <v>7</v>
      </c>
      <c r="L318" s="67">
        <v>7</v>
      </c>
      <c r="M318" s="67">
        <v>7</v>
      </c>
    </row>
    <row r="319" spans="1:13" x14ac:dyDescent="0.2">
      <c r="A319" s="162"/>
      <c r="B319" s="36"/>
      <c r="C319" s="37">
        <v>6330064</v>
      </c>
      <c r="D319" s="37" t="s">
        <v>339</v>
      </c>
      <c r="E319" s="118">
        <v>0</v>
      </c>
      <c r="F319" s="67"/>
      <c r="G319" s="67"/>
      <c r="H319" s="76"/>
      <c r="I319" s="118">
        <v>0</v>
      </c>
      <c r="J319" s="67">
        <v>3</v>
      </c>
      <c r="K319" s="67">
        <v>3</v>
      </c>
      <c r="L319" s="67">
        <v>3</v>
      </c>
      <c r="M319" s="67">
        <v>3</v>
      </c>
    </row>
    <row r="320" spans="1:13" x14ac:dyDescent="0.2">
      <c r="A320" s="162"/>
      <c r="B320" s="36"/>
      <c r="C320" s="37">
        <v>63300611</v>
      </c>
      <c r="D320" s="37" t="s">
        <v>165</v>
      </c>
      <c r="E320" s="118">
        <v>7.3</v>
      </c>
      <c r="F320" s="58"/>
      <c r="G320" s="67"/>
      <c r="H320" s="86"/>
      <c r="I320" s="118">
        <v>4.8</v>
      </c>
      <c r="J320" s="67">
        <v>15</v>
      </c>
      <c r="K320" s="67">
        <v>15</v>
      </c>
      <c r="L320" s="67">
        <v>15</v>
      </c>
      <c r="M320" s="67">
        <v>15</v>
      </c>
    </row>
    <row r="321" spans="1:13" x14ac:dyDescent="0.2">
      <c r="A321" s="162"/>
      <c r="B321" s="36"/>
      <c r="C321" s="37">
        <v>63300612</v>
      </c>
      <c r="D321" s="37" t="s">
        <v>293</v>
      </c>
      <c r="E321" s="118">
        <v>0</v>
      </c>
      <c r="F321" s="58"/>
      <c r="G321" s="67"/>
      <c r="H321" s="86"/>
      <c r="I321" s="118">
        <v>0</v>
      </c>
      <c r="J321" s="67">
        <v>3</v>
      </c>
      <c r="K321" s="67">
        <v>3</v>
      </c>
      <c r="L321" s="67">
        <v>3</v>
      </c>
      <c r="M321" s="67">
        <v>3</v>
      </c>
    </row>
    <row r="322" spans="1:13" x14ac:dyDescent="0.2">
      <c r="A322" s="162"/>
      <c r="B322" s="36"/>
      <c r="C322" s="37">
        <v>633004</v>
      </c>
      <c r="D322" s="37" t="s">
        <v>166</v>
      </c>
      <c r="E322" s="118">
        <v>0.2</v>
      </c>
      <c r="F322" s="58"/>
      <c r="G322" s="67"/>
      <c r="H322" s="86"/>
      <c r="I322" s="118">
        <v>0.3</v>
      </c>
      <c r="J322" s="67">
        <v>3</v>
      </c>
      <c r="K322" s="67">
        <v>3</v>
      </c>
      <c r="L322" s="67">
        <v>3</v>
      </c>
      <c r="M322" s="67">
        <v>3</v>
      </c>
    </row>
    <row r="323" spans="1:13" x14ac:dyDescent="0.2">
      <c r="A323" s="162"/>
      <c r="B323" s="36"/>
      <c r="C323" s="37">
        <v>633010</v>
      </c>
      <c r="D323" s="37" t="s">
        <v>299</v>
      </c>
      <c r="E323" s="118">
        <v>0</v>
      </c>
      <c r="F323" s="58"/>
      <c r="G323" s="67"/>
      <c r="H323" s="86"/>
      <c r="I323" s="118">
        <v>0.7</v>
      </c>
      <c r="J323" s="67">
        <v>2</v>
      </c>
      <c r="K323" s="67">
        <v>2</v>
      </c>
      <c r="L323" s="67">
        <v>2</v>
      </c>
      <c r="M323" s="67">
        <v>2</v>
      </c>
    </row>
    <row r="324" spans="1:13" x14ac:dyDescent="0.2">
      <c r="A324" s="162"/>
      <c r="B324" s="36"/>
      <c r="C324" s="37">
        <v>634001</v>
      </c>
      <c r="D324" s="37" t="s">
        <v>137</v>
      </c>
      <c r="E324" s="118">
        <v>15.3</v>
      </c>
      <c r="F324" s="58"/>
      <c r="G324" s="67"/>
      <c r="H324" s="86"/>
      <c r="I324" s="118">
        <v>15.8</v>
      </c>
      <c r="J324" s="67">
        <v>16</v>
      </c>
      <c r="K324" s="67">
        <v>16</v>
      </c>
      <c r="L324" s="67">
        <v>16</v>
      </c>
      <c r="M324" s="67">
        <v>16</v>
      </c>
    </row>
    <row r="325" spans="1:13" x14ac:dyDescent="0.2">
      <c r="A325" s="162"/>
      <c r="B325" s="36"/>
      <c r="C325" s="37">
        <v>634002</v>
      </c>
      <c r="D325" s="37" t="s">
        <v>290</v>
      </c>
      <c r="E325" s="118">
        <v>4.5999999999999996</v>
      </c>
      <c r="F325" s="58"/>
      <c r="G325" s="67"/>
      <c r="H325" s="86"/>
      <c r="I325" s="118">
        <v>4.5</v>
      </c>
      <c r="J325" s="67">
        <v>5</v>
      </c>
      <c r="K325" s="67">
        <v>5</v>
      </c>
      <c r="L325" s="67">
        <v>5</v>
      </c>
      <c r="M325" s="67">
        <v>5</v>
      </c>
    </row>
    <row r="326" spans="1:13" x14ac:dyDescent="0.2">
      <c r="A326" s="162"/>
      <c r="B326" s="36"/>
      <c r="C326" s="37">
        <v>634003</v>
      </c>
      <c r="D326" s="37" t="s">
        <v>264</v>
      </c>
      <c r="E326" s="118">
        <v>2.4</v>
      </c>
      <c r="F326" s="58"/>
      <c r="G326" s="67"/>
      <c r="H326" s="86"/>
      <c r="I326" s="118">
        <v>1.1000000000000001</v>
      </c>
      <c r="J326" s="67">
        <v>2.4</v>
      </c>
      <c r="K326" s="67">
        <v>2.4</v>
      </c>
      <c r="L326" s="67">
        <v>2.4</v>
      </c>
      <c r="M326" s="67">
        <v>2.4</v>
      </c>
    </row>
    <row r="327" spans="1:13" x14ac:dyDescent="0.2">
      <c r="A327" s="162"/>
      <c r="B327" s="36"/>
      <c r="C327" s="37">
        <v>634004</v>
      </c>
      <c r="D327" s="37" t="s">
        <v>80</v>
      </c>
      <c r="E327" s="118">
        <v>8</v>
      </c>
      <c r="F327" s="58"/>
      <c r="G327" s="67"/>
      <c r="H327" s="86"/>
      <c r="I327" s="118">
        <v>0.3</v>
      </c>
      <c r="J327" s="67">
        <v>1</v>
      </c>
      <c r="K327" s="67">
        <v>1</v>
      </c>
      <c r="L327" s="67">
        <v>1</v>
      </c>
      <c r="M327" s="67">
        <v>1</v>
      </c>
    </row>
    <row r="328" spans="1:13" x14ac:dyDescent="0.2">
      <c r="A328" s="162"/>
      <c r="B328" s="36"/>
      <c r="C328" s="37">
        <v>635004</v>
      </c>
      <c r="D328" s="37" t="s">
        <v>362</v>
      </c>
      <c r="E328" s="118">
        <v>0.6</v>
      </c>
      <c r="F328" s="58"/>
      <c r="G328" s="67"/>
      <c r="H328" s="86"/>
      <c r="I328" s="118">
        <v>0.3</v>
      </c>
      <c r="J328" s="67">
        <v>1</v>
      </c>
      <c r="K328" s="67">
        <v>1</v>
      </c>
      <c r="L328" s="67">
        <v>1</v>
      </c>
      <c r="M328" s="67">
        <v>1</v>
      </c>
    </row>
    <row r="329" spans="1:13" x14ac:dyDescent="0.2">
      <c r="A329" s="162"/>
      <c r="B329" s="36"/>
      <c r="C329" s="37">
        <v>6350061</v>
      </c>
      <c r="D329" s="37" t="s">
        <v>167</v>
      </c>
      <c r="E329" s="118">
        <v>0.3</v>
      </c>
      <c r="F329" s="58"/>
      <c r="G329" s="67"/>
      <c r="H329" s="86"/>
      <c r="I329" s="118">
        <v>1.5</v>
      </c>
      <c r="J329" s="67">
        <v>1.8</v>
      </c>
      <c r="K329" s="67">
        <v>1.8</v>
      </c>
      <c r="L329" s="67">
        <v>1.8</v>
      </c>
      <c r="M329" s="67">
        <v>1.8</v>
      </c>
    </row>
    <row r="330" spans="1:13" x14ac:dyDescent="0.2">
      <c r="A330" s="162"/>
      <c r="B330" s="36"/>
      <c r="C330" s="37">
        <v>6350062</v>
      </c>
      <c r="D330" s="37" t="s">
        <v>168</v>
      </c>
      <c r="E330" s="118">
        <v>0.1</v>
      </c>
      <c r="F330" s="58"/>
      <c r="G330" s="67"/>
      <c r="H330" s="86"/>
      <c r="I330" s="118">
        <v>0</v>
      </c>
      <c r="J330" s="67">
        <v>0.5</v>
      </c>
      <c r="K330" s="67">
        <v>0.5</v>
      </c>
      <c r="L330" s="67">
        <v>0.5</v>
      </c>
      <c r="M330" s="67">
        <v>0.5</v>
      </c>
    </row>
    <row r="331" spans="1:13" x14ac:dyDescent="0.2">
      <c r="A331" s="162"/>
      <c r="B331" s="36"/>
      <c r="C331" s="37">
        <v>6350064</v>
      </c>
      <c r="D331" s="37" t="s">
        <v>169</v>
      </c>
      <c r="E331" s="118">
        <v>0</v>
      </c>
      <c r="F331" s="58"/>
      <c r="G331" s="67"/>
      <c r="H331" s="86"/>
      <c r="I331" s="118">
        <v>0.1</v>
      </c>
      <c r="J331" s="67">
        <v>5</v>
      </c>
      <c r="K331" s="67">
        <v>5</v>
      </c>
      <c r="L331" s="67">
        <v>5</v>
      </c>
      <c r="M331" s="67">
        <v>5</v>
      </c>
    </row>
    <row r="332" spans="1:13" x14ac:dyDescent="0.2">
      <c r="A332" s="162"/>
      <c r="B332" s="36"/>
      <c r="C332" s="37">
        <v>6350068</v>
      </c>
      <c r="D332" s="37" t="s">
        <v>170</v>
      </c>
      <c r="E332" s="118">
        <v>0</v>
      </c>
      <c r="F332" s="58"/>
      <c r="G332" s="67"/>
      <c r="H332" s="76"/>
      <c r="I332" s="118">
        <v>0</v>
      </c>
      <c r="J332" s="67">
        <v>3</v>
      </c>
      <c r="K332" s="67">
        <v>3</v>
      </c>
      <c r="L332" s="67">
        <v>3</v>
      </c>
      <c r="M332" s="67">
        <v>3</v>
      </c>
    </row>
    <row r="333" spans="1:13" x14ac:dyDescent="0.2">
      <c r="A333" s="162"/>
      <c r="B333" s="36"/>
      <c r="C333" s="37">
        <v>636001</v>
      </c>
      <c r="D333" s="37" t="s">
        <v>365</v>
      </c>
      <c r="E333" s="118">
        <v>10.6</v>
      </c>
      <c r="F333" s="58"/>
      <c r="G333" s="67"/>
      <c r="H333" s="86"/>
      <c r="I333" s="118">
        <v>0.8</v>
      </c>
      <c r="J333" s="67">
        <v>2</v>
      </c>
      <c r="K333" s="67">
        <v>2</v>
      </c>
      <c r="L333" s="67">
        <v>2</v>
      </c>
      <c r="M333" s="67">
        <v>2</v>
      </c>
    </row>
    <row r="334" spans="1:13" x14ac:dyDescent="0.2">
      <c r="A334" s="162"/>
      <c r="B334" s="36"/>
      <c r="C334" s="37">
        <v>6360011</v>
      </c>
      <c r="D334" s="37" t="s">
        <v>414</v>
      </c>
      <c r="E334" s="118">
        <v>0</v>
      </c>
      <c r="F334" s="58"/>
      <c r="G334" s="67"/>
      <c r="H334" s="86"/>
      <c r="I334" s="118">
        <v>7.2</v>
      </c>
      <c r="J334" s="67">
        <v>7.2</v>
      </c>
      <c r="K334" s="67">
        <v>7.2</v>
      </c>
      <c r="L334" s="67">
        <v>7.2</v>
      </c>
      <c r="M334" s="67">
        <v>7.2</v>
      </c>
    </row>
    <row r="335" spans="1:13" x14ac:dyDescent="0.2">
      <c r="A335" s="162"/>
      <c r="B335" s="36"/>
      <c r="C335" s="37">
        <v>637004</v>
      </c>
      <c r="D335" s="37" t="s">
        <v>542</v>
      </c>
      <c r="E335" s="118">
        <v>633</v>
      </c>
      <c r="F335" s="58"/>
      <c r="G335" s="67"/>
      <c r="H335" s="86"/>
      <c r="I335" s="118">
        <v>0</v>
      </c>
      <c r="J335" s="67">
        <v>1.4</v>
      </c>
      <c r="K335" s="67">
        <v>1.4</v>
      </c>
      <c r="L335" s="67">
        <v>1.4</v>
      </c>
      <c r="M335" s="67">
        <v>1.4</v>
      </c>
    </row>
    <row r="336" spans="1:13" x14ac:dyDescent="0.2">
      <c r="A336" s="162"/>
      <c r="B336" s="36"/>
      <c r="C336" s="37">
        <v>637004</v>
      </c>
      <c r="D336" s="37" t="s">
        <v>91</v>
      </c>
      <c r="E336" s="118">
        <v>0</v>
      </c>
      <c r="F336" s="58"/>
      <c r="G336" s="67"/>
      <c r="H336" s="86"/>
      <c r="I336" s="118">
        <v>2.2000000000000002</v>
      </c>
      <c r="J336" s="67">
        <v>1.5</v>
      </c>
      <c r="K336" s="67">
        <v>1.5</v>
      </c>
      <c r="L336" s="67">
        <v>1.5</v>
      </c>
      <c r="M336" s="67">
        <v>1.5</v>
      </c>
    </row>
    <row r="337" spans="1:13" x14ac:dyDescent="0.2">
      <c r="A337" s="162"/>
      <c r="B337" s="36"/>
      <c r="C337" s="37">
        <v>637004</v>
      </c>
      <c r="D337" s="37" t="s">
        <v>298</v>
      </c>
      <c r="E337" s="118">
        <v>1.5</v>
      </c>
      <c r="F337" s="67"/>
      <c r="G337" s="67"/>
      <c r="H337" s="76"/>
      <c r="I337" s="118">
        <v>0.6</v>
      </c>
      <c r="J337" s="67">
        <v>1.3</v>
      </c>
      <c r="K337" s="67">
        <v>1.3</v>
      </c>
      <c r="L337" s="67">
        <v>1.3</v>
      </c>
      <c r="M337" s="67">
        <v>1.3</v>
      </c>
    </row>
    <row r="338" spans="1:13" x14ac:dyDescent="0.2">
      <c r="A338" s="162"/>
      <c r="B338" s="36"/>
      <c r="C338" s="37">
        <v>637005</v>
      </c>
      <c r="D338" s="37" t="s">
        <v>141</v>
      </c>
      <c r="E338" s="118">
        <v>0</v>
      </c>
      <c r="F338" s="67"/>
      <c r="G338" s="67"/>
      <c r="H338" s="76"/>
      <c r="I338" s="118">
        <v>0.1</v>
      </c>
      <c r="J338" s="67">
        <v>0.2</v>
      </c>
      <c r="K338" s="67">
        <v>0.2</v>
      </c>
      <c r="L338" s="67">
        <v>0.2</v>
      </c>
      <c r="M338" s="67">
        <v>0.2</v>
      </c>
    </row>
    <row r="339" spans="1:13" x14ac:dyDescent="0.2">
      <c r="A339" s="162"/>
      <c r="B339" s="36"/>
      <c r="C339" s="37">
        <v>637011</v>
      </c>
      <c r="D339" s="37" t="s">
        <v>357</v>
      </c>
      <c r="E339" s="118">
        <v>8</v>
      </c>
      <c r="F339" s="67"/>
      <c r="G339" s="67"/>
      <c r="H339" s="76"/>
      <c r="I339" s="118">
        <v>0</v>
      </c>
      <c r="J339" s="67">
        <v>2</v>
      </c>
      <c r="K339" s="67">
        <v>2</v>
      </c>
      <c r="L339" s="67">
        <v>2</v>
      </c>
      <c r="M339" s="67">
        <v>2</v>
      </c>
    </row>
    <row r="340" spans="1:13" x14ac:dyDescent="0.2">
      <c r="A340" s="162"/>
      <c r="B340" s="36"/>
      <c r="C340" s="37">
        <v>637014</v>
      </c>
      <c r="D340" s="37" t="s">
        <v>101</v>
      </c>
      <c r="E340" s="118">
        <v>5.0999999999999996</v>
      </c>
      <c r="F340" s="67"/>
      <c r="G340" s="67"/>
      <c r="H340" s="76"/>
      <c r="I340" s="118">
        <v>5.3</v>
      </c>
      <c r="J340" s="67">
        <v>5.5</v>
      </c>
      <c r="K340" s="67">
        <v>5.5</v>
      </c>
      <c r="L340" s="67">
        <v>5.5</v>
      </c>
      <c r="M340" s="67">
        <v>5.5</v>
      </c>
    </row>
    <row r="341" spans="1:13" x14ac:dyDescent="0.2">
      <c r="A341" s="162"/>
      <c r="B341" s="36"/>
      <c r="C341" s="37">
        <v>637016</v>
      </c>
      <c r="D341" s="37" t="s">
        <v>103</v>
      </c>
      <c r="E341" s="118">
        <v>1</v>
      </c>
      <c r="F341" s="67"/>
      <c r="G341" s="67"/>
      <c r="H341" s="76"/>
      <c r="I341" s="118">
        <v>0.9</v>
      </c>
      <c r="J341" s="67">
        <v>1.3</v>
      </c>
      <c r="K341" s="67">
        <v>1.3</v>
      </c>
      <c r="L341" s="67">
        <v>1.3</v>
      </c>
      <c r="M341" s="67">
        <v>1.3</v>
      </c>
    </row>
    <row r="342" spans="1:13" x14ac:dyDescent="0.2">
      <c r="A342" s="162"/>
      <c r="B342" s="36"/>
      <c r="C342" s="37">
        <v>637023</v>
      </c>
      <c r="D342" s="37" t="s">
        <v>490</v>
      </c>
      <c r="E342" s="118">
        <v>0</v>
      </c>
      <c r="F342" s="67"/>
      <c r="G342" s="67"/>
      <c r="H342" s="76"/>
      <c r="I342" s="118">
        <v>0</v>
      </c>
      <c r="J342" s="65">
        <v>0</v>
      </c>
      <c r="K342" s="65">
        <v>0</v>
      </c>
      <c r="L342" s="65">
        <v>0</v>
      </c>
      <c r="M342" s="65">
        <v>0</v>
      </c>
    </row>
    <row r="343" spans="1:13" x14ac:dyDescent="0.2">
      <c r="A343" s="162"/>
      <c r="B343" s="36"/>
      <c r="C343" s="37">
        <v>637027</v>
      </c>
      <c r="D343" s="37" t="s">
        <v>171</v>
      </c>
      <c r="E343" s="118">
        <v>0.8</v>
      </c>
      <c r="F343" s="67"/>
      <c r="G343" s="67"/>
      <c r="H343" s="76"/>
      <c r="I343" s="118">
        <v>0.3</v>
      </c>
      <c r="J343" s="67">
        <v>1</v>
      </c>
      <c r="K343" s="67">
        <v>1</v>
      </c>
      <c r="L343" s="67">
        <v>1</v>
      </c>
      <c r="M343" s="67">
        <v>1</v>
      </c>
    </row>
    <row r="344" spans="1:13" x14ac:dyDescent="0.2">
      <c r="A344" s="162"/>
      <c r="B344" s="36"/>
      <c r="C344" s="37">
        <v>637031</v>
      </c>
      <c r="D344" s="37" t="s">
        <v>94</v>
      </c>
      <c r="E344" s="118">
        <v>0</v>
      </c>
      <c r="F344" s="67"/>
      <c r="G344" s="67"/>
      <c r="H344" s="76"/>
      <c r="I344" s="118">
        <v>0</v>
      </c>
      <c r="J344" s="67">
        <v>0.6</v>
      </c>
      <c r="K344" s="67">
        <v>0.6</v>
      </c>
      <c r="L344" s="67">
        <v>0.6</v>
      </c>
      <c r="M344" s="67">
        <v>0.6</v>
      </c>
    </row>
    <row r="345" spans="1:13" x14ac:dyDescent="0.2">
      <c r="A345" s="162"/>
      <c r="B345" s="36"/>
      <c r="C345" s="37">
        <v>637035</v>
      </c>
      <c r="D345" s="37" t="s">
        <v>106</v>
      </c>
      <c r="E345" s="118">
        <v>1.5</v>
      </c>
      <c r="F345" s="67"/>
      <c r="G345" s="67"/>
      <c r="H345" s="76"/>
      <c r="I345" s="118">
        <v>0.8</v>
      </c>
      <c r="J345" s="67">
        <v>0</v>
      </c>
      <c r="K345" s="67">
        <v>0</v>
      </c>
      <c r="L345" s="67">
        <v>0</v>
      </c>
      <c r="M345" s="67">
        <v>0</v>
      </c>
    </row>
    <row r="346" spans="1:13" x14ac:dyDescent="0.2">
      <c r="A346" s="162"/>
      <c r="B346" s="36"/>
      <c r="C346" s="37">
        <v>642012</v>
      </c>
      <c r="D346" s="37" t="s">
        <v>445</v>
      </c>
      <c r="E346" s="118">
        <v>0</v>
      </c>
      <c r="F346" s="67"/>
      <c r="G346" s="67"/>
      <c r="H346" s="76"/>
      <c r="I346" s="118">
        <v>2.2000000000000002</v>
      </c>
      <c r="J346" s="67">
        <v>0</v>
      </c>
      <c r="K346" s="67">
        <v>0</v>
      </c>
      <c r="L346" s="67">
        <v>0</v>
      </c>
      <c r="M346" s="67">
        <v>0</v>
      </c>
    </row>
    <row r="347" spans="1:13" x14ac:dyDescent="0.2">
      <c r="A347" s="162"/>
      <c r="B347" s="36"/>
      <c r="C347" s="37">
        <v>642015</v>
      </c>
      <c r="D347" s="37" t="s">
        <v>111</v>
      </c>
      <c r="E347" s="118">
        <v>0.8</v>
      </c>
      <c r="F347" s="67"/>
      <c r="G347" s="67"/>
      <c r="H347" s="76"/>
      <c r="I347" s="118">
        <v>1</v>
      </c>
      <c r="J347" s="67">
        <v>1</v>
      </c>
      <c r="K347" s="67">
        <v>1</v>
      </c>
      <c r="L347" s="67">
        <v>1</v>
      </c>
      <c r="M347" s="67">
        <v>1</v>
      </c>
    </row>
    <row r="348" spans="1:13" x14ac:dyDescent="0.2">
      <c r="A348" s="162"/>
      <c r="B348" s="36"/>
      <c r="C348" s="37">
        <v>651004</v>
      </c>
      <c r="D348" s="37" t="s">
        <v>112</v>
      </c>
      <c r="E348" s="118">
        <v>0.8</v>
      </c>
      <c r="F348" s="67"/>
      <c r="G348" s="67"/>
      <c r="H348" s="76"/>
      <c r="I348" s="118">
        <v>0.1</v>
      </c>
      <c r="J348" s="67">
        <v>0</v>
      </c>
      <c r="K348" s="67">
        <v>0</v>
      </c>
      <c r="L348" s="67">
        <v>0</v>
      </c>
      <c r="M348" s="67">
        <v>0</v>
      </c>
    </row>
    <row r="349" spans="1:13" x14ac:dyDescent="0.2">
      <c r="A349" s="161"/>
      <c r="B349" s="36"/>
      <c r="C349" s="37">
        <v>653001</v>
      </c>
      <c r="D349" s="37" t="s">
        <v>172</v>
      </c>
      <c r="E349" s="118">
        <v>0</v>
      </c>
      <c r="F349" s="74"/>
      <c r="G349" s="74"/>
      <c r="H349" s="75"/>
      <c r="I349" s="118">
        <v>0.1</v>
      </c>
      <c r="J349" s="67">
        <v>0</v>
      </c>
      <c r="K349" s="67">
        <v>0</v>
      </c>
      <c r="L349" s="67">
        <v>0</v>
      </c>
      <c r="M349" s="67">
        <v>0</v>
      </c>
    </row>
    <row r="350" spans="1:13" x14ac:dyDescent="0.2">
      <c r="A350" s="162"/>
      <c r="B350" s="39" t="s">
        <v>173</v>
      </c>
      <c r="C350" s="39"/>
      <c r="D350" s="39" t="s">
        <v>174</v>
      </c>
      <c r="E350" s="120">
        <f t="shared" ref="E350:M350" si="42">SUM(E351:E355)</f>
        <v>43.5</v>
      </c>
      <c r="F350" s="120">
        <f t="shared" si="42"/>
        <v>0</v>
      </c>
      <c r="G350" s="120">
        <f t="shared" si="42"/>
        <v>0</v>
      </c>
      <c r="H350" s="120">
        <f t="shared" si="42"/>
        <v>0</v>
      </c>
      <c r="I350" s="120">
        <f t="shared" si="42"/>
        <v>40.1</v>
      </c>
      <c r="J350" s="120">
        <f t="shared" si="42"/>
        <v>45.8</v>
      </c>
      <c r="K350" s="120">
        <f t="shared" si="42"/>
        <v>45.8</v>
      </c>
      <c r="L350" s="120">
        <f t="shared" si="42"/>
        <v>45.8</v>
      </c>
      <c r="M350" s="120">
        <f t="shared" si="42"/>
        <v>45.8</v>
      </c>
    </row>
    <row r="351" spans="1:13" x14ac:dyDescent="0.2">
      <c r="A351" s="162"/>
      <c r="B351" s="36"/>
      <c r="C351" s="37">
        <v>632001</v>
      </c>
      <c r="D351" s="37" t="s">
        <v>175</v>
      </c>
      <c r="E351" s="118">
        <v>36.6</v>
      </c>
      <c r="F351" s="67"/>
      <c r="G351" s="67"/>
      <c r="H351" s="76"/>
      <c r="I351" s="118">
        <v>37.5</v>
      </c>
      <c r="J351" s="67">
        <v>39</v>
      </c>
      <c r="K351" s="67">
        <v>39</v>
      </c>
      <c r="L351" s="67">
        <v>39</v>
      </c>
      <c r="M351" s="67">
        <v>39</v>
      </c>
    </row>
    <row r="352" spans="1:13" x14ac:dyDescent="0.2">
      <c r="A352" s="162"/>
      <c r="B352" s="36"/>
      <c r="C352" s="37">
        <v>63300614</v>
      </c>
      <c r="D352" s="37" t="s">
        <v>435</v>
      </c>
      <c r="E352" s="118">
        <v>2.4</v>
      </c>
      <c r="F352" s="67"/>
      <c r="G352" s="67"/>
      <c r="H352" s="76"/>
      <c r="I352" s="118">
        <v>0.2</v>
      </c>
      <c r="J352" s="67">
        <v>2</v>
      </c>
      <c r="K352" s="67">
        <v>2</v>
      </c>
      <c r="L352" s="67">
        <v>2</v>
      </c>
      <c r="M352" s="67">
        <v>2</v>
      </c>
    </row>
    <row r="353" spans="1:13" x14ac:dyDescent="0.2">
      <c r="A353" s="162"/>
      <c r="B353" s="36"/>
      <c r="C353" s="37">
        <v>6330065</v>
      </c>
      <c r="D353" s="37" t="s">
        <v>134</v>
      </c>
      <c r="E353" s="118">
        <v>2.4</v>
      </c>
      <c r="F353" s="67"/>
      <c r="G353" s="67"/>
      <c r="H353" s="76"/>
      <c r="I353" s="118">
        <v>1.9</v>
      </c>
      <c r="J353" s="67">
        <v>3</v>
      </c>
      <c r="K353" s="67">
        <v>3</v>
      </c>
      <c r="L353" s="67">
        <v>3</v>
      </c>
      <c r="M353" s="67">
        <v>3</v>
      </c>
    </row>
    <row r="354" spans="1:13" x14ac:dyDescent="0.2">
      <c r="A354" s="162"/>
      <c r="B354" s="36"/>
      <c r="C354" s="37">
        <v>635006</v>
      </c>
      <c r="D354" s="37" t="s">
        <v>176</v>
      </c>
      <c r="E354" s="118">
        <v>2.1</v>
      </c>
      <c r="F354" s="67"/>
      <c r="G354" s="67"/>
      <c r="H354" s="76"/>
      <c r="I354" s="118">
        <v>0.3</v>
      </c>
      <c r="J354" s="67">
        <v>1.5</v>
      </c>
      <c r="K354" s="67">
        <v>1.5</v>
      </c>
      <c r="L354" s="67">
        <v>1.5</v>
      </c>
      <c r="M354" s="67">
        <v>1.5</v>
      </c>
    </row>
    <row r="355" spans="1:13" x14ac:dyDescent="0.2">
      <c r="A355" s="161"/>
      <c r="B355" s="36"/>
      <c r="C355" s="37">
        <v>637004</v>
      </c>
      <c r="D355" s="37" t="s">
        <v>419</v>
      </c>
      <c r="E355" s="118">
        <v>0</v>
      </c>
      <c r="F355" s="74"/>
      <c r="G355" s="74"/>
      <c r="H355" s="75"/>
      <c r="I355" s="118">
        <v>0.2</v>
      </c>
      <c r="J355" s="67">
        <v>0.3</v>
      </c>
      <c r="K355" s="67">
        <v>0.3</v>
      </c>
      <c r="L355" s="67">
        <v>0.3</v>
      </c>
      <c r="M355" s="67">
        <v>0.3</v>
      </c>
    </row>
    <row r="356" spans="1:13" x14ac:dyDescent="0.2">
      <c r="A356" s="161"/>
      <c r="B356" s="618" t="s">
        <v>232</v>
      </c>
      <c r="C356" s="619"/>
      <c r="D356" s="154" t="s">
        <v>503</v>
      </c>
      <c r="E356" s="120">
        <f>SUM(E357:E374)</f>
        <v>0</v>
      </c>
      <c r="F356" s="120"/>
      <c r="G356" s="120"/>
      <c r="H356" s="120"/>
      <c r="I356" s="120">
        <f>SUM(I357:I374)</f>
        <v>0</v>
      </c>
      <c r="J356" s="120">
        <f>SUM(J357:J359)</f>
        <v>315.60000000000008</v>
      </c>
      <c r="K356" s="120">
        <f>SUM(K357:K359)</f>
        <v>315.60000000000008</v>
      </c>
      <c r="L356" s="120">
        <f>SUM(L357:L359)</f>
        <v>324.40000000000009</v>
      </c>
      <c r="M356" s="120">
        <f>SUM(M357:M359)</f>
        <v>336.90000000000009</v>
      </c>
    </row>
    <row r="357" spans="1:13" x14ac:dyDescent="0.2">
      <c r="A357" s="161"/>
      <c r="B357" s="36">
        <v>610</v>
      </c>
      <c r="C357" s="37"/>
      <c r="D357" s="37" t="s">
        <v>459</v>
      </c>
      <c r="E357" s="118"/>
      <c r="F357" s="118"/>
      <c r="G357" s="118"/>
      <c r="H357" s="136"/>
      <c r="I357" s="118"/>
      <c r="J357" s="118">
        <v>58.7</v>
      </c>
      <c r="K357" s="118">
        <v>58.7</v>
      </c>
      <c r="L357" s="65">
        <v>59</v>
      </c>
      <c r="M357" s="65">
        <v>60</v>
      </c>
    </row>
    <row r="358" spans="1:13" x14ac:dyDescent="0.2">
      <c r="A358" s="161"/>
      <c r="B358" s="36">
        <v>620</v>
      </c>
      <c r="C358" s="37"/>
      <c r="D358" s="37" t="s">
        <v>457</v>
      </c>
      <c r="E358" s="118"/>
      <c r="F358" s="118"/>
      <c r="G358" s="118"/>
      <c r="H358" s="136"/>
      <c r="I358" s="118"/>
      <c r="J358" s="118">
        <v>21.5</v>
      </c>
      <c r="K358" s="118">
        <v>21.5</v>
      </c>
      <c r="L358" s="65">
        <v>22</v>
      </c>
      <c r="M358" s="65">
        <v>22.5</v>
      </c>
    </row>
    <row r="359" spans="1:13" x14ac:dyDescent="0.2">
      <c r="A359" s="161"/>
      <c r="B359" s="36">
        <v>630</v>
      </c>
      <c r="C359" s="88"/>
      <c r="D359" s="155" t="s">
        <v>505</v>
      </c>
      <c r="E359" s="67"/>
      <c r="F359" s="67"/>
      <c r="G359" s="67"/>
      <c r="H359" s="67"/>
      <c r="I359" s="67"/>
      <c r="J359" s="93">
        <f>SUM(J360:J374)</f>
        <v>235.40000000000006</v>
      </c>
      <c r="K359" s="93">
        <f>SUM(K360:K374)</f>
        <v>235.40000000000006</v>
      </c>
      <c r="L359" s="65">
        <f>SUM(L360:L374)</f>
        <v>243.40000000000006</v>
      </c>
      <c r="M359" s="65">
        <f>SUM(M360:M374)</f>
        <v>254.40000000000006</v>
      </c>
    </row>
    <row r="360" spans="1:13" x14ac:dyDescent="0.2">
      <c r="A360" s="161"/>
      <c r="B360" s="36"/>
      <c r="C360" s="88">
        <v>632001</v>
      </c>
      <c r="D360" s="88" t="s">
        <v>506</v>
      </c>
      <c r="E360" s="67"/>
      <c r="F360" s="67"/>
      <c r="G360" s="67"/>
      <c r="H360" s="67"/>
      <c r="I360" s="67"/>
      <c r="J360" s="67">
        <v>11.9</v>
      </c>
      <c r="K360" s="67">
        <v>11.9</v>
      </c>
      <c r="L360" s="65">
        <v>11.9</v>
      </c>
      <c r="M360" s="65">
        <v>11.9</v>
      </c>
    </row>
    <row r="361" spans="1:13" x14ac:dyDescent="0.2">
      <c r="A361" s="161"/>
      <c r="B361" s="36"/>
      <c r="C361" s="88">
        <v>632002</v>
      </c>
      <c r="D361" s="88" t="s">
        <v>507</v>
      </c>
      <c r="E361" s="67"/>
      <c r="F361" s="67"/>
      <c r="G361" s="67"/>
      <c r="H361" s="67"/>
      <c r="I361" s="67"/>
      <c r="J361" s="67">
        <v>46.5</v>
      </c>
      <c r="K361" s="67">
        <v>46.5</v>
      </c>
      <c r="L361" s="65">
        <v>46.5</v>
      </c>
      <c r="M361" s="65">
        <v>46.5</v>
      </c>
    </row>
    <row r="362" spans="1:13" x14ac:dyDescent="0.2">
      <c r="A362" s="161"/>
      <c r="B362" s="36"/>
      <c r="C362" s="37">
        <v>632000</v>
      </c>
      <c r="D362" s="37" t="s">
        <v>511</v>
      </c>
      <c r="E362" s="118"/>
      <c r="F362" s="120"/>
      <c r="G362" s="120"/>
      <c r="H362" s="153"/>
      <c r="I362" s="118"/>
      <c r="J362" s="118">
        <v>120</v>
      </c>
      <c r="K362" s="118">
        <v>120</v>
      </c>
      <c r="L362" s="65">
        <v>130</v>
      </c>
      <c r="M362" s="65">
        <v>140</v>
      </c>
    </row>
    <row r="363" spans="1:13" x14ac:dyDescent="0.2">
      <c r="A363" s="161"/>
      <c r="B363" s="36"/>
      <c r="C363" s="37">
        <v>633006</v>
      </c>
      <c r="D363" s="37" t="s">
        <v>284</v>
      </c>
      <c r="E363" s="118"/>
      <c r="F363" s="89"/>
      <c r="G363" s="67"/>
      <c r="H363" s="76"/>
      <c r="I363" s="118"/>
      <c r="J363" s="67">
        <v>10.8</v>
      </c>
      <c r="K363" s="67">
        <v>10.8</v>
      </c>
      <c r="L363" s="65">
        <v>10.8</v>
      </c>
      <c r="M363" s="65">
        <v>10.8</v>
      </c>
    </row>
    <row r="364" spans="1:13" x14ac:dyDescent="0.2">
      <c r="A364" s="161"/>
      <c r="B364" s="36"/>
      <c r="C364" s="37">
        <v>634001</v>
      </c>
      <c r="D364" s="37" t="s">
        <v>508</v>
      </c>
      <c r="E364" s="118"/>
      <c r="F364" s="89"/>
      <c r="G364" s="67"/>
      <c r="H364" s="76"/>
      <c r="I364" s="118"/>
      <c r="J364" s="67">
        <v>3</v>
      </c>
      <c r="K364" s="67">
        <v>3</v>
      </c>
      <c r="L364" s="65">
        <v>3</v>
      </c>
      <c r="M364" s="65">
        <v>3</v>
      </c>
    </row>
    <row r="365" spans="1:13" x14ac:dyDescent="0.2">
      <c r="A365" s="161"/>
      <c r="B365" s="36"/>
      <c r="C365" s="37">
        <v>6340021</v>
      </c>
      <c r="D365" s="37" t="s">
        <v>78</v>
      </c>
      <c r="E365" s="118"/>
      <c r="F365" s="89"/>
      <c r="G365" s="67"/>
      <c r="H365" s="76"/>
      <c r="I365" s="118"/>
      <c r="J365" s="67">
        <v>0.7</v>
      </c>
      <c r="K365" s="67">
        <v>0.7</v>
      </c>
      <c r="L365" s="65">
        <v>0.7</v>
      </c>
      <c r="M365" s="65">
        <v>0.7</v>
      </c>
    </row>
    <row r="366" spans="1:13" x14ac:dyDescent="0.2">
      <c r="A366" s="161"/>
      <c r="B366" s="36"/>
      <c r="C366" s="37">
        <v>6340022</v>
      </c>
      <c r="D366" s="37" t="s">
        <v>79</v>
      </c>
      <c r="E366" s="118"/>
      <c r="F366" s="89"/>
      <c r="G366" s="67"/>
      <c r="H366" s="76"/>
      <c r="I366" s="118"/>
      <c r="J366" s="67">
        <v>1.3</v>
      </c>
      <c r="K366" s="67">
        <v>1.3</v>
      </c>
      <c r="L366" s="65">
        <v>1.3</v>
      </c>
      <c r="M366" s="65">
        <v>1.3</v>
      </c>
    </row>
    <row r="367" spans="1:13" x14ac:dyDescent="0.2">
      <c r="A367" s="161"/>
      <c r="B367" s="36"/>
      <c r="C367" s="37">
        <v>634003</v>
      </c>
      <c r="D367" s="37" t="s">
        <v>509</v>
      </c>
      <c r="E367" s="118"/>
      <c r="F367" s="89"/>
      <c r="G367" s="67"/>
      <c r="H367" s="76"/>
      <c r="I367" s="118"/>
      <c r="J367" s="67">
        <v>1.3</v>
      </c>
      <c r="K367" s="67">
        <v>1.3</v>
      </c>
      <c r="L367" s="65">
        <v>1.3</v>
      </c>
      <c r="M367" s="65">
        <v>1.3</v>
      </c>
    </row>
    <row r="368" spans="1:13" x14ac:dyDescent="0.2">
      <c r="A368" s="161"/>
      <c r="B368" s="36"/>
      <c r="C368" s="37">
        <v>635002</v>
      </c>
      <c r="D368" s="37" t="s">
        <v>83</v>
      </c>
      <c r="E368" s="118"/>
      <c r="F368" s="89"/>
      <c r="G368" s="67"/>
      <c r="H368" s="76"/>
      <c r="I368" s="118"/>
      <c r="J368" s="67">
        <v>3</v>
      </c>
      <c r="K368" s="67">
        <v>3</v>
      </c>
      <c r="L368" s="65">
        <v>3</v>
      </c>
      <c r="M368" s="65">
        <v>3</v>
      </c>
    </row>
    <row r="369" spans="1:13" x14ac:dyDescent="0.2">
      <c r="A369" s="161"/>
      <c r="B369" s="36"/>
      <c r="C369" s="37">
        <v>63500610</v>
      </c>
      <c r="D369" s="37" t="s">
        <v>337</v>
      </c>
      <c r="E369" s="118"/>
      <c r="F369" s="89"/>
      <c r="G369" s="67"/>
      <c r="H369" s="76"/>
      <c r="I369" s="118"/>
      <c r="J369" s="67">
        <v>11</v>
      </c>
      <c r="K369" s="67">
        <v>11</v>
      </c>
      <c r="L369" s="65">
        <v>12</v>
      </c>
      <c r="M369" s="65">
        <v>13</v>
      </c>
    </row>
    <row r="370" spans="1:13" x14ac:dyDescent="0.2">
      <c r="A370" s="161"/>
      <c r="B370" s="36"/>
      <c r="C370" s="37">
        <v>637015</v>
      </c>
      <c r="D370" s="37" t="s">
        <v>102</v>
      </c>
      <c r="E370" s="118"/>
      <c r="F370" s="89"/>
      <c r="G370" s="67"/>
      <c r="H370" s="76"/>
      <c r="I370" s="118"/>
      <c r="J370" s="67">
        <v>4.8</v>
      </c>
      <c r="K370" s="67">
        <v>4.8</v>
      </c>
      <c r="L370" s="65">
        <v>4.8</v>
      </c>
      <c r="M370" s="65">
        <v>4.8</v>
      </c>
    </row>
    <row r="371" spans="1:13" x14ac:dyDescent="0.2">
      <c r="A371" s="161"/>
      <c r="B371" s="36"/>
      <c r="C371" s="41">
        <v>637055</v>
      </c>
      <c r="D371" s="41" t="s">
        <v>98</v>
      </c>
      <c r="E371" s="118"/>
      <c r="F371" s="89"/>
      <c r="G371" s="67"/>
      <c r="H371" s="90"/>
      <c r="I371" s="118"/>
      <c r="J371" s="67">
        <v>1.3</v>
      </c>
      <c r="K371" s="67">
        <v>1.3</v>
      </c>
      <c r="L371" s="65">
        <v>1.3</v>
      </c>
      <c r="M371" s="65">
        <v>1.3</v>
      </c>
    </row>
    <row r="372" spans="1:13" x14ac:dyDescent="0.2">
      <c r="A372" s="161"/>
      <c r="B372" s="36"/>
      <c r="C372" s="41">
        <v>637004</v>
      </c>
      <c r="D372" s="41" t="s">
        <v>454</v>
      </c>
      <c r="E372" s="118"/>
      <c r="F372" s="89"/>
      <c r="G372" s="67"/>
      <c r="H372" s="90"/>
      <c r="I372" s="118"/>
      <c r="J372" s="67">
        <v>1.5</v>
      </c>
      <c r="K372" s="67">
        <v>1.5</v>
      </c>
      <c r="L372" s="67">
        <v>1.5</v>
      </c>
      <c r="M372" s="67">
        <v>1.5</v>
      </c>
    </row>
    <row r="373" spans="1:13" x14ac:dyDescent="0.2">
      <c r="A373" s="161"/>
      <c r="B373" s="36"/>
      <c r="C373" s="41">
        <v>6370052</v>
      </c>
      <c r="D373" s="41" t="s">
        <v>95</v>
      </c>
      <c r="E373" s="118"/>
      <c r="F373" s="89"/>
      <c r="G373" s="67"/>
      <c r="H373" s="90"/>
      <c r="I373" s="118"/>
      <c r="J373" s="184">
        <v>8</v>
      </c>
      <c r="K373" s="184">
        <v>8</v>
      </c>
      <c r="L373" s="184">
        <v>5</v>
      </c>
      <c r="M373" s="184">
        <v>5</v>
      </c>
    </row>
    <row r="374" spans="1:13" x14ac:dyDescent="0.2">
      <c r="A374" s="161"/>
      <c r="B374" s="36"/>
      <c r="C374" s="41">
        <v>637041</v>
      </c>
      <c r="D374" s="41" t="s">
        <v>91</v>
      </c>
      <c r="E374" s="118"/>
      <c r="F374" s="89"/>
      <c r="G374" s="67"/>
      <c r="H374" s="90"/>
      <c r="I374" s="118"/>
      <c r="J374" s="67">
        <v>10.3</v>
      </c>
      <c r="K374" s="67">
        <v>10.3</v>
      </c>
      <c r="L374" s="67">
        <v>10.3</v>
      </c>
      <c r="M374" s="67">
        <v>10.3</v>
      </c>
    </row>
    <row r="375" spans="1:13" x14ac:dyDescent="0.2">
      <c r="A375" s="161"/>
      <c r="B375" s="39" t="s">
        <v>178</v>
      </c>
      <c r="C375" s="39"/>
      <c r="D375" s="39" t="s">
        <v>179</v>
      </c>
      <c r="E375" s="120">
        <f t="shared" ref="E375:M375" si="43">SUM(E376+E388+E404)</f>
        <v>139.19999999999999</v>
      </c>
      <c r="F375" s="120">
        <f t="shared" si="43"/>
        <v>0</v>
      </c>
      <c r="G375" s="120">
        <f t="shared" si="43"/>
        <v>0</v>
      </c>
      <c r="H375" s="120">
        <f t="shared" si="43"/>
        <v>0</v>
      </c>
      <c r="I375" s="120">
        <f t="shared" si="43"/>
        <v>162</v>
      </c>
      <c r="J375" s="120">
        <f t="shared" si="43"/>
        <v>228.4</v>
      </c>
      <c r="K375" s="120">
        <f t="shared" si="43"/>
        <v>228.4</v>
      </c>
      <c r="L375" s="120">
        <f t="shared" si="43"/>
        <v>237.60000000000002</v>
      </c>
      <c r="M375" s="120">
        <f t="shared" si="43"/>
        <v>248.90000000000003</v>
      </c>
    </row>
    <row r="376" spans="1:13" x14ac:dyDescent="0.2">
      <c r="A376" s="162"/>
      <c r="B376" s="36">
        <v>630</v>
      </c>
      <c r="C376" s="36"/>
      <c r="D376" s="36" t="s">
        <v>162</v>
      </c>
      <c r="E376" s="122">
        <f t="shared" ref="E376:M376" si="44">SUM(E377:E387)</f>
        <v>44.3</v>
      </c>
      <c r="F376" s="122">
        <f t="shared" si="44"/>
        <v>0</v>
      </c>
      <c r="G376" s="122">
        <f t="shared" si="44"/>
        <v>0</v>
      </c>
      <c r="H376" s="122">
        <f t="shared" si="44"/>
        <v>0</v>
      </c>
      <c r="I376" s="122">
        <f t="shared" si="44"/>
        <v>59.8</v>
      </c>
      <c r="J376" s="122">
        <f t="shared" si="44"/>
        <v>71.8</v>
      </c>
      <c r="K376" s="122">
        <f t="shared" si="44"/>
        <v>71.8</v>
      </c>
      <c r="L376" s="122">
        <f t="shared" si="44"/>
        <v>72.8</v>
      </c>
      <c r="M376" s="122">
        <f t="shared" si="44"/>
        <v>73</v>
      </c>
    </row>
    <row r="377" spans="1:13" x14ac:dyDescent="0.2">
      <c r="A377" s="162"/>
      <c r="B377" s="36"/>
      <c r="C377" s="37">
        <v>6320011</v>
      </c>
      <c r="D377" s="37" t="s">
        <v>310</v>
      </c>
      <c r="E377" s="118">
        <v>2</v>
      </c>
      <c r="F377" s="67"/>
      <c r="G377" s="67"/>
      <c r="H377" s="76"/>
      <c r="I377" s="118">
        <v>1.7</v>
      </c>
      <c r="J377" s="67">
        <v>1.8</v>
      </c>
      <c r="K377" s="67">
        <v>1.8</v>
      </c>
      <c r="L377" s="67">
        <v>1.8</v>
      </c>
      <c r="M377" s="67">
        <v>1.8</v>
      </c>
    </row>
    <row r="378" spans="1:13" x14ac:dyDescent="0.2">
      <c r="A378" s="162"/>
      <c r="B378" s="36"/>
      <c r="C378" s="37">
        <v>6320012</v>
      </c>
      <c r="D378" s="37" t="s">
        <v>312</v>
      </c>
      <c r="E378" s="118">
        <v>2.8</v>
      </c>
      <c r="F378" s="67"/>
      <c r="G378" s="67"/>
      <c r="H378" s="76"/>
      <c r="I378" s="118">
        <v>4.2</v>
      </c>
      <c r="J378" s="67">
        <v>4.2</v>
      </c>
      <c r="K378" s="67">
        <v>4.2</v>
      </c>
      <c r="L378" s="67">
        <v>4.2</v>
      </c>
      <c r="M378" s="67">
        <v>4.2</v>
      </c>
    </row>
    <row r="379" spans="1:13" x14ac:dyDescent="0.2">
      <c r="A379" s="162"/>
      <c r="B379" s="36"/>
      <c r="C379" s="37">
        <v>632002</v>
      </c>
      <c r="D379" s="37" t="s">
        <v>311</v>
      </c>
      <c r="E379" s="118">
        <v>0.3</v>
      </c>
      <c r="F379" s="67"/>
      <c r="G379" s="67"/>
      <c r="H379" s="76"/>
      <c r="I379" s="118">
        <v>0.5</v>
      </c>
      <c r="J379" s="67">
        <v>0.5</v>
      </c>
      <c r="K379" s="67">
        <v>0.5</v>
      </c>
      <c r="L379" s="67">
        <v>0.5</v>
      </c>
      <c r="M379" s="67">
        <v>0.5</v>
      </c>
    </row>
    <row r="380" spans="1:13" x14ac:dyDescent="0.2">
      <c r="A380" s="162"/>
      <c r="B380" s="36"/>
      <c r="C380" s="37">
        <v>6330061</v>
      </c>
      <c r="D380" s="37" t="s">
        <v>180</v>
      </c>
      <c r="E380" s="118">
        <v>1.5</v>
      </c>
      <c r="F380" s="67"/>
      <c r="G380" s="67"/>
      <c r="H380" s="76"/>
      <c r="I380" s="118">
        <v>0.3</v>
      </c>
      <c r="J380" s="67">
        <v>0.3</v>
      </c>
      <c r="K380" s="67">
        <v>0.3</v>
      </c>
      <c r="L380" s="67">
        <v>0.3</v>
      </c>
      <c r="M380" s="67">
        <v>0.3</v>
      </c>
    </row>
    <row r="381" spans="1:13" x14ac:dyDescent="0.2">
      <c r="A381" s="162"/>
      <c r="B381" s="36"/>
      <c r="C381" s="37">
        <v>6330062</v>
      </c>
      <c r="D381" s="37" t="s">
        <v>181</v>
      </c>
      <c r="E381" s="118">
        <v>14.4</v>
      </c>
      <c r="F381" s="67"/>
      <c r="G381" s="67"/>
      <c r="H381" s="76"/>
      <c r="I381" s="118">
        <v>22</v>
      </c>
      <c r="J381" s="67">
        <v>22</v>
      </c>
      <c r="K381" s="67">
        <v>22</v>
      </c>
      <c r="L381" s="67">
        <v>22</v>
      </c>
      <c r="M381" s="67">
        <v>22</v>
      </c>
    </row>
    <row r="382" spans="1:13" x14ac:dyDescent="0.2">
      <c r="A382" s="162"/>
      <c r="B382" s="36"/>
      <c r="C382" s="37">
        <v>634001</v>
      </c>
      <c r="D382" s="37" t="s">
        <v>532</v>
      </c>
      <c r="E382" s="118">
        <v>0</v>
      </c>
      <c r="F382" s="67"/>
      <c r="G382" s="67"/>
      <c r="H382" s="76"/>
      <c r="I382" s="118">
        <v>0.5</v>
      </c>
      <c r="J382" s="67">
        <v>0.5</v>
      </c>
      <c r="K382" s="67">
        <v>0.5</v>
      </c>
      <c r="L382" s="65">
        <v>0.7</v>
      </c>
      <c r="M382" s="65">
        <v>0.9</v>
      </c>
    </row>
    <row r="383" spans="1:13" x14ac:dyDescent="0.2">
      <c r="A383" s="162"/>
      <c r="B383" s="36"/>
      <c r="C383" s="37">
        <v>63500617</v>
      </c>
      <c r="D383" s="37" t="s">
        <v>358</v>
      </c>
      <c r="E383" s="118">
        <v>0</v>
      </c>
      <c r="F383" s="58"/>
      <c r="G383" s="67"/>
      <c r="H383" s="86"/>
      <c r="I383" s="118">
        <v>0.9</v>
      </c>
      <c r="J383" s="67">
        <v>0.9</v>
      </c>
      <c r="K383" s="67">
        <v>0.9</v>
      </c>
      <c r="L383" s="65">
        <v>0.9</v>
      </c>
      <c r="M383" s="65">
        <v>0.9</v>
      </c>
    </row>
    <row r="384" spans="1:13" x14ac:dyDescent="0.2">
      <c r="A384" s="162"/>
      <c r="B384" s="36"/>
      <c r="C384" s="37">
        <v>637004</v>
      </c>
      <c r="D384" s="37" t="s">
        <v>94</v>
      </c>
      <c r="E384" s="118">
        <v>0.1</v>
      </c>
      <c r="F384" s="58"/>
      <c r="G384" s="67"/>
      <c r="H384" s="86"/>
      <c r="I384" s="118">
        <v>0</v>
      </c>
      <c r="J384" s="67">
        <v>0.4</v>
      </c>
      <c r="K384" s="67">
        <v>0.4</v>
      </c>
      <c r="L384" s="65">
        <v>0.4</v>
      </c>
      <c r="M384" s="65">
        <v>0.4</v>
      </c>
    </row>
    <row r="385" spans="1:13" x14ac:dyDescent="0.2">
      <c r="A385" s="162"/>
      <c r="B385" s="36"/>
      <c r="C385" s="37">
        <v>642001</v>
      </c>
      <c r="D385" s="37" t="s">
        <v>313</v>
      </c>
      <c r="E385" s="118">
        <v>19.899999999999999</v>
      </c>
      <c r="F385" s="67"/>
      <c r="G385" s="67"/>
      <c r="H385" s="76"/>
      <c r="I385" s="118">
        <v>27.2</v>
      </c>
      <c r="J385" s="67">
        <v>36</v>
      </c>
      <c r="K385" s="67">
        <v>36</v>
      </c>
      <c r="L385" s="65">
        <v>36</v>
      </c>
      <c r="M385" s="65">
        <v>36</v>
      </c>
    </row>
    <row r="386" spans="1:13" hidden="1" x14ac:dyDescent="0.2">
      <c r="A386" s="162"/>
      <c r="B386" s="36"/>
      <c r="C386" s="37"/>
      <c r="D386" s="37"/>
      <c r="E386" s="118"/>
      <c r="F386" s="67"/>
      <c r="G386" s="67"/>
      <c r="H386" s="76"/>
      <c r="I386" s="118"/>
      <c r="J386" s="67"/>
      <c r="K386" s="67"/>
      <c r="L386" s="65"/>
      <c r="M386" s="65"/>
    </row>
    <row r="387" spans="1:13" x14ac:dyDescent="0.2">
      <c r="A387" s="161"/>
      <c r="B387" s="36"/>
      <c r="C387" s="37">
        <v>6420012</v>
      </c>
      <c r="D387" s="37" t="s">
        <v>182</v>
      </c>
      <c r="E387" s="118">
        <v>3.3</v>
      </c>
      <c r="F387" s="91"/>
      <c r="G387" s="67"/>
      <c r="H387" s="92"/>
      <c r="I387" s="118">
        <v>2.5</v>
      </c>
      <c r="J387" s="184">
        <v>5.2</v>
      </c>
      <c r="K387" s="184">
        <v>5.2</v>
      </c>
      <c r="L387" s="182">
        <v>6</v>
      </c>
      <c r="M387" s="182">
        <v>6</v>
      </c>
    </row>
    <row r="388" spans="1:13" x14ac:dyDescent="0.2">
      <c r="A388" s="166"/>
      <c r="B388" s="36" t="s">
        <v>183</v>
      </c>
      <c r="C388" s="36"/>
      <c r="D388" s="36" t="s">
        <v>482</v>
      </c>
      <c r="E388" s="122">
        <f t="shared" ref="E388:M388" si="45">SUM(E389:E392)</f>
        <v>11.3</v>
      </c>
      <c r="F388" s="122">
        <f t="shared" si="45"/>
        <v>0</v>
      </c>
      <c r="G388" s="122">
        <f t="shared" si="45"/>
        <v>0</v>
      </c>
      <c r="H388" s="122">
        <f t="shared" si="45"/>
        <v>0</v>
      </c>
      <c r="I388" s="122">
        <f t="shared" si="45"/>
        <v>13.3</v>
      </c>
      <c r="J388" s="122">
        <f t="shared" si="45"/>
        <v>19.100000000000001</v>
      </c>
      <c r="K388" s="122">
        <f t="shared" si="45"/>
        <v>19.100000000000001</v>
      </c>
      <c r="L388" s="122">
        <f t="shared" si="45"/>
        <v>17.7</v>
      </c>
      <c r="M388" s="122">
        <f t="shared" si="45"/>
        <v>17.7</v>
      </c>
    </row>
    <row r="389" spans="1:13" x14ac:dyDescent="0.2">
      <c r="A389" s="162"/>
      <c r="B389" s="36">
        <v>610</v>
      </c>
      <c r="C389" s="37"/>
      <c r="D389" s="37" t="s">
        <v>184</v>
      </c>
      <c r="E389" s="118">
        <v>7.9</v>
      </c>
      <c r="F389" s="67"/>
      <c r="G389" s="67"/>
      <c r="H389" s="76"/>
      <c r="I389" s="118">
        <v>6.9</v>
      </c>
      <c r="J389" s="67">
        <v>8</v>
      </c>
      <c r="K389" s="67">
        <v>8</v>
      </c>
      <c r="L389" s="67">
        <v>8</v>
      </c>
      <c r="M389" s="67">
        <v>8</v>
      </c>
    </row>
    <row r="390" spans="1:13" x14ac:dyDescent="0.2">
      <c r="A390" s="161"/>
      <c r="B390" s="36">
        <v>620</v>
      </c>
      <c r="C390" s="37"/>
      <c r="D390" s="37" t="s">
        <v>116</v>
      </c>
      <c r="E390" s="118">
        <v>2.4</v>
      </c>
      <c r="F390" s="91"/>
      <c r="G390" s="67"/>
      <c r="H390" s="92"/>
      <c r="I390" s="118">
        <v>2.4</v>
      </c>
      <c r="J390" s="67">
        <v>3.3</v>
      </c>
      <c r="K390" s="67">
        <v>3.3</v>
      </c>
      <c r="L390" s="67">
        <v>3.3</v>
      </c>
      <c r="M390" s="67">
        <v>3.3</v>
      </c>
    </row>
    <row r="391" spans="1:13" x14ac:dyDescent="0.2">
      <c r="A391" s="167"/>
      <c r="B391" s="36"/>
      <c r="C391" s="37"/>
      <c r="D391" s="37" t="s">
        <v>287</v>
      </c>
      <c r="E391" s="118"/>
      <c r="F391" s="118"/>
      <c r="G391" s="118"/>
      <c r="H391" s="118"/>
      <c r="I391" s="118"/>
      <c r="J391" s="118">
        <v>1.4</v>
      </c>
      <c r="K391" s="118">
        <v>1.4</v>
      </c>
      <c r="L391" s="118">
        <v>0</v>
      </c>
      <c r="M391" s="118">
        <v>0</v>
      </c>
    </row>
    <row r="392" spans="1:13" x14ac:dyDescent="0.2">
      <c r="A392" s="162"/>
      <c r="B392" s="36">
        <v>630</v>
      </c>
      <c r="C392" s="36"/>
      <c r="D392" s="36" t="s">
        <v>162</v>
      </c>
      <c r="E392" s="122">
        <f>SUM(E393:E402)</f>
        <v>0.99999999999999989</v>
      </c>
      <c r="F392" s="122">
        <f>SUM(F393:F402)</f>
        <v>0</v>
      </c>
      <c r="G392" s="122">
        <f>SUM(G393:G402)</f>
        <v>0</v>
      </c>
      <c r="H392" s="122">
        <f>SUM(H393:H402)</f>
        <v>0</v>
      </c>
      <c r="I392" s="122">
        <f>SUM(I393:I403)</f>
        <v>4</v>
      </c>
      <c r="J392" s="122">
        <f>SUM(J393:J403)</f>
        <v>6.3999999999999995</v>
      </c>
      <c r="K392" s="122">
        <f>SUM(K393:K403)</f>
        <v>6.3999999999999995</v>
      </c>
      <c r="L392" s="122">
        <f>SUM(L393:L403)</f>
        <v>6.3999999999999995</v>
      </c>
      <c r="M392" s="122">
        <f>SUM(M393:M403)</f>
        <v>6.3999999999999995</v>
      </c>
    </row>
    <row r="393" spans="1:13" x14ac:dyDescent="0.2">
      <c r="A393" s="162"/>
      <c r="B393" s="36"/>
      <c r="C393" s="37">
        <v>6320011</v>
      </c>
      <c r="D393" s="37" t="s">
        <v>56</v>
      </c>
      <c r="E393" s="118">
        <v>0.1</v>
      </c>
      <c r="F393" s="67"/>
      <c r="G393" s="67"/>
      <c r="H393" s="76"/>
      <c r="I393" s="118">
        <v>1</v>
      </c>
      <c r="J393" s="67">
        <v>1</v>
      </c>
      <c r="K393" s="67">
        <v>1</v>
      </c>
      <c r="L393" s="67">
        <v>1</v>
      </c>
      <c r="M393" s="67">
        <v>1</v>
      </c>
    </row>
    <row r="394" spans="1:13" x14ac:dyDescent="0.2">
      <c r="A394" s="162"/>
      <c r="B394" s="36"/>
      <c r="C394" s="37">
        <v>6320012</v>
      </c>
      <c r="D394" s="37" t="s">
        <v>163</v>
      </c>
      <c r="E394" s="118">
        <v>0.4</v>
      </c>
      <c r="F394" s="67"/>
      <c r="G394" s="67"/>
      <c r="H394" s="76"/>
      <c r="I394" s="118">
        <v>1.6</v>
      </c>
      <c r="J394" s="67">
        <v>1.6</v>
      </c>
      <c r="K394" s="67">
        <v>1.6</v>
      </c>
      <c r="L394" s="67">
        <v>1.6</v>
      </c>
      <c r="M394" s="67">
        <v>1.6</v>
      </c>
    </row>
    <row r="395" spans="1:13" x14ac:dyDescent="0.2">
      <c r="A395" s="162"/>
      <c r="B395" s="36"/>
      <c r="C395" s="37">
        <v>632002</v>
      </c>
      <c r="D395" s="37" t="s">
        <v>185</v>
      </c>
      <c r="E395" s="118">
        <v>0</v>
      </c>
      <c r="F395" s="67"/>
      <c r="G395" s="67"/>
      <c r="H395" s="76"/>
      <c r="I395" s="118">
        <v>0</v>
      </c>
      <c r="J395" s="67">
        <v>0</v>
      </c>
      <c r="K395" s="67">
        <v>0</v>
      </c>
      <c r="L395" s="67">
        <v>0</v>
      </c>
      <c r="M395" s="67">
        <v>0</v>
      </c>
    </row>
    <row r="396" spans="1:13" x14ac:dyDescent="0.2">
      <c r="A396" s="162"/>
      <c r="B396" s="36"/>
      <c r="C396" s="37">
        <v>6320031</v>
      </c>
      <c r="D396" s="37" t="s">
        <v>130</v>
      </c>
      <c r="E396" s="118">
        <v>0</v>
      </c>
      <c r="F396" s="67"/>
      <c r="G396" s="67"/>
      <c r="H396" s="76"/>
      <c r="I396" s="118">
        <v>0.1</v>
      </c>
      <c r="J396" s="67">
        <v>0.1</v>
      </c>
      <c r="K396" s="67">
        <v>0.1</v>
      </c>
      <c r="L396" s="67">
        <v>0.1</v>
      </c>
      <c r="M396" s="67">
        <v>0.1</v>
      </c>
    </row>
    <row r="397" spans="1:13" x14ac:dyDescent="0.2">
      <c r="A397" s="162"/>
      <c r="B397" s="36"/>
      <c r="C397" s="37">
        <v>637004</v>
      </c>
      <c r="D397" s="37" t="s">
        <v>481</v>
      </c>
      <c r="E397" s="118">
        <v>0</v>
      </c>
      <c r="F397" s="67"/>
      <c r="G397" s="67"/>
      <c r="H397" s="76"/>
      <c r="I397" s="118">
        <v>0</v>
      </c>
      <c r="J397" s="67">
        <v>3</v>
      </c>
      <c r="K397" s="67">
        <v>3</v>
      </c>
      <c r="L397" s="67">
        <v>3</v>
      </c>
      <c r="M397" s="67">
        <v>3</v>
      </c>
    </row>
    <row r="398" spans="1:13" x14ac:dyDescent="0.2">
      <c r="A398" s="162"/>
      <c r="B398" s="36"/>
      <c r="C398" s="37">
        <v>637005</v>
      </c>
      <c r="D398" s="37" t="s">
        <v>98</v>
      </c>
      <c r="E398" s="118">
        <v>0.1</v>
      </c>
      <c r="F398" s="67"/>
      <c r="G398" s="67"/>
      <c r="H398" s="76"/>
      <c r="I398" s="118">
        <v>0.1</v>
      </c>
      <c r="J398" s="67">
        <v>0.1</v>
      </c>
      <c r="K398" s="67">
        <v>0.1</v>
      </c>
      <c r="L398" s="67">
        <v>0.1</v>
      </c>
      <c r="M398" s="67">
        <v>0.1</v>
      </c>
    </row>
    <row r="399" spans="1:13" x14ac:dyDescent="0.2">
      <c r="A399" s="162"/>
      <c r="B399" s="36"/>
      <c r="C399" s="37">
        <v>637014</v>
      </c>
      <c r="D399" s="37" t="s">
        <v>101</v>
      </c>
      <c r="E399" s="118">
        <v>0.3</v>
      </c>
      <c r="F399" s="67"/>
      <c r="G399" s="67"/>
      <c r="H399" s="76"/>
      <c r="I399" s="118">
        <v>0.4</v>
      </c>
      <c r="J399" s="67">
        <v>0.4</v>
      </c>
      <c r="K399" s="67">
        <v>0.4</v>
      </c>
      <c r="L399" s="67">
        <v>0.4</v>
      </c>
      <c r="M399" s="67">
        <v>0.4</v>
      </c>
    </row>
    <row r="400" spans="1:13" x14ac:dyDescent="0.2">
      <c r="A400" s="162"/>
      <c r="B400" s="36"/>
      <c r="C400" s="37">
        <v>637016</v>
      </c>
      <c r="D400" s="37" t="s">
        <v>103</v>
      </c>
      <c r="E400" s="118">
        <v>0.1</v>
      </c>
      <c r="F400" s="67"/>
      <c r="G400" s="67"/>
      <c r="H400" s="76"/>
      <c r="I400" s="118">
        <v>0.1</v>
      </c>
      <c r="J400" s="67">
        <v>0.1</v>
      </c>
      <c r="K400" s="67">
        <v>0.1</v>
      </c>
      <c r="L400" s="67">
        <v>0.1</v>
      </c>
      <c r="M400" s="67">
        <v>0.1</v>
      </c>
    </row>
    <row r="401" spans="1:13" x14ac:dyDescent="0.2">
      <c r="A401" s="162"/>
      <c r="B401" s="36"/>
      <c r="C401" s="37">
        <v>642015</v>
      </c>
      <c r="D401" s="37" t="s">
        <v>111</v>
      </c>
      <c r="E401" s="118">
        <v>0</v>
      </c>
      <c r="F401" s="67"/>
      <c r="G401" s="67"/>
      <c r="H401" s="76"/>
      <c r="I401" s="118">
        <v>0.1</v>
      </c>
      <c r="J401" s="67">
        <v>0.1</v>
      </c>
      <c r="K401" s="67">
        <v>0.1</v>
      </c>
      <c r="L401" s="67">
        <v>0.1</v>
      </c>
      <c r="M401" s="67">
        <v>0.1</v>
      </c>
    </row>
    <row r="402" spans="1:13" x14ac:dyDescent="0.2">
      <c r="A402" s="161"/>
      <c r="B402" s="36"/>
      <c r="C402" s="37">
        <v>637027</v>
      </c>
      <c r="D402" s="37" t="s">
        <v>171</v>
      </c>
      <c r="E402" s="118">
        <v>0</v>
      </c>
      <c r="F402" s="91"/>
      <c r="G402" s="67"/>
      <c r="H402" s="92"/>
      <c r="I402" s="118">
        <v>0.6</v>
      </c>
      <c r="J402" s="67">
        <v>0</v>
      </c>
      <c r="K402" s="67">
        <v>0</v>
      </c>
      <c r="L402" s="67">
        <v>0</v>
      </c>
      <c r="M402" s="67">
        <v>0</v>
      </c>
    </row>
    <row r="403" spans="1:13" x14ac:dyDescent="0.2">
      <c r="A403" s="161"/>
      <c r="B403" s="36"/>
      <c r="C403" s="37"/>
      <c r="D403" s="37" t="s">
        <v>460</v>
      </c>
      <c r="E403" s="118">
        <v>0</v>
      </c>
      <c r="F403" s="137"/>
      <c r="G403" s="118"/>
      <c r="H403" s="138"/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</row>
    <row r="404" spans="1:13" x14ac:dyDescent="0.2">
      <c r="A404" s="162"/>
      <c r="B404" s="36" t="s">
        <v>186</v>
      </c>
      <c r="C404" s="36"/>
      <c r="D404" s="36" t="s">
        <v>516</v>
      </c>
      <c r="E404" s="122">
        <f t="shared" ref="E404:M404" si="46">SUM(E405:E407)</f>
        <v>83.6</v>
      </c>
      <c r="F404" s="122">
        <f t="shared" si="46"/>
        <v>0</v>
      </c>
      <c r="G404" s="122">
        <f t="shared" si="46"/>
        <v>0</v>
      </c>
      <c r="H404" s="122">
        <f t="shared" si="46"/>
        <v>0</v>
      </c>
      <c r="I404" s="122">
        <f t="shared" si="46"/>
        <v>88.9</v>
      </c>
      <c r="J404" s="122">
        <f t="shared" si="46"/>
        <v>137.5</v>
      </c>
      <c r="K404" s="122">
        <f t="shared" si="46"/>
        <v>137.5</v>
      </c>
      <c r="L404" s="122">
        <f t="shared" si="46"/>
        <v>147.10000000000002</v>
      </c>
      <c r="M404" s="122">
        <f t="shared" si="46"/>
        <v>158.20000000000002</v>
      </c>
    </row>
    <row r="405" spans="1:13" x14ac:dyDescent="0.2">
      <c r="A405" s="162"/>
      <c r="B405" s="36">
        <v>610</v>
      </c>
      <c r="C405" s="37"/>
      <c r="D405" s="37" t="s">
        <v>188</v>
      </c>
      <c r="E405" s="118">
        <v>31.6</v>
      </c>
      <c r="F405" s="67"/>
      <c r="G405" s="67"/>
      <c r="H405" s="86"/>
      <c r="I405" s="118">
        <v>30</v>
      </c>
      <c r="J405" s="67">
        <v>31.8</v>
      </c>
      <c r="K405" s="67">
        <v>31.8</v>
      </c>
      <c r="L405" s="65">
        <v>32</v>
      </c>
      <c r="M405" s="65">
        <v>33</v>
      </c>
    </row>
    <row r="406" spans="1:13" x14ac:dyDescent="0.2">
      <c r="A406" s="161"/>
      <c r="B406" s="36">
        <v>620</v>
      </c>
      <c r="C406" s="37"/>
      <c r="D406" s="37" t="s">
        <v>116</v>
      </c>
      <c r="E406" s="118">
        <v>10.9</v>
      </c>
      <c r="F406" s="91"/>
      <c r="G406" s="67"/>
      <c r="H406" s="92"/>
      <c r="I406" s="118">
        <v>11.7</v>
      </c>
      <c r="J406" s="67">
        <v>11.7</v>
      </c>
      <c r="K406" s="67">
        <v>11.7</v>
      </c>
      <c r="L406" s="65">
        <v>11.8</v>
      </c>
      <c r="M406" s="65">
        <v>11.9</v>
      </c>
    </row>
    <row r="407" spans="1:13" x14ac:dyDescent="0.2">
      <c r="A407" s="162"/>
      <c r="B407" s="36">
        <v>630</v>
      </c>
      <c r="C407" s="36"/>
      <c r="D407" s="36" t="s">
        <v>162</v>
      </c>
      <c r="E407" s="122">
        <f t="shared" ref="E407:M407" si="47">SUM(E408:E440)</f>
        <v>41.099999999999994</v>
      </c>
      <c r="F407" s="122">
        <f t="shared" si="47"/>
        <v>0</v>
      </c>
      <c r="G407" s="122">
        <f t="shared" si="47"/>
        <v>0</v>
      </c>
      <c r="H407" s="122">
        <f t="shared" si="47"/>
        <v>0</v>
      </c>
      <c r="I407" s="122">
        <f t="shared" si="47"/>
        <v>47.2</v>
      </c>
      <c r="J407" s="122">
        <f t="shared" si="47"/>
        <v>94.000000000000014</v>
      </c>
      <c r="K407" s="122">
        <f t="shared" si="47"/>
        <v>94.000000000000014</v>
      </c>
      <c r="L407" s="122">
        <f t="shared" si="47"/>
        <v>103.30000000000001</v>
      </c>
      <c r="M407" s="122">
        <f t="shared" si="47"/>
        <v>113.30000000000001</v>
      </c>
    </row>
    <row r="408" spans="1:13" x14ac:dyDescent="0.2">
      <c r="A408" s="162"/>
      <c r="B408" s="36"/>
      <c r="C408" s="37">
        <v>631001</v>
      </c>
      <c r="D408" s="37" t="s">
        <v>129</v>
      </c>
      <c r="E408" s="118">
        <v>0</v>
      </c>
      <c r="F408" s="67"/>
      <c r="G408" s="67"/>
      <c r="H408" s="76"/>
      <c r="I408" s="118">
        <v>0</v>
      </c>
      <c r="J408" s="67">
        <v>0</v>
      </c>
      <c r="K408" s="67">
        <v>0</v>
      </c>
      <c r="L408" s="67">
        <v>0</v>
      </c>
      <c r="M408" s="67">
        <v>0</v>
      </c>
    </row>
    <row r="409" spans="1:13" x14ac:dyDescent="0.2">
      <c r="A409" s="162"/>
      <c r="B409" s="36"/>
      <c r="C409" s="37">
        <v>6320011</v>
      </c>
      <c r="D409" s="37" t="s">
        <v>56</v>
      </c>
      <c r="E409" s="118">
        <v>6.4</v>
      </c>
      <c r="F409" s="67"/>
      <c r="G409" s="67"/>
      <c r="H409" s="76"/>
      <c r="I409" s="118">
        <v>4.0999999999999996</v>
      </c>
      <c r="J409" s="67">
        <v>4.2</v>
      </c>
      <c r="K409" s="67">
        <v>4.2</v>
      </c>
      <c r="L409" s="67">
        <v>4.2</v>
      </c>
      <c r="M409" s="67">
        <v>4.2</v>
      </c>
    </row>
    <row r="410" spans="1:13" x14ac:dyDescent="0.2">
      <c r="A410" s="162"/>
      <c r="B410" s="36"/>
      <c r="C410" s="37">
        <v>6320012</v>
      </c>
      <c r="D410" s="37" t="s">
        <v>163</v>
      </c>
      <c r="E410" s="118">
        <v>6.6</v>
      </c>
      <c r="F410" s="67"/>
      <c r="G410" s="67"/>
      <c r="H410" s="76"/>
      <c r="I410" s="118">
        <v>17.3</v>
      </c>
      <c r="J410" s="67">
        <v>17.2</v>
      </c>
      <c r="K410" s="67">
        <v>17.2</v>
      </c>
      <c r="L410" s="67">
        <v>17.2</v>
      </c>
      <c r="M410" s="67">
        <v>17.2</v>
      </c>
    </row>
    <row r="411" spans="1:13" x14ac:dyDescent="0.2">
      <c r="A411" s="162"/>
      <c r="B411" s="36"/>
      <c r="C411" s="37">
        <v>632002</v>
      </c>
      <c r="D411" s="37" t="s">
        <v>164</v>
      </c>
      <c r="E411" s="118">
        <v>0.6</v>
      </c>
      <c r="F411" s="67"/>
      <c r="G411" s="67"/>
      <c r="H411" s="76"/>
      <c r="I411" s="118">
        <v>0.8</v>
      </c>
      <c r="J411" s="67">
        <v>0.8</v>
      </c>
      <c r="K411" s="67">
        <v>0.8</v>
      </c>
      <c r="L411" s="67">
        <v>0.8</v>
      </c>
      <c r="M411" s="67">
        <v>0.8</v>
      </c>
    </row>
    <row r="412" spans="1:13" x14ac:dyDescent="0.2">
      <c r="A412" s="162"/>
      <c r="B412" s="36"/>
      <c r="C412" s="37">
        <v>632003</v>
      </c>
      <c r="D412" s="37" t="s">
        <v>369</v>
      </c>
      <c r="E412" s="118">
        <v>0.8</v>
      </c>
      <c r="F412" s="67"/>
      <c r="G412" s="67"/>
      <c r="H412" s="76"/>
      <c r="I412" s="118">
        <v>1</v>
      </c>
      <c r="J412" s="67">
        <v>1</v>
      </c>
      <c r="K412" s="67">
        <v>1</v>
      </c>
      <c r="L412" s="67">
        <v>1</v>
      </c>
      <c r="M412" s="67">
        <v>1</v>
      </c>
    </row>
    <row r="413" spans="1:13" x14ac:dyDescent="0.2">
      <c r="A413" s="162"/>
      <c r="B413" s="36"/>
      <c r="C413" s="37">
        <v>633002</v>
      </c>
      <c r="D413" s="37" t="s">
        <v>132</v>
      </c>
      <c r="E413" s="118">
        <v>0.2</v>
      </c>
      <c r="F413" s="67"/>
      <c r="G413" s="67"/>
      <c r="H413" s="76"/>
      <c r="I413" s="118">
        <v>0.1</v>
      </c>
      <c r="J413" s="67">
        <v>0.1</v>
      </c>
      <c r="K413" s="67">
        <v>0.1</v>
      </c>
      <c r="L413" s="67">
        <v>0.1</v>
      </c>
      <c r="M413" s="67">
        <v>0.1</v>
      </c>
    </row>
    <row r="414" spans="1:13" x14ac:dyDescent="0.2">
      <c r="A414" s="162"/>
      <c r="B414" s="36"/>
      <c r="C414" s="37">
        <v>633004</v>
      </c>
      <c r="D414" s="37" t="s">
        <v>189</v>
      </c>
      <c r="E414" s="118">
        <v>0.2</v>
      </c>
      <c r="F414" s="67"/>
      <c r="G414" s="67"/>
      <c r="H414" s="76"/>
      <c r="I414" s="118">
        <v>0</v>
      </c>
      <c r="J414" s="67">
        <v>0</v>
      </c>
      <c r="K414" s="67">
        <v>0</v>
      </c>
      <c r="L414" s="67">
        <v>0</v>
      </c>
      <c r="M414" s="67">
        <v>0</v>
      </c>
    </row>
    <row r="415" spans="1:13" x14ac:dyDescent="0.2">
      <c r="A415" s="162"/>
      <c r="B415" s="36"/>
      <c r="C415" s="37">
        <v>633004</v>
      </c>
      <c r="D415" s="37" t="s">
        <v>469</v>
      </c>
      <c r="E415" s="118">
        <v>0</v>
      </c>
      <c r="F415" s="67"/>
      <c r="G415" s="67"/>
      <c r="H415" s="76"/>
      <c r="I415" s="118">
        <v>0</v>
      </c>
      <c r="J415" s="67">
        <v>3.5</v>
      </c>
      <c r="K415" s="67">
        <v>3.5</v>
      </c>
      <c r="L415" s="67">
        <v>3.5</v>
      </c>
      <c r="M415" s="67">
        <v>3.5</v>
      </c>
    </row>
    <row r="416" spans="1:13" x14ac:dyDescent="0.2">
      <c r="A416" s="162"/>
      <c r="B416" s="36"/>
      <c r="C416" s="37">
        <v>633006</v>
      </c>
      <c r="D416" s="37" t="s">
        <v>470</v>
      </c>
      <c r="E416" s="118">
        <v>0</v>
      </c>
      <c r="F416" s="67"/>
      <c r="G416" s="67"/>
      <c r="H416" s="76"/>
      <c r="I416" s="118">
        <v>0</v>
      </c>
      <c r="J416" s="67">
        <v>4.3</v>
      </c>
      <c r="K416" s="67">
        <v>4.3</v>
      </c>
      <c r="L416" s="67">
        <v>4.3</v>
      </c>
      <c r="M416" s="67">
        <v>4.3</v>
      </c>
    </row>
    <row r="417" spans="1:13" x14ac:dyDescent="0.2">
      <c r="A417" s="162"/>
      <c r="B417" s="36"/>
      <c r="C417" s="37">
        <v>633004</v>
      </c>
      <c r="D417" s="37" t="s">
        <v>471</v>
      </c>
      <c r="E417" s="118">
        <v>0</v>
      </c>
      <c r="F417" s="67"/>
      <c r="G417" s="67"/>
      <c r="H417" s="76"/>
      <c r="I417" s="118">
        <v>0</v>
      </c>
      <c r="J417" s="67">
        <v>0.6</v>
      </c>
      <c r="K417" s="67">
        <v>0.6</v>
      </c>
      <c r="L417" s="67">
        <v>0.6</v>
      </c>
      <c r="M417" s="67">
        <v>0.6</v>
      </c>
    </row>
    <row r="418" spans="1:13" x14ac:dyDescent="0.2">
      <c r="A418" s="162"/>
      <c r="B418" s="36"/>
      <c r="C418" s="37">
        <v>633001</v>
      </c>
      <c r="D418" s="37" t="s">
        <v>472</v>
      </c>
      <c r="E418" s="118">
        <v>0</v>
      </c>
      <c r="F418" s="67"/>
      <c r="G418" s="67"/>
      <c r="H418" s="76"/>
      <c r="I418" s="118">
        <v>0</v>
      </c>
      <c r="J418" s="67">
        <v>0.6</v>
      </c>
      <c r="K418" s="67">
        <v>0.6</v>
      </c>
      <c r="L418" s="67">
        <v>0.6</v>
      </c>
      <c r="M418" s="67">
        <v>0.6</v>
      </c>
    </row>
    <row r="419" spans="1:13" x14ac:dyDescent="0.2">
      <c r="A419" s="162"/>
      <c r="B419" s="36"/>
      <c r="C419" s="37">
        <v>633006</v>
      </c>
      <c r="D419" s="37" t="s">
        <v>134</v>
      </c>
      <c r="E419" s="118">
        <v>1.6</v>
      </c>
      <c r="F419" s="67"/>
      <c r="G419" s="67"/>
      <c r="H419" s="76"/>
      <c r="I419" s="118">
        <v>5.9</v>
      </c>
      <c r="J419" s="67">
        <v>6</v>
      </c>
      <c r="K419" s="67">
        <v>6</v>
      </c>
      <c r="L419" s="67">
        <v>6</v>
      </c>
      <c r="M419" s="67">
        <v>6</v>
      </c>
    </row>
    <row r="420" spans="1:13" x14ac:dyDescent="0.2">
      <c r="A420" s="162"/>
      <c r="B420" s="36"/>
      <c r="C420" s="37">
        <v>6330066</v>
      </c>
      <c r="D420" s="37" t="s">
        <v>301</v>
      </c>
      <c r="E420" s="118">
        <v>0.5</v>
      </c>
      <c r="F420" s="67"/>
      <c r="G420" s="67"/>
      <c r="H420" s="76"/>
      <c r="I420" s="118">
        <v>0.1</v>
      </c>
      <c r="J420" s="67">
        <v>0.1</v>
      </c>
      <c r="K420" s="67">
        <v>0.1</v>
      </c>
      <c r="L420" s="67">
        <v>0.1</v>
      </c>
      <c r="M420" s="67">
        <v>0.1</v>
      </c>
    </row>
    <row r="421" spans="1:13" x14ac:dyDescent="0.2">
      <c r="A421" s="162"/>
      <c r="B421" s="36"/>
      <c r="C421" s="37">
        <v>6330061</v>
      </c>
      <c r="D421" s="37" t="s">
        <v>190</v>
      </c>
      <c r="E421" s="118">
        <v>0.3</v>
      </c>
      <c r="F421" s="67"/>
      <c r="G421" s="67"/>
      <c r="H421" s="76"/>
      <c r="I421" s="118">
        <v>0.2</v>
      </c>
      <c r="J421" s="67">
        <v>0.2</v>
      </c>
      <c r="K421" s="67">
        <v>0.2</v>
      </c>
      <c r="L421" s="67">
        <v>0.2</v>
      </c>
      <c r="M421" s="67">
        <v>0.2</v>
      </c>
    </row>
    <row r="422" spans="1:13" x14ac:dyDescent="0.2">
      <c r="A422" s="162"/>
      <c r="B422" s="36"/>
      <c r="C422" s="37">
        <v>6330062</v>
      </c>
      <c r="D422" s="37" t="s">
        <v>191</v>
      </c>
      <c r="E422" s="118">
        <v>0.3</v>
      </c>
      <c r="F422" s="67"/>
      <c r="G422" s="67"/>
      <c r="H422" s="76"/>
      <c r="I422" s="118">
        <v>0.2</v>
      </c>
      <c r="J422" s="67">
        <v>0.2</v>
      </c>
      <c r="K422" s="67">
        <v>0.2</v>
      </c>
      <c r="L422" s="67">
        <v>0.2</v>
      </c>
      <c r="M422" s="67">
        <v>0.2</v>
      </c>
    </row>
    <row r="423" spans="1:13" x14ac:dyDescent="0.2">
      <c r="A423" s="162"/>
      <c r="B423" s="36"/>
      <c r="C423" s="37">
        <v>633013</v>
      </c>
      <c r="D423" s="37" t="s">
        <v>74</v>
      </c>
      <c r="E423" s="118">
        <v>0</v>
      </c>
      <c r="F423" s="67"/>
      <c r="G423" s="67"/>
      <c r="H423" s="76"/>
      <c r="I423" s="118">
        <v>0</v>
      </c>
      <c r="J423" s="67">
        <v>0</v>
      </c>
      <c r="K423" s="67">
        <v>0</v>
      </c>
      <c r="L423" s="67">
        <v>0</v>
      </c>
      <c r="M423" s="67">
        <v>0</v>
      </c>
    </row>
    <row r="424" spans="1:13" x14ac:dyDescent="0.2">
      <c r="A424" s="162"/>
      <c r="B424" s="36"/>
      <c r="C424" s="37">
        <v>633016</v>
      </c>
      <c r="D424" s="37" t="s">
        <v>192</v>
      </c>
      <c r="E424" s="118">
        <v>3.4</v>
      </c>
      <c r="F424" s="67"/>
      <c r="G424" s="67"/>
      <c r="H424" s="86"/>
      <c r="I424" s="118">
        <v>3.5</v>
      </c>
      <c r="J424" s="67">
        <v>3.5</v>
      </c>
      <c r="K424" s="67">
        <v>3.5</v>
      </c>
      <c r="L424" s="67">
        <v>3.5</v>
      </c>
      <c r="M424" s="67">
        <v>3.5</v>
      </c>
    </row>
    <row r="425" spans="1:13" x14ac:dyDescent="0.2">
      <c r="A425" s="162"/>
      <c r="B425" s="36"/>
      <c r="C425" s="37">
        <v>634004</v>
      </c>
      <c r="D425" s="37" t="s">
        <v>80</v>
      </c>
      <c r="E425" s="118">
        <v>0.5</v>
      </c>
      <c r="F425" s="67"/>
      <c r="G425" s="67"/>
      <c r="H425" s="86"/>
      <c r="I425" s="118">
        <v>0</v>
      </c>
      <c r="J425" s="67">
        <v>0</v>
      </c>
      <c r="K425" s="67">
        <v>0</v>
      </c>
      <c r="L425" s="67">
        <v>0</v>
      </c>
      <c r="M425" s="67">
        <v>0</v>
      </c>
    </row>
    <row r="426" spans="1:13" x14ac:dyDescent="0.2">
      <c r="A426" s="162"/>
      <c r="B426" s="36"/>
      <c r="C426" s="37">
        <v>635006</v>
      </c>
      <c r="D426" s="37" t="s">
        <v>193</v>
      </c>
      <c r="E426" s="118">
        <v>0.3</v>
      </c>
      <c r="F426" s="67"/>
      <c r="G426" s="67"/>
      <c r="H426" s="76"/>
      <c r="I426" s="118">
        <v>0.2</v>
      </c>
      <c r="J426" s="67">
        <v>5</v>
      </c>
      <c r="K426" s="67">
        <v>5</v>
      </c>
      <c r="L426" s="67">
        <v>5</v>
      </c>
      <c r="M426" s="67">
        <v>5</v>
      </c>
    </row>
    <row r="427" spans="1:13" x14ac:dyDescent="0.2">
      <c r="A427" s="162"/>
      <c r="B427" s="36"/>
      <c r="C427" s="37">
        <v>637002</v>
      </c>
      <c r="D427" s="37" t="s">
        <v>544</v>
      </c>
      <c r="E427" s="118">
        <v>13</v>
      </c>
      <c r="F427" s="67"/>
      <c r="G427" s="67"/>
      <c r="H427" s="86"/>
      <c r="I427" s="118">
        <v>7</v>
      </c>
      <c r="J427" s="67">
        <v>37.700000000000003</v>
      </c>
      <c r="K427" s="67">
        <v>37.700000000000003</v>
      </c>
      <c r="L427" s="65">
        <v>47</v>
      </c>
      <c r="M427" s="65">
        <v>57</v>
      </c>
    </row>
    <row r="428" spans="1:13" x14ac:dyDescent="0.2">
      <c r="A428" s="162"/>
      <c r="B428" s="36"/>
      <c r="C428" s="37">
        <v>637003</v>
      </c>
      <c r="D428" s="37" t="s">
        <v>90</v>
      </c>
      <c r="E428" s="118">
        <v>0.4</v>
      </c>
      <c r="F428" s="67"/>
      <c r="G428" s="67"/>
      <c r="H428" s="76"/>
      <c r="I428" s="118">
        <v>0</v>
      </c>
      <c r="J428" s="67">
        <v>0</v>
      </c>
      <c r="K428" s="67">
        <v>0</v>
      </c>
      <c r="L428" s="67">
        <v>0</v>
      </c>
      <c r="M428" s="67">
        <v>0</v>
      </c>
    </row>
    <row r="429" spans="1:13" x14ac:dyDescent="0.2">
      <c r="A429" s="162"/>
      <c r="B429" s="36"/>
      <c r="C429" s="37">
        <v>637004</v>
      </c>
      <c r="D429" s="37" t="s">
        <v>194</v>
      </c>
      <c r="E429" s="118">
        <v>0.3</v>
      </c>
      <c r="F429" s="67"/>
      <c r="G429" s="67"/>
      <c r="H429" s="76"/>
      <c r="I429" s="118">
        <v>0</v>
      </c>
      <c r="J429" s="67">
        <v>0</v>
      </c>
      <c r="K429" s="67">
        <v>0</v>
      </c>
      <c r="L429" s="67">
        <v>0</v>
      </c>
      <c r="M429" s="67">
        <v>0</v>
      </c>
    </row>
    <row r="430" spans="1:13" x14ac:dyDescent="0.2">
      <c r="A430" s="162"/>
      <c r="B430" s="36"/>
      <c r="C430" s="37">
        <v>6370045</v>
      </c>
      <c r="D430" s="37" t="s">
        <v>195</v>
      </c>
      <c r="E430" s="118">
        <v>0.8</v>
      </c>
      <c r="F430" s="67"/>
      <c r="G430" s="67"/>
      <c r="H430" s="76"/>
      <c r="I430" s="118">
        <v>0</v>
      </c>
      <c r="J430" s="67">
        <v>0</v>
      </c>
      <c r="K430" s="67">
        <v>0</v>
      </c>
      <c r="L430" s="67">
        <v>0</v>
      </c>
      <c r="M430" s="67">
        <v>0</v>
      </c>
    </row>
    <row r="431" spans="1:13" x14ac:dyDescent="0.2">
      <c r="A431" s="162"/>
      <c r="B431" s="36"/>
      <c r="C431" s="37">
        <v>6370046</v>
      </c>
      <c r="D431" s="37" t="s">
        <v>94</v>
      </c>
      <c r="E431" s="118">
        <v>0.5</v>
      </c>
      <c r="F431" s="67"/>
      <c r="G431" s="67"/>
      <c r="H431" s="76"/>
      <c r="I431" s="118">
        <v>0.1</v>
      </c>
      <c r="J431" s="67">
        <v>1.6</v>
      </c>
      <c r="K431" s="67">
        <v>1.6</v>
      </c>
      <c r="L431" s="67">
        <v>1.6</v>
      </c>
      <c r="M431" s="67">
        <v>1.6</v>
      </c>
    </row>
    <row r="432" spans="1:13" x14ac:dyDescent="0.2">
      <c r="A432" s="162"/>
      <c r="B432" s="36"/>
      <c r="C432" s="37">
        <v>6370047</v>
      </c>
      <c r="D432" s="37" t="s">
        <v>196</v>
      </c>
      <c r="E432" s="118">
        <v>0</v>
      </c>
      <c r="F432" s="67"/>
      <c r="G432" s="67"/>
      <c r="H432" s="76"/>
      <c r="I432" s="118">
        <v>0</v>
      </c>
      <c r="J432" s="67">
        <v>0</v>
      </c>
      <c r="K432" s="67">
        <v>0</v>
      </c>
      <c r="L432" s="67">
        <v>0</v>
      </c>
      <c r="M432" s="67">
        <v>0</v>
      </c>
    </row>
    <row r="433" spans="1:13" x14ac:dyDescent="0.2">
      <c r="A433" s="162"/>
      <c r="B433" s="36"/>
      <c r="C433" s="37">
        <v>637005</v>
      </c>
      <c r="D433" s="37" t="s">
        <v>197</v>
      </c>
      <c r="E433" s="118">
        <v>0.7</v>
      </c>
      <c r="F433" s="67"/>
      <c r="G433" s="67"/>
      <c r="H433" s="76"/>
      <c r="I433" s="118">
        <v>0.4</v>
      </c>
      <c r="J433" s="67">
        <v>0.4</v>
      </c>
      <c r="K433" s="67">
        <v>0.4</v>
      </c>
      <c r="L433" s="67">
        <v>0.4</v>
      </c>
      <c r="M433" s="67">
        <v>0.4</v>
      </c>
    </row>
    <row r="434" spans="1:13" x14ac:dyDescent="0.2">
      <c r="A434" s="162"/>
      <c r="B434" s="36"/>
      <c r="C434" s="37">
        <v>637014</v>
      </c>
      <c r="D434" s="37" t="s">
        <v>101</v>
      </c>
      <c r="E434" s="118">
        <v>2</v>
      </c>
      <c r="F434" s="67"/>
      <c r="G434" s="67"/>
      <c r="H434" s="76"/>
      <c r="I434" s="118">
        <v>2.1</v>
      </c>
      <c r="J434" s="67">
        <v>2.2000000000000002</v>
      </c>
      <c r="K434" s="67">
        <v>2.2000000000000002</v>
      </c>
      <c r="L434" s="67">
        <v>2.2000000000000002</v>
      </c>
      <c r="M434" s="67">
        <v>2.2000000000000002</v>
      </c>
    </row>
    <row r="435" spans="1:13" x14ac:dyDescent="0.2">
      <c r="A435" s="162"/>
      <c r="B435" s="36"/>
      <c r="C435" s="37">
        <v>637012</v>
      </c>
      <c r="D435" s="37" t="s">
        <v>103</v>
      </c>
      <c r="E435" s="118">
        <v>0.3</v>
      </c>
      <c r="F435" s="67"/>
      <c r="G435" s="67"/>
      <c r="H435" s="76"/>
      <c r="I435" s="118">
        <v>0.3</v>
      </c>
      <c r="J435" s="67">
        <v>0.5</v>
      </c>
      <c r="K435" s="67">
        <v>0.5</v>
      </c>
      <c r="L435" s="67">
        <v>0.5</v>
      </c>
      <c r="M435" s="67">
        <v>0.5</v>
      </c>
    </row>
    <row r="436" spans="1:13" x14ac:dyDescent="0.2">
      <c r="A436" s="162"/>
      <c r="B436" s="36"/>
      <c r="C436" s="37">
        <v>637027</v>
      </c>
      <c r="D436" s="37" t="s">
        <v>198</v>
      </c>
      <c r="E436" s="118">
        <v>0.5</v>
      </c>
      <c r="F436" s="67"/>
      <c r="G436" s="67"/>
      <c r="H436" s="76"/>
      <c r="I436" s="118">
        <v>0.9</v>
      </c>
      <c r="J436" s="67">
        <v>1</v>
      </c>
      <c r="K436" s="67">
        <v>1</v>
      </c>
      <c r="L436" s="67">
        <v>1</v>
      </c>
      <c r="M436" s="67">
        <v>1</v>
      </c>
    </row>
    <row r="437" spans="1:13" x14ac:dyDescent="0.2">
      <c r="A437" s="162"/>
      <c r="B437" s="36"/>
      <c r="C437" s="37">
        <v>642001</v>
      </c>
      <c r="D437" s="37" t="s">
        <v>199</v>
      </c>
      <c r="E437" s="118">
        <v>0.4</v>
      </c>
      <c r="F437" s="67"/>
      <c r="G437" s="67"/>
      <c r="H437" s="76"/>
      <c r="I437" s="118">
        <v>0.1</v>
      </c>
      <c r="J437" s="67">
        <v>3.2</v>
      </c>
      <c r="K437" s="67">
        <v>3.2</v>
      </c>
      <c r="L437" s="67">
        <v>3.2</v>
      </c>
      <c r="M437" s="67">
        <v>3.2</v>
      </c>
    </row>
    <row r="438" spans="1:13" x14ac:dyDescent="0.2">
      <c r="A438" s="162"/>
      <c r="B438" s="36"/>
      <c r="C438" s="37">
        <v>642001</v>
      </c>
      <c r="D438" s="37" t="s">
        <v>436</v>
      </c>
      <c r="E438" s="118">
        <v>0</v>
      </c>
      <c r="F438" s="67"/>
      <c r="G438" s="67"/>
      <c r="H438" s="76"/>
      <c r="I438" s="118">
        <v>0.5</v>
      </c>
      <c r="J438" s="67">
        <v>0</v>
      </c>
      <c r="K438" s="67">
        <v>0</v>
      </c>
      <c r="L438" s="67">
        <v>0</v>
      </c>
      <c r="M438" s="67">
        <v>0</v>
      </c>
    </row>
    <row r="439" spans="1:13" x14ac:dyDescent="0.2">
      <c r="A439" s="162"/>
      <c r="B439" s="36"/>
      <c r="C439" s="37">
        <v>642012</v>
      </c>
      <c r="D439" s="37" t="s">
        <v>110</v>
      </c>
      <c r="E439" s="118">
        <v>0</v>
      </c>
      <c r="F439" s="67"/>
      <c r="G439" s="67"/>
      <c r="H439" s="76"/>
      <c r="I439" s="118">
        <v>2.2999999999999998</v>
      </c>
      <c r="J439" s="67">
        <v>0</v>
      </c>
      <c r="K439" s="67">
        <v>0</v>
      </c>
      <c r="L439" s="67">
        <v>0</v>
      </c>
      <c r="M439" s="67">
        <v>0</v>
      </c>
    </row>
    <row r="440" spans="1:13" x14ac:dyDescent="0.2">
      <c r="A440" s="161"/>
      <c r="B440" s="36"/>
      <c r="C440" s="37">
        <v>642015</v>
      </c>
      <c r="D440" s="37" t="s">
        <v>517</v>
      </c>
      <c r="E440" s="118">
        <v>0.5</v>
      </c>
      <c r="F440" s="74"/>
      <c r="G440" s="74"/>
      <c r="H440" s="75"/>
      <c r="I440" s="118">
        <v>0.1</v>
      </c>
      <c r="J440" s="67">
        <v>0.1</v>
      </c>
      <c r="K440" s="67">
        <v>0.1</v>
      </c>
      <c r="L440" s="67">
        <v>0.1</v>
      </c>
      <c r="M440" s="67">
        <v>0.1</v>
      </c>
    </row>
    <row r="441" spans="1:13" x14ac:dyDescent="0.2">
      <c r="A441" s="162"/>
      <c r="B441" s="620" t="s">
        <v>504</v>
      </c>
      <c r="C441" s="621"/>
      <c r="D441" s="39" t="s">
        <v>177</v>
      </c>
      <c r="E441" s="120">
        <f t="shared" ref="E441:M441" si="48">SUM(E442:E448)</f>
        <v>5.9</v>
      </c>
      <c r="F441" s="120">
        <f t="shared" si="48"/>
        <v>0</v>
      </c>
      <c r="G441" s="120">
        <f t="shared" si="48"/>
        <v>0</v>
      </c>
      <c r="H441" s="120">
        <f t="shared" si="48"/>
        <v>0</v>
      </c>
      <c r="I441" s="120">
        <f t="shared" si="48"/>
        <v>6</v>
      </c>
      <c r="J441" s="120">
        <f t="shared" si="48"/>
        <v>9.6</v>
      </c>
      <c r="K441" s="120">
        <f t="shared" si="48"/>
        <v>9.6</v>
      </c>
      <c r="L441" s="120">
        <f t="shared" si="48"/>
        <v>9.6999999999999993</v>
      </c>
      <c r="M441" s="120">
        <f t="shared" si="48"/>
        <v>9.7999999999999989</v>
      </c>
    </row>
    <row r="442" spans="1:13" x14ac:dyDescent="0.2">
      <c r="A442" s="162"/>
      <c r="B442" s="36"/>
      <c r="C442" s="37">
        <v>632001</v>
      </c>
      <c r="D442" s="37" t="s">
        <v>56</v>
      </c>
      <c r="E442" s="118">
        <v>2.8</v>
      </c>
      <c r="F442" s="67"/>
      <c r="G442" s="67"/>
      <c r="H442" s="76"/>
      <c r="I442" s="118">
        <v>1.8</v>
      </c>
      <c r="J442" s="67">
        <v>2.2999999999999998</v>
      </c>
      <c r="K442" s="67">
        <v>2.2999999999999998</v>
      </c>
      <c r="L442" s="67">
        <v>2.2999999999999998</v>
      </c>
      <c r="M442" s="67">
        <v>2.2999999999999998</v>
      </c>
    </row>
    <row r="443" spans="1:13" x14ac:dyDescent="0.2">
      <c r="A443" s="162"/>
      <c r="B443" s="36"/>
      <c r="C443" s="37">
        <v>632002</v>
      </c>
      <c r="D443" s="37" t="s">
        <v>164</v>
      </c>
      <c r="E443" s="118">
        <v>0.3</v>
      </c>
      <c r="F443" s="67"/>
      <c r="G443" s="67"/>
      <c r="H443" s="76"/>
      <c r="I443" s="118">
        <v>0.4</v>
      </c>
      <c r="J443" s="67">
        <v>0.6</v>
      </c>
      <c r="K443" s="67">
        <v>0.6</v>
      </c>
      <c r="L443" s="67">
        <v>0.6</v>
      </c>
      <c r="M443" s="67">
        <v>0.6</v>
      </c>
    </row>
    <row r="444" spans="1:13" x14ac:dyDescent="0.2">
      <c r="A444" s="162"/>
      <c r="B444" s="36"/>
      <c r="C444" s="37">
        <v>633006</v>
      </c>
      <c r="D444" s="37" t="s">
        <v>134</v>
      </c>
      <c r="E444" s="118">
        <v>0.7</v>
      </c>
      <c r="F444" s="67"/>
      <c r="G444" s="67"/>
      <c r="H444" s="76"/>
      <c r="I444" s="118">
        <v>0.6</v>
      </c>
      <c r="J444" s="67">
        <v>3</v>
      </c>
      <c r="K444" s="67">
        <v>3</v>
      </c>
      <c r="L444" s="67">
        <v>3</v>
      </c>
      <c r="M444" s="67">
        <v>3</v>
      </c>
    </row>
    <row r="445" spans="1:13" x14ac:dyDescent="0.2">
      <c r="A445" s="162"/>
      <c r="B445" s="36"/>
      <c r="C445" s="37">
        <v>634001</v>
      </c>
      <c r="D445" s="37" t="s">
        <v>533</v>
      </c>
      <c r="E445" s="118">
        <v>0</v>
      </c>
      <c r="F445" s="67"/>
      <c r="G445" s="67"/>
      <c r="H445" s="76"/>
      <c r="I445" s="118">
        <v>0.3</v>
      </c>
      <c r="J445" s="67">
        <v>0.5</v>
      </c>
      <c r="K445" s="67">
        <v>0.5</v>
      </c>
      <c r="L445" s="65">
        <v>0.6</v>
      </c>
      <c r="M445" s="65">
        <v>0.7</v>
      </c>
    </row>
    <row r="446" spans="1:13" x14ac:dyDescent="0.2">
      <c r="A446" s="162"/>
      <c r="B446" s="36"/>
      <c r="C446" s="37">
        <v>637001</v>
      </c>
      <c r="D446" s="37" t="s">
        <v>89</v>
      </c>
      <c r="E446" s="118">
        <v>0</v>
      </c>
      <c r="F446" s="67"/>
      <c r="G446" s="67"/>
      <c r="H446" s="76"/>
      <c r="I446" s="118">
        <v>0</v>
      </c>
      <c r="J446" s="67">
        <v>0.1</v>
      </c>
      <c r="K446" s="67">
        <v>0.1</v>
      </c>
      <c r="L446" s="67">
        <v>0.1</v>
      </c>
      <c r="M446" s="67">
        <v>0.1</v>
      </c>
    </row>
    <row r="447" spans="1:13" x14ac:dyDescent="0.2">
      <c r="A447" s="162"/>
      <c r="B447" s="36"/>
      <c r="C447" s="37">
        <v>637004</v>
      </c>
      <c r="D447" s="37" t="s">
        <v>297</v>
      </c>
      <c r="E447" s="118">
        <v>2.1</v>
      </c>
      <c r="F447" s="67"/>
      <c r="G447" s="67"/>
      <c r="H447" s="76"/>
      <c r="I447" s="118">
        <v>2.9</v>
      </c>
      <c r="J447" s="67">
        <v>2.9</v>
      </c>
      <c r="K447" s="67">
        <v>2.9</v>
      </c>
      <c r="L447" s="67">
        <v>2.9</v>
      </c>
      <c r="M447" s="67">
        <v>2.9</v>
      </c>
    </row>
    <row r="448" spans="1:13" x14ac:dyDescent="0.2">
      <c r="A448" s="161"/>
      <c r="B448" s="36"/>
      <c r="C448" s="37">
        <v>637005</v>
      </c>
      <c r="D448" s="37" t="s">
        <v>480</v>
      </c>
      <c r="E448" s="118">
        <v>0</v>
      </c>
      <c r="F448" s="74"/>
      <c r="G448" s="74"/>
      <c r="H448" s="75"/>
      <c r="I448" s="118">
        <v>0</v>
      </c>
      <c r="J448" s="67">
        <v>0.2</v>
      </c>
      <c r="K448" s="67">
        <v>0.2</v>
      </c>
      <c r="L448" s="67">
        <v>0.2</v>
      </c>
      <c r="M448" s="67">
        <v>0.2</v>
      </c>
    </row>
    <row r="449" spans="1:13" x14ac:dyDescent="0.2">
      <c r="A449" s="161"/>
      <c r="B449" s="39" t="s">
        <v>200</v>
      </c>
      <c r="C449" s="39"/>
      <c r="D449" s="39" t="s">
        <v>201</v>
      </c>
      <c r="E449" s="120">
        <f t="shared" ref="E449:M449" si="49">SUM(E450+E463+E468+E473+E476+E477)</f>
        <v>405.6</v>
      </c>
      <c r="F449" s="120">
        <f t="shared" si="49"/>
        <v>0</v>
      </c>
      <c r="G449" s="120">
        <f t="shared" si="49"/>
        <v>0</v>
      </c>
      <c r="H449" s="120">
        <f t="shared" si="49"/>
        <v>0</v>
      </c>
      <c r="I449" s="120">
        <f t="shared" si="49"/>
        <v>417.40000000000003</v>
      </c>
      <c r="J449" s="120">
        <f t="shared" si="49"/>
        <v>426.34999999999991</v>
      </c>
      <c r="K449" s="120">
        <f t="shared" si="49"/>
        <v>426.34999999999991</v>
      </c>
      <c r="L449" s="120">
        <f t="shared" si="49"/>
        <v>441.34999999999997</v>
      </c>
      <c r="M449" s="120">
        <f t="shared" si="49"/>
        <v>468.34999999999997</v>
      </c>
    </row>
    <row r="450" spans="1:13" x14ac:dyDescent="0.2">
      <c r="A450" s="162"/>
      <c r="B450" s="36" t="s">
        <v>202</v>
      </c>
      <c r="C450" s="36"/>
      <c r="D450" s="36" t="s">
        <v>203</v>
      </c>
      <c r="E450" s="122">
        <f t="shared" ref="E450:J450" si="50">SUM(E451:E462)</f>
        <v>303.7</v>
      </c>
      <c r="F450" s="122">
        <f t="shared" si="50"/>
        <v>0</v>
      </c>
      <c r="G450" s="122">
        <f t="shared" si="50"/>
        <v>0</v>
      </c>
      <c r="H450" s="122">
        <f t="shared" si="50"/>
        <v>0</v>
      </c>
      <c r="I450" s="122">
        <f t="shared" si="50"/>
        <v>304.90000000000003</v>
      </c>
      <c r="J450" s="122">
        <f t="shared" si="50"/>
        <v>327.49999999999994</v>
      </c>
      <c r="K450" s="122">
        <f>SUM(K451:K462)</f>
        <v>327.49999999999994</v>
      </c>
      <c r="L450" s="122">
        <f>SUM(L451:L462)</f>
        <v>340.69999999999993</v>
      </c>
      <c r="M450" s="122">
        <f>SUM(M451:M462)</f>
        <v>364.69999999999993</v>
      </c>
    </row>
    <row r="451" spans="1:13" x14ac:dyDescent="0.2">
      <c r="A451" s="162"/>
      <c r="B451" s="36">
        <v>610</v>
      </c>
      <c r="C451" s="37"/>
      <c r="D451" s="37" t="s">
        <v>184</v>
      </c>
      <c r="E451" s="118">
        <v>168.3</v>
      </c>
      <c r="F451" s="67"/>
      <c r="G451" s="67"/>
      <c r="H451" s="76"/>
      <c r="I451" s="118">
        <v>172.5</v>
      </c>
      <c r="J451" s="67">
        <v>176</v>
      </c>
      <c r="K451" s="67">
        <v>176</v>
      </c>
      <c r="L451" s="65">
        <v>180</v>
      </c>
      <c r="M451" s="65">
        <v>190</v>
      </c>
    </row>
    <row r="452" spans="1:13" x14ac:dyDescent="0.2">
      <c r="A452" s="162"/>
      <c r="B452" s="36">
        <v>620</v>
      </c>
      <c r="C452" s="37"/>
      <c r="D452" s="37" t="s">
        <v>116</v>
      </c>
      <c r="E452" s="118">
        <v>59.7</v>
      </c>
      <c r="F452" s="67"/>
      <c r="G452" s="67"/>
      <c r="H452" s="76"/>
      <c r="I452" s="118">
        <v>62.2</v>
      </c>
      <c r="J452" s="67">
        <v>63.5</v>
      </c>
      <c r="K452" s="67">
        <v>63.5</v>
      </c>
      <c r="L452" s="65">
        <v>65</v>
      </c>
      <c r="M452" s="65">
        <v>68</v>
      </c>
    </row>
    <row r="453" spans="1:13" x14ac:dyDescent="0.2">
      <c r="A453" s="162"/>
      <c r="B453" s="36"/>
      <c r="C453" s="37"/>
      <c r="D453" s="37" t="s">
        <v>287</v>
      </c>
      <c r="E453" s="118"/>
      <c r="F453" s="67"/>
      <c r="G453" s="67"/>
      <c r="H453" s="76"/>
      <c r="I453" s="118"/>
      <c r="J453" s="67">
        <v>0.8</v>
      </c>
      <c r="K453" s="67">
        <v>0.8</v>
      </c>
      <c r="L453" s="65">
        <v>0</v>
      </c>
      <c r="M453" s="65">
        <v>0</v>
      </c>
    </row>
    <row r="454" spans="1:13" x14ac:dyDescent="0.2">
      <c r="A454" s="162"/>
      <c r="B454" s="36"/>
      <c r="C454" s="37"/>
      <c r="D454" s="37" t="s">
        <v>457</v>
      </c>
      <c r="E454" s="118"/>
      <c r="F454" s="67"/>
      <c r="G454" s="67"/>
      <c r="H454" s="76"/>
      <c r="I454" s="118"/>
      <c r="J454" s="67">
        <v>0.3</v>
      </c>
      <c r="K454" s="67">
        <v>0.3</v>
      </c>
      <c r="L454" s="65">
        <v>0</v>
      </c>
      <c r="M454" s="65">
        <v>0</v>
      </c>
    </row>
    <row r="455" spans="1:13" x14ac:dyDescent="0.2">
      <c r="A455" s="162"/>
      <c r="B455" s="36">
        <v>630</v>
      </c>
      <c r="C455" s="37"/>
      <c r="D455" s="37" t="s">
        <v>117</v>
      </c>
      <c r="E455" s="118">
        <v>64</v>
      </c>
      <c r="F455" s="67"/>
      <c r="G455" s="67"/>
      <c r="H455" s="76"/>
      <c r="I455" s="118">
        <v>58.1</v>
      </c>
      <c r="J455" s="67">
        <v>71.7</v>
      </c>
      <c r="K455" s="67">
        <v>71.7</v>
      </c>
      <c r="L455" s="65">
        <v>81</v>
      </c>
      <c r="M455" s="65">
        <v>91</v>
      </c>
    </row>
    <row r="456" spans="1:13" x14ac:dyDescent="0.2">
      <c r="A456" s="162"/>
      <c r="B456" s="36"/>
      <c r="C456" s="37"/>
      <c r="D456" s="37" t="s">
        <v>461</v>
      </c>
      <c r="E456" s="118"/>
      <c r="F456" s="67"/>
      <c r="G456" s="67"/>
      <c r="H456" s="76"/>
      <c r="I456" s="118"/>
      <c r="J456" s="67">
        <v>1.3</v>
      </c>
      <c r="K456" s="67">
        <v>1.3</v>
      </c>
      <c r="L456" s="65">
        <v>0</v>
      </c>
      <c r="M456" s="65">
        <v>0</v>
      </c>
    </row>
    <row r="457" spans="1:13" x14ac:dyDescent="0.2">
      <c r="A457" s="162"/>
      <c r="B457" s="36"/>
      <c r="C457" s="37"/>
      <c r="D457" s="37" t="s">
        <v>462</v>
      </c>
      <c r="E457" s="118"/>
      <c r="F457" s="67"/>
      <c r="G457" s="67"/>
      <c r="H457" s="76"/>
      <c r="I457" s="118"/>
      <c r="J457" s="67">
        <v>0.2</v>
      </c>
      <c r="K457" s="67">
        <v>0.2</v>
      </c>
      <c r="L457" s="65">
        <v>0.2</v>
      </c>
      <c r="M457" s="65">
        <v>0.2</v>
      </c>
    </row>
    <row r="458" spans="1:13" x14ac:dyDescent="0.2">
      <c r="A458" s="162"/>
      <c r="B458" s="36">
        <v>630</v>
      </c>
      <c r="C458" s="37"/>
      <c r="D458" s="37" t="s">
        <v>491</v>
      </c>
      <c r="E458" s="118">
        <v>0</v>
      </c>
      <c r="F458" s="67"/>
      <c r="G458" s="67"/>
      <c r="H458" s="76"/>
      <c r="I458" s="118">
        <v>0</v>
      </c>
      <c r="J458" s="67">
        <v>0.4</v>
      </c>
      <c r="K458" s="67">
        <v>0.4</v>
      </c>
      <c r="L458" s="65">
        <v>0.4</v>
      </c>
      <c r="M458" s="65">
        <v>0.4</v>
      </c>
    </row>
    <row r="459" spans="1:13" x14ac:dyDescent="0.2">
      <c r="A459" s="162"/>
      <c r="B459" s="36">
        <v>630</v>
      </c>
      <c r="C459" s="37"/>
      <c r="D459" s="37" t="s">
        <v>492</v>
      </c>
      <c r="E459" s="118">
        <v>0</v>
      </c>
      <c r="F459" s="67"/>
      <c r="G459" s="67"/>
      <c r="H459" s="76"/>
      <c r="I459" s="118">
        <v>0</v>
      </c>
      <c r="J459" s="67">
        <v>0.5</v>
      </c>
      <c r="K459" s="67">
        <v>0.5</v>
      </c>
      <c r="L459" s="65">
        <v>0.5</v>
      </c>
      <c r="M459" s="65">
        <v>0.5</v>
      </c>
    </row>
    <row r="460" spans="1:13" x14ac:dyDescent="0.2">
      <c r="A460" s="162"/>
      <c r="B460" s="36">
        <v>630</v>
      </c>
      <c r="C460" s="37"/>
      <c r="D460" s="37" t="s">
        <v>493</v>
      </c>
      <c r="E460" s="118">
        <v>0</v>
      </c>
      <c r="F460" s="67"/>
      <c r="G460" s="67"/>
      <c r="H460" s="76"/>
      <c r="I460" s="118">
        <v>0</v>
      </c>
      <c r="J460" s="67">
        <v>0.4</v>
      </c>
      <c r="K460" s="67">
        <v>0.4</v>
      </c>
      <c r="L460" s="65">
        <v>0.4</v>
      </c>
      <c r="M460" s="65">
        <v>0.4</v>
      </c>
    </row>
    <row r="461" spans="1:13" x14ac:dyDescent="0.2">
      <c r="A461" s="162"/>
      <c r="B461" s="36">
        <v>640</v>
      </c>
      <c r="C461" s="37"/>
      <c r="D461" s="37" t="s">
        <v>494</v>
      </c>
      <c r="E461" s="118">
        <v>0</v>
      </c>
      <c r="F461" s="66"/>
      <c r="G461" s="67"/>
      <c r="H461" s="94"/>
      <c r="I461" s="118">
        <v>0</v>
      </c>
      <c r="J461" s="67">
        <v>0.2</v>
      </c>
      <c r="K461" s="67">
        <v>0.2</v>
      </c>
      <c r="L461" s="65">
        <v>0.2</v>
      </c>
      <c r="M461" s="65">
        <v>0.2</v>
      </c>
    </row>
    <row r="462" spans="1:13" x14ac:dyDescent="0.2">
      <c r="A462" s="162"/>
      <c r="B462" s="84"/>
      <c r="C462" s="37"/>
      <c r="D462" s="84" t="s">
        <v>397</v>
      </c>
      <c r="E462" s="118">
        <v>11.7</v>
      </c>
      <c r="F462" s="67"/>
      <c r="G462" s="67"/>
      <c r="H462" s="76"/>
      <c r="I462" s="118">
        <v>12.1</v>
      </c>
      <c r="J462" s="67">
        <v>12.2</v>
      </c>
      <c r="K462" s="67">
        <v>12.2</v>
      </c>
      <c r="L462" s="65">
        <v>13</v>
      </c>
      <c r="M462" s="65">
        <v>14</v>
      </c>
    </row>
    <row r="463" spans="1:13" x14ac:dyDescent="0.2">
      <c r="A463" s="162"/>
      <c r="B463" s="36" t="s">
        <v>305</v>
      </c>
      <c r="C463" s="37"/>
      <c r="D463" s="36" t="s">
        <v>325</v>
      </c>
      <c r="E463" s="122">
        <f t="shared" ref="E463:M463" si="51">SUM(E464:E467)</f>
        <v>32.700000000000003</v>
      </c>
      <c r="F463" s="122">
        <f t="shared" si="51"/>
        <v>0</v>
      </c>
      <c r="G463" s="122">
        <f t="shared" si="51"/>
        <v>0</v>
      </c>
      <c r="H463" s="122">
        <f t="shared" si="51"/>
        <v>0</v>
      </c>
      <c r="I463" s="122">
        <f t="shared" si="51"/>
        <v>33.4</v>
      </c>
      <c r="J463" s="122">
        <f t="shared" si="51"/>
        <v>39.4</v>
      </c>
      <c r="K463" s="122">
        <f t="shared" si="51"/>
        <v>39.4</v>
      </c>
      <c r="L463" s="65">
        <f t="shared" si="51"/>
        <v>40</v>
      </c>
      <c r="M463" s="65">
        <f t="shared" si="51"/>
        <v>41.5</v>
      </c>
    </row>
    <row r="464" spans="1:13" x14ac:dyDescent="0.2">
      <c r="A464" s="162"/>
      <c r="B464" s="36">
        <v>610</v>
      </c>
      <c r="C464" s="37"/>
      <c r="D464" s="37" t="s">
        <v>184</v>
      </c>
      <c r="E464" s="118">
        <v>23.6</v>
      </c>
      <c r="F464" s="67"/>
      <c r="G464" s="67"/>
      <c r="H464" s="76"/>
      <c r="I464" s="118">
        <v>23.5</v>
      </c>
      <c r="J464" s="67">
        <v>25.1</v>
      </c>
      <c r="K464" s="67">
        <v>25.1</v>
      </c>
      <c r="L464" s="65">
        <v>26</v>
      </c>
      <c r="M464" s="65">
        <v>27</v>
      </c>
    </row>
    <row r="465" spans="1:13" x14ac:dyDescent="0.2">
      <c r="A465" s="162"/>
      <c r="B465" s="36">
        <v>620</v>
      </c>
      <c r="C465" s="37"/>
      <c r="D465" s="37" t="s">
        <v>116</v>
      </c>
      <c r="E465" s="118">
        <v>8.1999999999999993</v>
      </c>
      <c r="F465" s="66"/>
      <c r="G465" s="67"/>
      <c r="H465" s="94"/>
      <c r="I465" s="118">
        <v>8.1999999999999993</v>
      </c>
      <c r="J465" s="67">
        <v>9</v>
      </c>
      <c r="K465" s="67">
        <v>9</v>
      </c>
      <c r="L465" s="65">
        <v>9.5</v>
      </c>
      <c r="M465" s="65">
        <v>10</v>
      </c>
    </row>
    <row r="466" spans="1:13" x14ac:dyDescent="0.2">
      <c r="A466" s="162"/>
      <c r="B466" s="36"/>
      <c r="C466" s="37"/>
      <c r="D466" s="37" t="s">
        <v>463</v>
      </c>
      <c r="E466" s="118"/>
      <c r="F466" s="66"/>
      <c r="G466" s="67"/>
      <c r="H466" s="94"/>
      <c r="I466" s="118"/>
      <c r="J466" s="67">
        <v>0.8</v>
      </c>
      <c r="K466" s="67">
        <v>0.8</v>
      </c>
      <c r="L466" s="65">
        <v>0</v>
      </c>
      <c r="M466" s="65">
        <v>0</v>
      </c>
    </row>
    <row r="467" spans="1:13" x14ac:dyDescent="0.2">
      <c r="A467" s="162"/>
      <c r="B467" s="36">
        <v>630</v>
      </c>
      <c r="C467" s="37"/>
      <c r="D467" s="37" t="s">
        <v>117</v>
      </c>
      <c r="E467" s="118">
        <v>0.9</v>
      </c>
      <c r="F467" s="67"/>
      <c r="G467" s="67"/>
      <c r="H467" s="76"/>
      <c r="I467" s="118">
        <v>1.7</v>
      </c>
      <c r="J467" s="67">
        <v>4.5</v>
      </c>
      <c r="K467" s="67">
        <v>4.5</v>
      </c>
      <c r="L467" s="65">
        <v>4.5</v>
      </c>
      <c r="M467" s="65">
        <v>4.5</v>
      </c>
    </row>
    <row r="468" spans="1:13" x14ac:dyDescent="0.2">
      <c r="A468" s="162"/>
      <c r="B468" s="36" t="s">
        <v>303</v>
      </c>
      <c r="C468" s="37"/>
      <c r="D468" s="36" t="s">
        <v>304</v>
      </c>
      <c r="E468" s="122">
        <f t="shared" ref="E468:M468" si="52">SUM(E469:E472)</f>
        <v>51.599999999999994</v>
      </c>
      <c r="F468" s="122">
        <f t="shared" si="52"/>
        <v>0</v>
      </c>
      <c r="G468" s="122">
        <f t="shared" si="52"/>
        <v>0</v>
      </c>
      <c r="H468" s="122">
        <f t="shared" si="52"/>
        <v>0</v>
      </c>
      <c r="I468" s="122">
        <f t="shared" si="52"/>
        <v>55.1</v>
      </c>
      <c r="J468" s="122">
        <f t="shared" si="52"/>
        <v>56.15</v>
      </c>
      <c r="K468" s="122">
        <f t="shared" si="52"/>
        <v>56.15</v>
      </c>
      <c r="L468" s="65">
        <f t="shared" si="52"/>
        <v>57.35</v>
      </c>
      <c r="M468" s="65">
        <f t="shared" si="52"/>
        <v>58.85</v>
      </c>
    </row>
    <row r="469" spans="1:13" x14ac:dyDescent="0.2">
      <c r="A469" s="162"/>
      <c r="B469" s="36">
        <v>610</v>
      </c>
      <c r="C469" s="37"/>
      <c r="D469" s="37" t="s">
        <v>184</v>
      </c>
      <c r="E469" s="118">
        <v>29.8</v>
      </c>
      <c r="F469" s="67"/>
      <c r="G469" s="67"/>
      <c r="H469" s="76"/>
      <c r="I469" s="118">
        <v>31.7</v>
      </c>
      <c r="J469" s="67">
        <v>32.299999999999997</v>
      </c>
      <c r="K469" s="67">
        <v>32.299999999999997</v>
      </c>
      <c r="L469" s="65">
        <v>33</v>
      </c>
      <c r="M469" s="65">
        <v>34</v>
      </c>
    </row>
    <row r="470" spans="1:13" x14ac:dyDescent="0.2">
      <c r="A470" s="162"/>
      <c r="B470" s="36">
        <v>620</v>
      </c>
      <c r="C470" s="37"/>
      <c r="D470" s="37" t="s">
        <v>116</v>
      </c>
      <c r="E470" s="118">
        <v>10.6</v>
      </c>
      <c r="F470" s="66"/>
      <c r="G470" s="67"/>
      <c r="H470" s="94"/>
      <c r="I470" s="118">
        <v>11.3</v>
      </c>
      <c r="J470" s="67">
        <v>11.5</v>
      </c>
      <c r="K470" s="67">
        <v>11.5</v>
      </c>
      <c r="L470" s="65">
        <v>12</v>
      </c>
      <c r="M470" s="65">
        <v>12.5</v>
      </c>
    </row>
    <row r="471" spans="1:13" x14ac:dyDescent="0.2">
      <c r="A471" s="162"/>
      <c r="B471" s="36">
        <v>630</v>
      </c>
      <c r="C471" s="37"/>
      <c r="D471" s="37" t="s">
        <v>495</v>
      </c>
      <c r="E471" s="118">
        <v>11.2</v>
      </c>
      <c r="F471" s="67"/>
      <c r="G471" s="67"/>
      <c r="H471" s="76"/>
      <c r="I471" s="118">
        <v>12.1</v>
      </c>
      <c r="J471" s="67">
        <v>12.35</v>
      </c>
      <c r="K471" s="67">
        <v>12.35</v>
      </c>
      <c r="L471" s="65">
        <v>12.35</v>
      </c>
      <c r="M471" s="65">
        <v>12.35</v>
      </c>
    </row>
    <row r="472" spans="1:13" hidden="1" x14ac:dyDescent="0.2">
      <c r="A472" s="162"/>
      <c r="B472" s="84"/>
      <c r="C472" s="37"/>
      <c r="D472" s="84"/>
      <c r="E472" s="118"/>
      <c r="F472" s="67"/>
      <c r="G472" s="67"/>
      <c r="H472" s="76"/>
      <c r="I472" s="118"/>
      <c r="J472" s="67"/>
      <c r="K472" s="67"/>
      <c r="L472" s="67"/>
      <c r="M472" s="67"/>
    </row>
    <row r="473" spans="1:13" x14ac:dyDescent="0.2">
      <c r="A473" s="161"/>
      <c r="B473" s="36" t="s">
        <v>204</v>
      </c>
      <c r="C473" s="36"/>
      <c r="D473" s="36" t="s">
        <v>205</v>
      </c>
      <c r="E473" s="122">
        <f t="shared" ref="E473:M473" si="53">SUM(E474+E475)</f>
        <v>0</v>
      </c>
      <c r="F473" s="122">
        <f t="shared" si="53"/>
        <v>0</v>
      </c>
      <c r="G473" s="122">
        <f t="shared" si="53"/>
        <v>0</v>
      </c>
      <c r="H473" s="122">
        <f t="shared" si="53"/>
        <v>0</v>
      </c>
      <c r="I473" s="122">
        <f t="shared" si="53"/>
        <v>10.200000000000001</v>
      </c>
      <c r="J473" s="122">
        <f t="shared" si="53"/>
        <v>0</v>
      </c>
      <c r="K473" s="122">
        <f t="shared" si="53"/>
        <v>0</v>
      </c>
      <c r="L473" s="122">
        <f t="shared" si="53"/>
        <v>0</v>
      </c>
      <c r="M473" s="122">
        <f t="shared" si="53"/>
        <v>0</v>
      </c>
    </row>
    <row r="474" spans="1:13" x14ac:dyDescent="0.2">
      <c r="A474" s="161"/>
      <c r="B474" s="36">
        <v>630</v>
      </c>
      <c r="C474" s="36"/>
      <c r="D474" s="84" t="s">
        <v>275</v>
      </c>
      <c r="E474" s="118">
        <v>0</v>
      </c>
      <c r="F474" s="66"/>
      <c r="G474" s="93"/>
      <c r="H474" s="95"/>
      <c r="I474" s="118">
        <v>9.8000000000000007</v>
      </c>
      <c r="J474" s="65">
        <v>0</v>
      </c>
      <c r="K474" s="65">
        <v>0</v>
      </c>
      <c r="L474" s="65">
        <v>0</v>
      </c>
      <c r="M474" s="65">
        <v>0</v>
      </c>
    </row>
    <row r="475" spans="1:13" x14ac:dyDescent="0.2">
      <c r="A475" s="162"/>
      <c r="B475" s="36">
        <v>640</v>
      </c>
      <c r="C475" s="37"/>
      <c r="D475" s="37" t="s">
        <v>372</v>
      </c>
      <c r="E475" s="118">
        <v>0</v>
      </c>
      <c r="F475" s="67"/>
      <c r="G475" s="67"/>
      <c r="H475" s="76"/>
      <c r="I475" s="118">
        <v>0.4</v>
      </c>
      <c r="J475" s="65">
        <v>0</v>
      </c>
      <c r="K475" s="65">
        <v>0</v>
      </c>
      <c r="L475" s="65">
        <v>0</v>
      </c>
      <c r="M475" s="65">
        <v>0</v>
      </c>
    </row>
    <row r="476" spans="1:13" x14ac:dyDescent="0.2">
      <c r="A476" s="162"/>
      <c r="B476" s="36" t="s">
        <v>206</v>
      </c>
      <c r="C476" s="36"/>
      <c r="D476" s="36" t="s">
        <v>496</v>
      </c>
      <c r="E476" s="122">
        <v>3.8</v>
      </c>
      <c r="F476" s="67"/>
      <c r="G476" s="67"/>
      <c r="H476" s="76"/>
      <c r="I476" s="122">
        <v>3</v>
      </c>
      <c r="J476" s="93">
        <v>3.3</v>
      </c>
      <c r="K476" s="93">
        <v>3.3</v>
      </c>
      <c r="L476" s="93">
        <v>3.3</v>
      </c>
      <c r="M476" s="93">
        <v>3.3</v>
      </c>
    </row>
    <row r="477" spans="1:13" x14ac:dyDescent="0.2">
      <c r="A477" s="162"/>
      <c r="B477" s="36" t="s">
        <v>207</v>
      </c>
      <c r="C477" s="36"/>
      <c r="D477" s="36" t="s">
        <v>208</v>
      </c>
      <c r="E477" s="122">
        <f t="shared" ref="E477:M477" si="54">SUM(E478:E480)</f>
        <v>13.8</v>
      </c>
      <c r="F477" s="122">
        <f t="shared" si="54"/>
        <v>0</v>
      </c>
      <c r="G477" s="122">
        <f t="shared" si="54"/>
        <v>0</v>
      </c>
      <c r="H477" s="122">
        <f t="shared" si="54"/>
        <v>0</v>
      </c>
      <c r="I477" s="122">
        <f t="shared" si="54"/>
        <v>10.8</v>
      </c>
      <c r="J477" s="122">
        <f t="shared" si="54"/>
        <v>0</v>
      </c>
      <c r="K477" s="122">
        <f t="shared" si="54"/>
        <v>0</v>
      </c>
      <c r="L477" s="122">
        <f t="shared" si="54"/>
        <v>0</v>
      </c>
      <c r="M477" s="122">
        <f t="shared" si="54"/>
        <v>0</v>
      </c>
    </row>
    <row r="478" spans="1:13" x14ac:dyDescent="0.2">
      <c r="A478" s="161"/>
      <c r="B478" s="36">
        <v>610</v>
      </c>
      <c r="C478" s="37"/>
      <c r="D478" s="37" t="s">
        <v>184</v>
      </c>
      <c r="E478" s="118">
        <v>8.8000000000000007</v>
      </c>
      <c r="F478" s="74"/>
      <c r="G478" s="74"/>
      <c r="H478" s="75"/>
      <c r="I478" s="118">
        <v>5.5</v>
      </c>
      <c r="J478" s="67">
        <v>0</v>
      </c>
      <c r="K478" s="67">
        <v>0</v>
      </c>
      <c r="L478" s="67">
        <v>0</v>
      </c>
      <c r="M478" s="67">
        <v>0</v>
      </c>
    </row>
    <row r="479" spans="1:13" x14ac:dyDescent="0.2">
      <c r="A479" s="162"/>
      <c r="B479" s="36">
        <v>620</v>
      </c>
      <c r="C479" s="37"/>
      <c r="D479" s="37" t="s">
        <v>116</v>
      </c>
      <c r="E479" s="118">
        <v>3.2</v>
      </c>
      <c r="F479" s="67"/>
      <c r="G479" s="67"/>
      <c r="H479" s="76"/>
      <c r="I479" s="118">
        <v>2.2000000000000002</v>
      </c>
      <c r="J479" s="67">
        <v>0</v>
      </c>
      <c r="K479" s="67">
        <v>0</v>
      </c>
      <c r="L479" s="67">
        <v>0</v>
      </c>
      <c r="M479" s="67">
        <v>0</v>
      </c>
    </row>
    <row r="480" spans="1:13" x14ac:dyDescent="0.2">
      <c r="A480" s="162"/>
      <c r="B480" s="36">
        <v>630</v>
      </c>
      <c r="C480" s="37"/>
      <c r="D480" s="37" t="s">
        <v>117</v>
      </c>
      <c r="E480" s="118">
        <v>1.8</v>
      </c>
      <c r="F480" s="67"/>
      <c r="G480" s="67"/>
      <c r="H480" s="76"/>
      <c r="I480" s="118">
        <v>3.1</v>
      </c>
      <c r="J480" s="67">
        <v>0</v>
      </c>
      <c r="K480" s="67">
        <v>0</v>
      </c>
      <c r="L480" s="67">
        <v>0</v>
      </c>
      <c r="M480" s="67">
        <v>0</v>
      </c>
    </row>
    <row r="481" spans="1:13" x14ac:dyDescent="0.2">
      <c r="A481" s="162"/>
      <c r="B481" s="39" t="s">
        <v>209</v>
      </c>
      <c r="C481" s="39"/>
      <c r="D481" s="39" t="s">
        <v>210</v>
      </c>
      <c r="E481" s="120">
        <f t="shared" ref="E481:M481" si="55">SUM(E482:E485)</f>
        <v>30.9</v>
      </c>
      <c r="F481" s="120">
        <f t="shared" si="55"/>
        <v>0</v>
      </c>
      <c r="G481" s="120">
        <f t="shared" si="55"/>
        <v>0</v>
      </c>
      <c r="H481" s="120">
        <f t="shared" si="55"/>
        <v>0</v>
      </c>
      <c r="I481" s="120">
        <f t="shared" si="55"/>
        <v>27.5</v>
      </c>
      <c r="J481" s="120">
        <f t="shared" si="55"/>
        <v>27.5</v>
      </c>
      <c r="K481" s="120">
        <f t="shared" si="55"/>
        <v>27.5</v>
      </c>
      <c r="L481" s="120">
        <f t="shared" si="55"/>
        <v>27.5</v>
      </c>
      <c r="M481" s="120">
        <f t="shared" si="55"/>
        <v>27.5</v>
      </c>
    </row>
    <row r="482" spans="1:13" x14ac:dyDescent="0.2">
      <c r="A482" s="162"/>
      <c r="B482" s="36">
        <v>610</v>
      </c>
      <c r="C482" s="37"/>
      <c r="D482" s="37" t="s">
        <v>115</v>
      </c>
      <c r="E482" s="118">
        <v>21.3</v>
      </c>
      <c r="F482" s="67"/>
      <c r="G482" s="67"/>
      <c r="H482" s="76"/>
      <c r="I482" s="118">
        <v>18.8</v>
      </c>
      <c r="J482" s="67">
        <v>18.8</v>
      </c>
      <c r="K482" s="67">
        <v>18.8</v>
      </c>
      <c r="L482" s="67">
        <v>18.8</v>
      </c>
      <c r="M482" s="67">
        <v>18.8</v>
      </c>
    </row>
    <row r="483" spans="1:13" x14ac:dyDescent="0.2">
      <c r="A483" s="161"/>
      <c r="B483" s="36">
        <v>620</v>
      </c>
      <c r="C483" s="37"/>
      <c r="D483" s="37" t="s">
        <v>116</v>
      </c>
      <c r="E483" s="118">
        <v>7.2</v>
      </c>
      <c r="F483" s="74"/>
      <c r="G483" s="74"/>
      <c r="H483" s="75"/>
      <c r="I483" s="118">
        <v>6.3</v>
      </c>
      <c r="J483" s="67">
        <v>6.3</v>
      </c>
      <c r="K483" s="67">
        <v>6.3</v>
      </c>
      <c r="L483" s="67">
        <v>6.3</v>
      </c>
      <c r="M483" s="67">
        <v>6.3</v>
      </c>
    </row>
    <row r="484" spans="1:13" x14ac:dyDescent="0.2">
      <c r="A484" s="162"/>
      <c r="B484" s="36">
        <v>630</v>
      </c>
      <c r="C484" s="37"/>
      <c r="D484" s="37" t="s">
        <v>117</v>
      </c>
      <c r="E484" s="118">
        <v>2.4</v>
      </c>
      <c r="F484" s="67"/>
      <c r="G484" s="67"/>
      <c r="H484" s="76"/>
      <c r="I484" s="118">
        <v>2.4</v>
      </c>
      <c r="J484" s="67">
        <v>2.4</v>
      </c>
      <c r="K484" s="67">
        <v>2.4</v>
      </c>
      <c r="L484" s="67">
        <v>2.4</v>
      </c>
      <c r="M484" s="67">
        <v>2.4</v>
      </c>
    </row>
    <row r="485" spans="1:13" hidden="1" x14ac:dyDescent="0.2">
      <c r="A485" s="162"/>
      <c r="B485" s="36">
        <v>642</v>
      </c>
      <c r="C485" s="37"/>
      <c r="D485" s="37" t="s">
        <v>111</v>
      </c>
      <c r="E485" s="118">
        <v>0</v>
      </c>
      <c r="F485" s="67"/>
      <c r="G485" s="67"/>
      <c r="H485" s="76"/>
      <c r="I485" s="118">
        <v>0</v>
      </c>
      <c r="J485" s="67">
        <v>0</v>
      </c>
      <c r="K485" s="67">
        <v>0</v>
      </c>
      <c r="L485" s="67">
        <v>0</v>
      </c>
      <c r="M485" s="67">
        <v>0</v>
      </c>
    </row>
    <row r="486" spans="1:13" x14ac:dyDescent="0.2">
      <c r="A486" s="162"/>
      <c r="B486" s="39" t="s">
        <v>211</v>
      </c>
      <c r="C486" s="39"/>
      <c r="D486" s="39" t="s">
        <v>212</v>
      </c>
      <c r="E486" s="120">
        <f t="shared" ref="E486:M486" si="56">SUM(E487:E494)</f>
        <v>252.4</v>
      </c>
      <c r="F486" s="120">
        <f t="shared" si="56"/>
        <v>2.4</v>
      </c>
      <c r="G486" s="120">
        <f t="shared" si="56"/>
        <v>2.4</v>
      </c>
      <c r="H486" s="120">
        <f t="shared" si="56"/>
        <v>2.4</v>
      </c>
      <c r="I486" s="120">
        <f t="shared" si="56"/>
        <v>152.9</v>
      </c>
      <c r="J486" s="120">
        <f t="shared" si="56"/>
        <v>270.10000000000002</v>
      </c>
      <c r="K486" s="120">
        <f t="shared" si="56"/>
        <v>270.10000000000002</v>
      </c>
      <c r="L486" s="120">
        <f t="shared" si="56"/>
        <v>270.10000000000002</v>
      </c>
      <c r="M486" s="120">
        <f t="shared" si="56"/>
        <v>270.10000000000002</v>
      </c>
    </row>
    <row r="487" spans="1:13" x14ac:dyDescent="0.2">
      <c r="A487" s="162"/>
      <c r="B487" s="36">
        <v>640</v>
      </c>
      <c r="C487" s="37"/>
      <c r="D487" s="37" t="s">
        <v>518</v>
      </c>
      <c r="E487" s="118">
        <v>80</v>
      </c>
      <c r="F487" s="67"/>
      <c r="G487" s="96"/>
      <c r="H487" s="97"/>
      <c r="I487" s="118">
        <v>4.5999999999999996</v>
      </c>
      <c r="J487" s="184">
        <v>0</v>
      </c>
      <c r="K487" s="184">
        <v>0</v>
      </c>
      <c r="L487" s="184">
        <v>0</v>
      </c>
      <c r="M487" s="184">
        <v>0</v>
      </c>
    </row>
    <row r="488" spans="1:13" x14ac:dyDescent="0.2">
      <c r="A488" s="162"/>
      <c r="B488" s="36">
        <v>640</v>
      </c>
      <c r="C488" s="37"/>
      <c r="D488" s="37" t="s">
        <v>352</v>
      </c>
      <c r="E488" s="118">
        <v>6</v>
      </c>
      <c r="F488" s="67"/>
      <c r="G488" s="96"/>
      <c r="H488" s="97"/>
      <c r="I488" s="118">
        <v>9.5</v>
      </c>
      <c r="J488" s="67">
        <v>13.5</v>
      </c>
      <c r="K488" s="67">
        <v>13.5</v>
      </c>
      <c r="L488" s="67">
        <v>13.5</v>
      </c>
      <c r="M488" s="67">
        <v>13.5</v>
      </c>
    </row>
    <row r="489" spans="1:13" x14ac:dyDescent="0.2">
      <c r="A489" s="161"/>
      <c r="B489" s="36">
        <v>640</v>
      </c>
      <c r="C489" s="37"/>
      <c r="D489" s="37" t="s">
        <v>483</v>
      </c>
      <c r="E489" s="118">
        <v>0</v>
      </c>
      <c r="F489" s="67"/>
      <c r="G489" s="67"/>
      <c r="H489" s="76"/>
      <c r="I489" s="118">
        <v>0</v>
      </c>
      <c r="J489" s="67">
        <v>102.4</v>
      </c>
      <c r="K489" s="67">
        <v>102.4</v>
      </c>
      <c r="L489" s="67">
        <v>102.4</v>
      </c>
      <c r="M489" s="67">
        <v>102.4</v>
      </c>
    </row>
    <row r="490" spans="1:13" x14ac:dyDescent="0.2">
      <c r="A490" s="161"/>
      <c r="B490" s="36">
        <v>640</v>
      </c>
      <c r="C490" s="37"/>
      <c r="D490" s="37" t="s">
        <v>393</v>
      </c>
      <c r="E490" s="123">
        <v>19.7</v>
      </c>
      <c r="F490" s="67"/>
      <c r="G490" s="67"/>
      <c r="H490" s="76"/>
      <c r="I490" s="123">
        <v>0</v>
      </c>
      <c r="J490" s="96">
        <v>14</v>
      </c>
      <c r="K490" s="96">
        <v>14</v>
      </c>
      <c r="L490" s="96">
        <v>14</v>
      </c>
      <c r="M490" s="96">
        <v>14</v>
      </c>
    </row>
    <row r="491" spans="1:13" x14ac:dyDescent="0.2">
      <c r="A491" s="162"/>
      <c r="B491" s="36">
        <v>640</v>
      </c>
      <c r="C491" s="37"/>
      <c r="D491" s="37" t="s">
        <v>420</v>
      </c>
      <c r="E491" s="123">
        <v>0</v>
      </c>
      <c r="F491" s="123"/>
      <c r="G491" s="123"/>
      <c r="H491" s="123"/>
      <c r="I491" s="123">
        <v>0.7</v>
      </c>
      <c r="J491" s="123">
        <v>0.9</v>
      </c>
      <c r="K491" s="123">
        <v>0.9</v>
      </c>
      <c r="L491" s="123">
        <v>0.9</v>
      </c>
      <c r="M491" s="123">
        <v>0.9</v>
      </c>
    </row>
    <row r="492" spans="1:13" x14ac:dyDescent="0.2">
      <c r="A492" s="161"/>
      <c r="B492" s="36">
        <v>640</v>
      </c>
      <c r="C492" s="37"/>
      <c r="D492" s="37" t="s">
        <v>350</v>
      </c>
      <c r="E492" s="118">
        <v>0.5</v>
      </c>
      <c r="F492" s="74"/>
      <c r="G492" s="74"/>
      <c r="H492" s="75"/>
      <c r="I492" s="118">
        <v>0.8</v>
      </c>
      <c r="J492" s="67">
        <v>2</v>
      </c>
      <c r="K492" s="67">
        <v>2</v>
      </c>
      <c r="L492" s="67">
        <v>2</v>
      </c>
      <c r="M492" s="67">
        <v>2</v>
      </c>
    </row>
    <row r="493" spans="1:13" x14ac:dyDescent="0.2">
      <c r="A493" s="162"/>
      <c r="B493" s="36">
        <v>640</v>
      </c>
      <c r="C493" s="37"/>
      <c r="D493" s="37" t="s">
        <v>272</v>
      </c>
      <c r="E493" s="67">
        <v>2.7</v>
      </c>
      <c r="F493" s="67">
        <v>2.4</v>
      </c>
      <c r="G493" s="67">
        <v>2.4</v>
      </c>
      <c r="H493" s="67">
        <v>2.4</v>
      </c>
      <c r="I493" s="67">
        <v>2.4</v>
      </c>
      <c r="J493" s="67">
        <v>2.4</v>
      </c>
      <c r="K493" s="67">
        <v>2.4</v>
      </c>
      <c r="L493" s="67">
        <v>2.4</v>
      </c>
      <c r="M493" s="67">
        <v>2.4</v>
      </c>
    </row>
    <row r="494" spans="1:13" x14ac:dyDescent="0.2">
      <c r="A494" s="162"/>
      <c r="B494" s="36">
        <v>640</v>
      </c>
      <c r="C494" s="37"/>
      <c r="D494" s="37" t="s">
        <v>213</v>
      </c>
      <c r="E494" s="118">
        <v>143.5</v>
      </c>
      <c r="F494" s="67"/>
      <c r="G494" s="67"/>
      <c r="H494" s="76"/>
      <c r="I494" s="118">
        <v>134.9</v>
      </c>
      <c r="J494" s="67">
        <v>134.9</v>
      </c>
      <c r="K494" s="67">
        <v>134.9</v>
      </c>
      <c r="L494" s="67">
        <v>134.9</v>
      </c>
      <c r="M494" s="67">
        <v>134.9</v>
      </c>
    </row>
    <row r="495" spans="1:13" x14ac:dyDescent="0.2">
      <c r="A495" s="162"/>
      <c r="B495" s="39"/>
      <c r="C495" s="39"/>
      <c r="D495" s="39" t="s">
        <v>40</v>
      </c>
      <c r="E495" s="120">
        <f>SUM(E496)</f>
        <v>101.49999999999999</v>
      </c>
      <c r="F495" s="120">
        <f t="shared" ref="F495:M495" si="57">SUM(F496)</f>
        <v>0</v>
      </c>
      <c r="G495" s="120">
        <f t="shared" si="57"/>
        <v>0</v>
      </c>
      <c r="H495" s="120">
        <f t="shared" si="57"/>
        <v>0</v>
      </c>
      <c r="I495" s="120">
        <f>SUM(I496)</f>
        <v>205.6</v>
      </c>
      <c r="J495" s="120">
        <f t="shared" si="57"/>
        <v>261.5</v>
      </c>
      <c r="K495" s="120">
        <f t="shared" si="57"/>
        <v>261.5</v>
      </c>
      <c r="L495" s="120">
        <f t="shared" si="57"/>
        <v>264.5</v>
      </c>
      <c r="M495" s="120">
        <f t="shared" si="57"/>
        <v>274.5</v>
      </c>
    </row>
    <row r="496" spans="1:13" x14ac:dyDescent="0.2">
      <c r="A496" s="162"/>
      <c r="B496" s="36" t="s">
        <v>214</v>
      </c>
      <c r="C496" s="36"/>
      <c r="D496" s="36" t="s">
        <v>251</v>
      </c>
      <c r="E496" s="122">
        <f t="shared" ref="E496:M496" si="58">SUM(E497:E501)</f>
        <v>101.49999999999999</v>
      </c>
      <c r="F496" s="118">
        <f t="shared" si="58"/>
        <v>0</v>
      </c>
      <c r="G496" s="118">
        <f t="shared" si="58"/>
        <v>0</v>
      </c>
      <c r="H496" s="118">
        <f t="shared" si="58"/>
        <v>0</v>
      </c>
      <c r="I496" s="122">
        <f t="shared" si="58"/>
        <v>205.6</v>
      </c>
      <c r="J496" s="122">
        <f t="shared" si="58"/>
        <v>261.5</v>
      </c>
      <c r="K496" s="122">
        <f t="shared" si="58"/>
        <v>261.5</v>
      </c>
      <c r="L496" s="122">
        <f t="shared" si="58"/>
        <v>264.5</v>
      </c>
      <c r="M496" s="122">
        <f t="shared" si="58"/>
        <v>274.5</v>
      </c>
    </row>
    <row r="497" spans="1:13" x14ac:dyDescent="0.2">
      <c r="A497" s="162"/>
      <c r="B497" s="36"/>
      <c r="C497" s="44">
        <v>821005</v>
      </c>
      <c r="D497" s="37" t="s">
        <v>430</v>
      </c>
      <c r="E497" s="118">
        <v>71.599999999999994</v>
      </c>
      <c r="F497" s="67"/>
      <c r="G497" s="67"/>
      <c r="H497" s="76"/>
      <c r="I497" s="118">
        <v>70.400000000000006</v>
      </c>
      <c r="J497" s="67">
        <v>119.4</v>
      </c>
      <c r="K497" s="67">
        <v>119.4</v>
      </c>
      <c r="L497" s="67">
        <v>119.4</v>
      </c>
      <c r="M497" s="67">
        <v>119.4</v>
      </c>
    </row>
    <row r="498" spans="1:13" x14ac:dyDescent="0.2">
      <c r="A498" s="162"/>
      <c r="B498" s="36"/>
      <c r="C498" s="44">
        <v>821004</v>
      </c>
      <c r="D498" s="37" t="s">
        <v>429</v>
      </c>
      <c r="E498" s="118">
        <v>0</v>
      </c>
      <c r="F498" s="67"/>
      <c r="G498" s="80"/>
      <c r="H498" s="76"/>
      <c r="I498" s="118">
        <v>110.1</v>
      </c>
      <c r="J498" s="67">
        <v>110.4</v>
      </c>
      <c r="K498" s="67">
        <v>110.4</v>
      </c>
      <c r="L498" s="67">
        <v>110.4</v>
      </c>
      <c r="M498" s="67">
        <v>110.4</v>
      </c>
    </row>
    <row r="499" spans="1:13" x14ac:dyDescent="0.2">
      <c r="A499" s="161"/>
      <c r="B499" s="45" t="s">
        <v>262</v>
      </c>
      <c r="C499" s="44">
        <v>8210051</v>
      </c>
      <c r="D499" s="37" t="s">
        <v>260</v>
      </c>
      <c r="E499" s="118">
        <v>13.6</v>
      </c>
      <c r="F499" s="74"/>
      <c r="G499" s="74"/>
      <c r="H499" s="75"/>
      <c r="I499" s="118">
        <v>17</v>
      </c>
      <c r="J499" s="67">
        <v>23.8</v>
      </c>
      <c r="K499" s="67">
        <v>23.8</v>
      </c>
      <c r="L499" s="65">
        <v>30</v>
      </c>
      <c r="M499" s="65">
        <v>40</v>
      </c>
    </row>
    <row r="500" spans="1:13" x14ac:dyDescent="0.2">
      <c r="A500" s="162"/>
      <c r="B500" s="36"/>
      <c r="C500" s="44">
        <v>8210052</v>
      </c>
      <c r="D500" s="37" t="s">
        <v>261</v>
      </c>
      <c r="E500" s="118">
        <v>4.7</v>
      </c>
      <c r="F500" s="66"/>
      <c r="G500" s="67"/>
      <c r="H500" s="94"/>
      <c r="I500" s="118">
        <v>4.7</v>
      </c>
      <c r="J500" s="67">
        <v>4.7</v>
      </c>
      <c r="K500" s="67">
        <v>4.7</v>
      </c>
      <c r="L500" s="65">
        <v>4.7</v>
      </c>
      <c r="M500" s="65">
        <v>4.7</v>
      </c>
    </row>
    <row r="501" spans="1:13" x14ac:dyDescent="0.2">
      <c r="A501" s="162"/>
      <c r="B501" s="36" t="s">
        <v>444</v>
      </c>
      <c r="C501" s="37">
        <v>8411</v>
      </c>
      <c r="D501" s="37" t="s">
        <v>519</v>
      </c>
      <c r="E501" s="118">
        <v>11.6</v>
      </c>
      <c r="F501" s="67"/>
      <c r="G501" s="67"/>
      <c r="H501" s="76"/>
      <c r="I501" s="118">
        <v>3.4</v>
      </c>
      <c r="J501" s="67">
        <v>3.2</v>
      </c>
      <c r="K501" s="67">
        <v>3.2</v>
      </c>
      <c r="L501" s="65">
        <v>0</v>
      </c>
      <c r="M501" s="65">
        <v>0</v>
      </c>
    </row>
    <row r="502" spans="1:13" x14ac:dyDescent="0.2">
      <c r="A502" s="162"/>
      <c r="B502" s="39"/>
      <c r="C502" s="39"/>
      <c r="D502" s="39" t="s">
        <v>215</v>
      </c>
      <c r="E502" s="120">
        <f t="shared" ref="E502:M502" si="59">SUM(E503+E509+E511+E518+E520+E526+E534+E544+E548+E550+E558+E563)</f>
        <v>184.70000000000002</v>
      </c>
      <c r="F502" s="120">
        <f t="shared" si="59"/>
        <v>0</v>
      </c>
      <c r="G502" s="120">
        <f t="shared" si="59"/>
        <v>0</v>
      </c>
      <c r="H502" s="120">
        <f t="shared" si="59"/>
        <v>0</v>
      </c>
      <c r="I502" s="120">
        <f t="shared" si="59"/>
        <v>116.19999999999999</v>
      </c>
      <c r="J502" s="120">
        <f t="shared" si="59"/>
        <v>2828.9</v>
      </c>
      <c r="K502" s="120">
        <f t="shared" si="59"/>
        <v>2828.9</v>
      </c>
      <c r="L502" s="120">
        <f t="shared" si="59"/>
        <v>459.9</v>
      </c>
      <c r="M502" s="120">
        <f t="shared" si="59"/>
        <v>431.9</v>
      </c>
    </row>
    <row r="503" spans="1:13" x14ac:dyDescent="0.2">
      <c r="A503" s="162"/>
      <c r="B503" s="36" t="s">
        <v>216</v>
      </c>
      <c r="C503" s="36"/>
      <c r="D503" s="36" t="s">
        <v>217</v>
      </c>
      <c r="E503" s="93">
        <f t="shared" ref="E503:J503" si="60">SUM(E504:E508)</f>
        <v>0</v>
      </c>
      <c r="F503" s="93">
        <f t="shared" si="60"/>
        <v>0</v>
      </c>
      <c r="G503" s="93">
        <f t="shared" si="60"/>
        <v>0</v>
      </c>
      <c r="H503" s="93">
        <f t="shared" si="60"/>
        <v>0</v>
      </c>
      <c r="I503" s="93">
        <f t="shared" si="60"/>
        <v>0.8</v>
      </c>
      <c r="J503" s="93">
        <f t="shared" si="60"/>
        <v>104.4</v>
      </c>
      <c r="K503" s="93">
        <f>SUM(K504:K508)</f>
        <v>104.4</v>
      </c>
      <c r="L503" s="93">
        <f>SUM(L504:L508)</f>
        <v>44</v>
      </c>
      <c r="M503" s="93">
        <f>SUM(M504:M508)</f>
        <v>24</v>
      </c>
    </row>
    <row r="504" spans="1:13" x14ac:dyDescent="0.2">
      <c r="A504" s="161"/>
      <c r="B504" s="36"/>
      <c r="C504" s="37">
        <v>711003</v>
      </c>
      <c r="D504" s="37" t="s">
        <v>294</v>
      </c>
      <c r="E504" s="118">
        <v>0</v>
      </c>
      <c r="F504" s="67"/>
      <c r="G504" s="67"/>
      <c r="H504" s="76"/>
      <c r="I504" s="118">
        <v>0</v>
      </c>
      <c r="J504" s="67">
        <v>2.9</v>
      </c>
      <c r="K504" s="67">
        <v>2.9</v>
      </c>
      <c r="L504" s="67">
        <v>0</v>
      </c>
      <c r="M504" s="67">
        <v>0</v>
      </c>
    </row>
    <row r="505" spans="1:13" x14ac:dyDescent="0.2">
      <c r="A505" s="162"/>
      <c r="B505" s="36"/>
      <c r="C505" s="37">
        <v>713002</v>
      </c>
      <c r="D505" s="37" t="s">
        <v>218</v>
      </c>
      <c r="E505" s="118">
        <v>0</v>
      </c>
      <c r="F505" s="67"/>
      <c r="G505" s="67"/>
      <c r="H505" s="76"/>
      <c r="I505" s="118">
        <v>0</v>
      </c>
      <c r="J505" s="67">
        <v>0</v>
      </c>
      <c r="K505" s="67">
        <v>0</v>
      </c>
      <c r="L505" s="67">
        <v>2</v>
      </c>
      <c r="M505" s="67">
        <v>2</v>
      </c>
    </row>
    <row r="506" spans="1:13" x14ac:dyDescent="0.2">
      <c r="A506" s="161"/>
      <c r="B506" s="36"/>
      <c r="C506" s="37">
        <v>713004</v>
      </c>
      <c r="D506" s="37" t="s">
        <v>219</v>
      </c>
      <c r="E506" s="118">
        <v>0</v>
      </c>
      <c r="F506" s="67"/>
      <c r="G506" s="67"/>
      <c r="H506" s="76"/>
      <c r="I506" s="118">
        <v>0.8</v>
      </c>
      <c r="J506" s="67">
        <v>0</v>
      </c>
      <c r="K506" s="67">
        <v>0</v>
      </c>
      <c r="L506" s="67">
        <v>2</v>
      </c>
      <c r="M506" s="67">
        <v>2</v>
      </c>
    </row>
    <row r="507" spans="1:13" x14ac:dyDescent="0.2">
      <c r="A507" s="162"/>
      <c r="B507" s="36"/>
      <c r="C507" s="37">
        <v>717003</v>
      </c>
      <c r="D507" s="37" t="s">
        <v>221</v>
      </c>
      <c r="E507" s="118">
        <v>0</v>
      </c>
      <c r="F507" s="67"/>
      <c r="G507" s="67"/>
      <c r="H507" s="76"/>
      <c r="I507" s="118">
        <v>0</v>
      </c>
      <c r="J507" s="184">
        <v>61.5</v>
      </c>
      <c r="K507" s="184">
        <v>61.5</v>
      </c>
      <c r="L507" s="65">
        <v>20</v>
      </c>
      <c r="M507" s="65">
        <v>10</v>
      </c>
    </row>
    <row r="508" spans="1:13" x14ac:dyDescent="0.2">
      <c r="A508" s="162"/>
      <c r="B508" s="36"/>
      <c r="C508" s="37"/>
      <c r="D508" s="37" t="s">
        <v>500</v>
      </c>
      <c r="E508" s="118">
        <v>0</v>
      </c>
      <c r="F508" s="118"/>
      <c r="G508" s="118"/>
      <c r="H508" s="136"/>
      <c r="I508" s="118">
        <v>0</v>
      </c>
      <c r="J508" s="185">
        <v>40</v>
      </c>
      <c r="K508" s="185">
        <v>40</v>
      </c>
      <c r="L508" s="65">
        <v>20</v>
      </c>
      <c r="M508" s="65">
        <v>10</v>
      </c>
    </row>
    <row r="509" spans="1:13" x14ac:dyDescent="0.2">
      <c r="A509" s="162"/>
      <c r="B509" s="36" t="s">
        <v>127</v>
      </c>
      <c r="C509" s="36"/>
      <c r="D509" s="36" t="s">
        <v>222</v>
      </c>
      <c r="E509" s="122">
        <f>SUM(E510)</f>
        <v>0</v>
      </c>
      <c r="F509" s="122">
        <f t="shared" ref="F509:M509" si="61">SUM(F510)</f>
        <v>0</v>
      </c>
      <c r="G509" s="122">
        <f t="shared" si="61"/>
        <v>0</v>
      </c>
      <c r="H509" s="122">
        <f t="shared" si="61"/>
        <v>0</v>
      </c>
      <c r="I509" s="122">
        <f>SUM(I510)</f>
        <v>0</v>
      </c>
      <c r="J509" s="122">
        <f t="shared" si="61"/>
        <v>0</v>
      </c>
      <c r="K509" s="122">
        <f t="shared" si="61"/>
        <v>0</v>
      </c>
      <c r="L509" s="122">
        <f t="shared" si="61"/>
        <v>0</v>
      </c>
      <c r="M509" s="122">
        <f t="shared" si="61"/>
        <v>0</v>
      </c>
    </row>
    <row r="510" spans="1:13" x14ac:dyDescent="0.2">
      <c r="A510" s="162"/>
      <c r="B510" s="36"/>
      <c r="C510" s="37">
        <v>714001</v>
      </c>
      <c r="D510" s="37" t="s">
        <v>220</v>
      </c>
      <c r="E510" s="118">
        <v>0</v>
      </c>
      <c r="F510" s="67"/>
      <c r="G510" s="67"/>
      <c r="H510" s="76"/>
      <c r="I510" s="118">
        <v>0</v>
      </c>
      <c r="J510" s="67">
        <v>0</v>
      </c>
      <c r="K510" s="67">
        <v>0</v>
      </c>
      <c r="L510" s="67">
        <v>0</v>
      </c>
      <c r="M510" s="67">
        <v>0</v>
      </c>
    </row>
    <row r="511" spans="1:13" x14ac:dyDescent="0.2">
      <c r="A511" s="162"/>
      <c r="B511" s="36" t="s">
        <v>223</v>
      </c>
      <c r="C511" s="36"/>
      <c r="D511" s="36" t="s">
        <v>224</v>
      </c>
      <c r="E511" s="122">
        <f t="shared" ref="E511:M511" si="62">SUM(E512:E517)</f>
        <v>73.7</v>
      </c>
      <c r="F511" s="122">
        <f t="shared" si="62"/>
        <v>0</v>
      </c>
      <c r="G511" s="122">
        <f t="shared" si="62"/>
        <v>0</v>
      </c>
      <c r="H511" s="122">
        <f t="shared" si="62"/>
        <v>0</v>
      </c>
      <c r="I511" s="122">
        <f t="shared" si="62"/>
        <v>3</v>
      </c>
      <c r="J511" s="122">
        <f t="shared" si="62"/>
        <v>130</v>
      </c>
      <c r="K511" s="122">
        <f t="shared" si="62"/>
        <v>130</v>
      </c>
      <c r="L511" s="122">
        <f t="shared" si="62"/>
        <v>60</v>
      </c>
      <c r="M511" s="122">
        <f t="shared" si="62"/>
        <v>30</v>
      </c>
    </row>
    <row r="512" spans="1:13" x14ac:dyDescent="0.2">
      <c r="A512" s="162"/>
      <c r="B512" s="36"/>
      <c r="C512" s="37">
        <v>715</v>
      </c>
      <c r="D512" s="37" t="s">
        <v>273</v>
      </c>
      <c r="E512" s="118">
        <v>0</v>
      </c>
      <c r="F512" s="67"/>
      <c r="G512" s="67"/>
      <c r="H512" s="76"/>
      <c r="I512" s="118">
        <v>0</v>
      </c>
      <c r="J512" s="67">
        <v>0</v>
      </c>
      <c r="K512" s="67">
        <v>0</v>
      </c>
      <c r="L512" s="67">
        <v>0</v>
      </c>
      <c r="M512" s="67">
        <v>0</v>
      </c>
    </row>
    <row r="513" spans="1:13" x14ac:dyDescent="0.2">
      <c r="A513" s="162"/>
      <c r="B513" s="36"/>
      <c r="C513" s="37">
        <v>717</v>
      </c>
      <c r="D513" s="37" t="s">
        <v>536</v>
      </c>
      <c r="E513" s="118">
        <v>65.2</v>
      </c>
      <c r="F513" s="67"/>
      <c r="G513" s="67"/>
      <c r="H513" s="76"/>
      <c r="I513" s="118">
        <v>0</v>
      </c>
      <c r="J513" s="67">
        <v>30</v>
      </c>
      <c r="K513" s="67">
        <v>30</v>
      </c>
      <c r="L513" s="67">
        <v>30</v>
      </c>
      <c r="M513" s="67">
        <v>0</v>
      </c>
    </row>
    <row r="514" spans="1:13" x14ac:dyDescent="0.2">
      <c r="A514" s="162"/>
      <c r="B514" s="36"/>
      <c r="C514" s="37">
        <v>716</v>
      </c>
      <c r="D514" s="37" t="s">
        <v>359</v>
      </c>
      <c r="E514" s="118">
        <v>8.5</v>
      </c>
      <c r="F514" s="67"/>
      <c r="G514" s="67"/>
      <c r="H514" s="76"/>
      <c r="I514" s="118">
        <v>3</v>
      </c>
      <c r="J514" s="67">
        <v>0</v>
      </c>
      <c r="K514" s="67">
        <v>0</v>
      </c>
      <c r="L514" s="67">
        <v>0</v>
      </c>
      <c r="M514" s="67">
        <v>0</v>
      </c>
    </row>
    <row r="515" spans="1:13" x14ac:dyDescent="0.2">
      <c r="A515" s="162"/>
      <c r="B515" s="36"/>
      <c r="C515" s="37"/>
      <c r="D515" s="37" t="s">
        <v>527</v>
      </c>
      <c r="E515" s="118">
        <v>0</v>
      </c>
      <c r="F515" s="67"/>
      <c r="G515" s="67"/>
      <c r="H515" s="76"/>
      <c r="I515" s="118">
        <v>0</v>
      </c>
      <c r="J515" s="67">
        <v>5</v>
      </c>
      <c r="K515" s="67">
        <v>5</v>
      </c>
      <c r="L515" s="67">
        <v>30</v>
      </c>
      <c r="M515" s="67">
        <v>30</v>
      </c>
    </row>
    <row r="516" spans="1:13" x14ac:dyDescent="0.2">
      <c r="A516" s="162"/>
      <c r="B516" s="36"/>
      <c r="C516" s="37"/>
      <c r="D516" s="37" t="s">
        <v>464</v>
      </c>
      <c r="E516" s="118">
        <v>0</v>
      </c>
      <c r="F516" s="67"/>
      <c r="G516" s="67"/>
      <c r="H516" s="76"/>
      <c r="I516" s="118">
        <v>0</v>
      </c>
      <c r="J516" s="67">
        <v>10</v>
      </c>
      <c r="K516" s="67">
        <v>10</v>
      </c>
      <c r="L516" s="67">
        <v>0</v>
      </c>
      <c r="M516" s="67">
        <v>0</v>
      </c>
    </row>
    <row r="517" spans="1:13" x14ac:dyDescent="0.2">
      <c r="A517" s="162"/>
      <c r="B517" s="36"/>
      <c r="C517" s="37">
        <v>71700223</v>
      </c>
      <c r="D517" s="37" t="s">
        <v>344</v>
      </c>
      <c r="E517" s="118">
        <v>0</v>
      </c>
      <c r="F517" s="67"/>
      <c r="G517" s="67"/>
      <c r="H517" s="76"/>
      <c r="I517" s="118">
        <v>0</v>
      </c>
      <c r="J517" s="65">
        <v>85</v>
      </c>
      <c r="K517" s="65">
        <v>85</v>
      </c>
      <c r="L517" s="65">
        <v>0</v>
      </c>
      <c r="M517" s="65">
        <v>0</v>
      </c>
    </row>
    <row r="518" spans="1:13" x14ac:dyDescent="0.2">
      <c r="A518" s="162"/>
      <c r="B518" s="36" t="s">
        <v>225</v>
      </c>
      <c r="C518" s="36"/>
      <c r="D518" s="36" t="s">
        <v>226</v>
      </c>
      <c r="E518" s="122">
        <f t="shared" ref="E518:M518" si="63">SUM(E519:E519)</f>
        <v>0</v>
      </c>
      <c r="F518" s="122">
        <f t="shared" si="63"/>
        <v>0</v>
      </c>
      <c r="G518" s="122">
        <f t="shared" si="63"/>
        <v>0</v>
      </c>
      <c r="H518" s="122">
        <f t="shared" si="63"/>
        <v>0</v>
      </c>
      <c r="I518" s="122">
        <f t="shared" si="63"/>
        <v>2.4</v>
      </c>
      <c r="J518" s="122">
        <f t="shared" si="63"/>
        <v>814.2</v>
      </c>
      <c r="K518" s="122">
        <f t="shared" si="63"/>
        <v>814.2</v>
      </c>
      <c r="L518" s="122">
        <f t="shared" si="63"/>
        <v>0</v>
      </c>
      <c r="M518" s="122">
        <f t="shared" si="63"/>
        <v>0</v>
      </c>
    </row>
    <row r="519" spans="1:13" x14ac:dyDescent="0.2">
      <c r="A519" s="162"/>
      <c r="B519" s="36"/>
      <c r="C519" s="37">
        <v>716</v>
      </c>
      <c r="D519" s="37" t="s">
        <v>421</v>
      </c>
      <c r="E519" s="118">
        <v>0</v>
      </c>
      <c r="F519" s="67"/>
      <c r="G519" s="67"/>
      <c r="H519" s="76"/>
      <c r="I519" s="118">
        <v>2.4</v>
      </c>
      <c r="J519" s="67">
        <v>814.2</v>
      </c>
      <c r="K519" s="67">
        <v>814.2</v>
      </c>
      <c r="L519" s="67">
        <v>0</v>
      </c>
      <c r="M519" s="67">
        <v>0</v>
      </c>
    </row>
    <row r="520" spans="1:13" x14ac:dyDescent="0.2">
      <c r="A520" s="162"/>
      <c r="B520" s="36" t="s">
        <v>155</v>
      </c>
      <c r="C520" s="36"/>
      <c r="D520" s="36" t="s">
        <v>277</v>
      </c>
      <c r="E520" s="122">
        <f t="shared" ref="E520:M520" si="64">SUM(E522:E525)</f>
        <v>2.2000000000000002</v>
      </c>
      <c r="F520" s="122">
        <f t="shared" si="64"/>
        <v>0</v>
      </c>
      <c r="G520" s="122">
        <f t="shared" si="64"/>
        <v>0</v>
      </c>
      <c r="H520" s="122">
        <f t="shared" si="64"/>
        <v>0</v>
      </c>
      <c r="I520" s="122">
        <f t="shared" si="64"/>
        <v>0</v>
      </c>
      <c r="J520" s="122">
        <f t="shared" si="64"/>
        <v>5.8</v>
      </c>
      <c r="K520" s="122">
        <f t="shared" si="64"/>
        <v>5.8</v>
      </c>
      <c r="L520" s="122">
        <f t="shared" si="64"/>
        <v>3</v>
      </c>
      <c r="M520" s="122">
        <f t="shared" si="64"/>
        <v>3</v>
      </c>
    </row>
    <row r="521" spans="1:13" hidden="1" x14ac:dyDescent="0.2">
      <c r="A521" s="162"/>
      <c r="B521" s="36"/>
      <c r="C521" s="84">
        <v>713004</v>
      </c>
      <c r="D521" s="84" t="s">
        <v>371</v>
      </c>
      <c r="E521" s="118">
        <v>0</v>
      </c>
      <c r="F521" s="67"/>
      <c r="G521" s="67"/>
      <c r="H521" s="76"/>
      <c r="I521" s="118">
        <v>0</v>
      </c>
      <c r="J521" s="67"/>
      <c r="K521" s="67"/>
      <c r="L521" s="67"/>
      <c r="M521" s="67"/>
    </row>
    <row r="522" spans="1:13" hidden="1" x14ac:dyDescent="0.2">
      <c r="A522" s="162"/>
      <c r="B522" s="36"/>
      <c r="C522" s="37">
        <v>7170011</v>
      </c>
      <c r="D522" s="37" t="s">
        <v>227</v>
      </c>
      <c r="E522" s="118">
        <v>0</v>
      </c>
      <c r="F522" s="67"/>
      <c r="G522" s="67"/>
      <c r="H522" s="76"/>
      <c r="I522" s="118">
        <v>0</v>
      </c>
      <c r="J522" s="67"/>
      <c r="K522" s="67"/>
      <c r="L522" s="67"/>
      <c r="M522" s="67"/>
    </row>
    <row r="523" spans="1:13" hidden="1" x14ac:dyDescent="0.2">
      <c r="A523" s="162"/>
      <c r="B523" s="36"/>
      <c r="C523" s="37">
        <v>7170012</v>
      </c>
      <c r="D523" s="37" t="s">
        <v>274</v>
      </c>
      <c r="E523" s="118">
        <v>0</v>
      </c>
      <c r="F523" s="67"/>
      <c r="G523" s="67"/>
      <c r="H523" s="86"/>
      <c r="I523" s="118">
        <v>0</v>
      </c>
      <c r="J523" s="67"/>
      <c r="K523" s="67"/>
      <c r="L523" s="67"/>
      <c r="M523" s="67"/>
    </row>
    <row r="524" spans="1:13" x14ac:dyDescent="0.2">
      <c r="A524" s="162"/>
      <c r="B524" s="36"/>
      <c r="C524" s="37">
        <v>7170016</v>
      </c>
      <c r="D524" s="37" t="s">
        <v>525</v>
      </c>
      <c r="E524" s="118">
        <v>2.2000000000000002</v>
      </c>
      <c r="F524" s="66"/>
      <c r="G524" s="67"/>
      <c r="H524" s="98"/>
      <c r="I524" s="118">
        <v>0</v>
      </c>
      <c r="J524" s="67">
        <v>3</v>
      </c>
      <c r="K524" s="67">
        <v>3</v>
      </c>
      <c r="L524" s="67">
        <v>3</v>
      </c>
      <c r="M524" s="67">
        <v>3</v>
      </c>
    </row>
    <row r="525" spans="1:13" x14ac:dyDescent="0.2">
      <c r="A525" s="162"/>
      <c r="B525" s="36"/>
      <c r="C525" s="37">
        <v>7170017</v>
      </c>
      <c r="D525" s="37" t="s">
        <v>328</v>
      </c>
      <c r="E525" s="118">
        <v>0</v>
      </c>
      <c r="F525" s="67"/>
      <c r="G525" s="67"/>
      <c r="H525" s="86"/>
      <c r="I525" s="118">
        <v>0</v>
      </c>
      <c r="J525" s="67">
        <v>2.8</v>
      </c>
      <c r="K525" s="67">
        <v>2.8</v>
      </c>
      <c r="L525" s="67">
        <v>0</v>
      </c>
      <c r="M525" s="67">
        <v>0</v>
      </c>
    </row>
    <row r="526" spans="1:13" x14ac:dyDescent="0.2">
      <c r="A526" s="162"/>
      <c r="B526" s="36" t="s">
        <v>267</v>
      </c>
      <c r="C526" s="36"/>
      <c r="D526" s="36" t="s">
        <v>268</v>
      </c>
      <c r="E526" s="122">
        <f t="shared" ref="E526:M526" si="65">SUM(E527:E533)</f>
        <v>3</v>
      </c>
      <c r="F526" s="122">
        <f t="shared" si="65"/>
        <v>0</v>
      </c>
      <c r="G526" s="122">
        <f t="shared" si="65"/>
        <v>0</v>
      </c>
      <c r="H526" s="122">
        <f t="shared" si="65"/>
        <v>0</v>
      </c>
      <c r="I526" s="122">
        <f t="shared" si="65"/>
        <v>21.2</v>
      </c>
      <c r="J526" s="93">
        <f t="shared" si="65"/>
        <v>53.599999999999994</v>
      </c>
      <c r="K526" s="93">
        <f t="shared" si="65"/>
        <v>53.599999999999994</v>
      </c>
      <c r="L526" s="93">
        <f t="shared" si="65"/>
        <v>51</v>
      </c>
      <c r="M526" s="93">
        <f t="shared" si="65"/>
        <v>51</v>
      </c>
    </row>
    <row r="527" spans="1:13" x14ac:dyDescent="0.2">
      <c r="A527" s="162"/>
      <c r="B527" s="36"/>
      <c r="C527" s="37">
        <v>7170011</v>
      </c>
      <c r="D527" s="37" t="s">
        <v>314</v>
      </c>
      <c r="E527" s="118">
        <v>0</v>
      </c>
      <c r="F527" s="118"/>
      <c r="G527" s="118"/>
      <c r="H527" s="118"/>
      <c r="I527" s="118">
        <v>0</v>
      </c>
      <c r="J527" s="118">
        <v>5.5</v>
      </c>
      <c r="K527" s="118">
        <v>5.5</v>
      </c>
      <c r="L527" s="118">
        <v>0</v>
      </c>
      <c r="M527" s="118">
        <v>0</v>
      </c>
    </row>
    <row r="528" spans="1:13" x14ac:dyDescent="0.2">
      <c r="A528" s="162"/>
      <c r="B528" s="36"/>
      <c r="C528" s="37">
        <v>7170012</v>
      </c>
      <c r="D528" s="37" t="s">
        <v>315</v>
      </c>
      <c r="E528" s="118">
        <v>3</v>
      </c>
      <c r="F528" s="118"/>
      <c r="G528" s="118"/>
      <c r="H528" s="118"/>
      <c r="I528" s="118">
        <v>20.399999999999999</v>
      </c>
      <c r="J528" s="118">
        <v>0</v>
      </c>
      <c r="K528" s="118">
        <v>0</v>
      </c>
      <c r="L528" s="118">
        <v>0</v>
      </c>
      <c r="M528" s="118">
        <v>0</v>
      </c>
    </row>
    <row r="529" spans="1:13" x14ac:dyDescent="0.2">
      <c r="A529" s="161"/>
      <c r="B529" s="36"/>
      <c r="C529" s="44">
        <v>717001</v>
      </c>
      <c r="D529" s="37" t="s">
        <v>323</v>
      </c>
      <c r="E529" s="118">
        <v>0</v>
      </c>
      <c r="F529" s="67"/>
      <c r="G529" s="67"/>
      <c r="H529" s="76"/>
      <c r="I529" s="118">
        <v>0</v>
      </c>
      <c r="J529" s="67">
        <v>13.6</v>
      </c>
      <c r="K529" s="67">
        <v>13.6</v>
      </c>
      <c r="L529" s="67">
        <v>27</v>
      </c>
      <c r="M529" s="67">
        <v>27</v>
      </c>
    </row>
    <row r="530" spans="1:13" x14ac:dyDescent="0.2">
      <c r="A530" s="162"/>
      <c r="B530" s="36"/>
      <c r="C530" s="44">
        <v>717001</v>
      </c>
      <c r="D530" s="37" t="s">
        <v>324</v>
      </c>
      <c r="E530" s="118">
        <v>0</v>
      </c>
      <c r="F530" s="66"/>
      <c r="G530" s="67"/>
      <c r="H530" s="94"/>
      <c r="I530" s="118">
        <v>0</v>
      </c>
      <c r="J530" s="67">
        <v>10.7</v>
      </c>
      <c r="K530" s="67">
        <v>10.7</v>
      </c>
      <c r="L530" s="67">
        <v>0</v>
      </c>
      <c r="M530" s="67">
        <v>0</v>
      </c>
    </row>
    <row r="531" spans="1:13" x14ac:dyDescent="0.2">
      <c r="A531" s="162"/>
      <c r="B531" s="36"/>
      <c r="C531" s="44"/>
      <c r="D531" s="37" t="s">
        <v>465</v>
      </c>
      <c r="E531" s="118">
        <v>0</v>
      </c>
      <c r="F531" s="66"/>
      <c r="G531" s="67"/>
      <c r="H531" s="94"/>
      <c r="I531" s="118">
        <v>0</v>
      </c>
      <c r="J531" s="67">
        <v>3</v>
      </c>
      <c r="K531" s="67">
        <v>3</v>
      </c>
      <c r="L531" s="67">
        <v>4</v>
      </c>
      <c r="M531" s="67">
        <v>4</v>
      </c>
    </row>
    <row r="532" spans="1:13" x14ac:dyDescent="0.2">
      <c r="A532" s="162"/>
      <c r="B532" s="36"/>
      <c r="C532" s="37">
        <v>7161</v>
      </c>
      <c r="D532" s="37" t="s">
        <v>341</v>
      </c>
      <c r="E532" s="118">
        <v>0</v>
      </c>
      <c r="F532" s="67"/>
      <c r="G532" s="67"/>
      <c r="H532" s="76"/>
      <c r="I532" s="118">
        <v>0.8</v>
      </c>
      <c r="J532" s="67">
        <v>14.4</v>
      </c>
      <c r="K532" s="67">
        <v>14.4</v>
      </c>
      <c r="L532" s="67">
        <v>20</v>
      </c>
      <c r="M532" s="67">
        <v>20</v>
      </c>
    </row>
    <row r="533" spans="1:13" x14ac:dyDescent="0.2">
      <c r="A533" s="162"/>
      <c r="B533" s="36"/>
      <c r="C533" s="37">
        <v>717</v>
      </c>
      <c r="D533" s="37" t="s">
        <v>373</v>
      </c>
      <c r="E533" s="118">
        <v>0</v>
      </c>
      <c r="F533" s="67"/>
      <c r="G533" s="67"/>
      <c r="H533" s="76"/>
      <c r="I533" s="118">
        <v>0</v>
      </c>
      <c r="J533" s="67">
        <v>6.4</v>
      </c>
      <c r="K533" s="67">
        <v>6.4</v>
      </c>
      <c r="L533" s="67">
        <v>0</v>
      </c>
      <c r="M533" s="67">
        <v>0</v>
      </c>
    </row>
    <row r="534" spans="1:13" x14ac:dyDescent="0.2">
      <c r="A534" s="162"/>
      <c r="B534" s="36" t="s">
        <v>228</v>
      </c>
      <c r="C534" s="36"/>
      <c r="D534" s="36" t="s">
        <v>229</v>
      </c>
      <c r="E534" s="122">
        <f t="shared" ref="E534:M534" si="66">SUM(E535:E543)</f>
        <v>76.599999999999994</v>
      </c>
      <c r="F534" s="122">
        <f t="shared" si="66"/>
        <v>0</v>
      </c>
      <c r="G534" s="122">
        <f t="shared" si="66"/>
        <v>0</v>
      </c>
      <c r="H534" s="122">
        <f t="shared" si="66"/>
        <v>0</v>
      </c>
      <c r="I534" s="122">
        <f t="shared" si="66"/>
        <v>47.2</v>
      </c>
      <c r="J534" s="122">
        <f t="shared" si="66"/>
        <v>89.9</v>
      </c>
      <c r="K534" s="122">
        <f t="shared" si="66"/>
        <v>89.9</v>
      </c>
      <c r="L534" s="122">
        <f t="shared" si="66"/>
        <v>171.9</v>
      </c>
      <c r="M534" s="122">
        <f t="shared" si="66"/>
        <v>203.9</v>
      </c>
    </row>
    <row r="535" spans="1:13" x14ac:dyDescent="0.2">
      <c r="A535" s="162"/>
      <c r="B535" s="36"/>
      <c r="C535" s="37">
        <v>7170024</v>
      </c>
      <c r="D535" s="37" t="s">
        <v>502</v>
      </c>
      <c r="E535" s="118">
        <v>30.3</v>
      </c>
      <c r="F535" s="67"/>
      <c r="G535" s="67"/>
      <c r="H535" s="86"/>
      <c r="I535" s="118">
        <v>47.2</v>
      </c>
      <c r="J535" s="67">
        <v>48.9</v>
      </c>
      <c r="K535" s="67">
        <v>48.9</v>
      </c>
      <c r="L535" s="67">
        <v>48.9</v>
      </c>
      <c r="M535" s="67">
        <v>48.9</v>
      </c>
    </row>
    <row r="536" spans="1:13" x14ac:dyDescent="0.2">
      <c r="A536" s="162"/>
      <c r="B536" s="36"/>
      <c r="C536" s="37">
        <v>713005</v>
      </c>
      <c r="D536" s="37" t="s">
        <v>230</v>
      </c>
      <c r="E536" s="118">
        <v>1.7</v>
      </c>
      <c r="F536" s="67"/>
      <c r="G536" s="67"/>
      <c r="H536" s="76"/>
      <c r="I536" s="118">
        <v>0</v>
      </c>
      <c r="J536" s="67">
        <v>20.8</v>
      </c>
      <c r="K536" s="67">
        <v>20.8</v>
      </c>
      <c r="L536" s="67">
        <v>18</v>
      </c>
      <c r="M536" s="67">
        <v>0</v>
      </c>
    </row>
    <row r="537" spans="1:13" x14ac:dyDescent="0.2">
      <c r="A537" s="162"/>
      <c r="B537" s="36"/>
      <c r="C537" s="37">
        <v>713004</v>
      </c>
      <c r="D537" s="37" t="s">
        <v>497</v>
      </c>
      <c r="E537" s="118">
        <v>0</v>
      </c>
      <c r="F537" s="67"/>
      <c r="G537" s="67"/>
      <c r="H537" s="76"/>
      <c r="I537" s="118">
        <v>0</v>
      </c>
      <c r="J537" s="67">
        <v>3</v>
      </c>
      <c r="K537" s="67">
        <v>3</v>
      </c>
      <c r="L537" s="67">
        <v>0</v>
      </c>
      <c r="M537" s="67">
        <v>0</v>
      </c>
    </row>
    <row r="538" spans="1:13" x14ac:dyDescent="0.2">
      <c r="A538" s="162"/>
      <c r="B538" s="36"/>
      <c r="C538" s="37">
        <v>716</v>
      </c>
      <c r="D538" s="37" t="s">
        <v>366</v>
      </c>
      <c r="E538" s="118">
        <v>0</v>
      </c>
      <c r="F538" s="67"/>
      <c r="G538" s="67"/>
      <c r="H538" s="76"/>
      <c r="I538" s="118">
        <v>0</v>
      </c>
      <c r="J538" s="67">
        <v>5</v>
      </c>
      <c r="K538" s="67">
        <v>5</v>
      </c>
      <c r="L538" s="67">
        <v>5</v>
      </c>
      <c r="M538" s="67">
        <v>5</v>
      </c>
    </row>
    <row r="539" spans="1:13" x14ac:dyDescent="0.2">
      <c r="A539" s="162"/>
      <c r="B539" s="36"/>
      <c r="C539" s="37"/>
      <c r="D539" s="37" t="s">
        <v>466</v>
      </c>
      <c r="E539" s="118">
        <v>0</v>
      </c>
      <c r="F539" s="67"/>
      <c r="G539" s="67"/>
      <c r="H539" s="76"/>
      <c r="I539" s="118">
        <v>0</v>
      </c>
      <c r="J539" s="67">
        <v>10</v>
      </c>
      <c r="K539" s="67">
        <v>10</v>
      </c>
      <c r="L539" s="67">
        <v>0</v>
      </c>
      <c r="M539" s="67">
        <v>0</v>
      </c>
    </row>
    <row r="540" spans="1:13" x14ac:dyDescent="0.2">
      <c r="A540" s="162"/>
      <c r="B540" s="36"/>
      <c r="C540" s="37">
        <v>716</v>
      </c>
      <c r="D540" s="37" t="s">
        <v>276</v>
      </c>
      <c r="E540" s="118">
        <v>3</v>
      </c>
      <c r="F540" s="89"/>
      <c r="G540" s="67"/>
      <c r="H540" s="76"/>
      <c r="I540" s="118">
        <v>0</v>
      </c>
      <c r="J540" s="67">
        <v>2.2000000000000002</v>
      </c>
      <c r="K540" s="67">
        <v>2.2000000000000002</v>
      </c>
      <c r="L540" s="67">
        <v>0</v>
      </c>
      <c r="M540" s="67">
        <v>0</v>
      </c>
    </row>
    <row r="541" spans="1:13" x14ac:dyDescent="0.2">
      <c r="A541" s="161"/>
      <c r="B541" s="36"/>
      <c r="C541" s="37" t="s">
        <v>342</v>
      </c>
      <c r="D541" s="37" t="s">
        <v>231</v>
      </c>
      <c r="E541" s="118">
        <v>7</v>
      </c>
      <c r="F541" s="89"/>
      <c r="G541" s="67"/>
      <c r="H541" s="76"/>
      <c r="I541" s="118">
        <v>0</v>
      </c>
      <c r="J541" s="67">
        <v>0</v>
      </c>
      <c r="K541" s="67">
        <v>0</v>
      </c>
      <c r="L541" s="67">
        <v>0</v>
      </c>
      <c r="M541" s="67">
        <v>0</v>
      </c>
    </row>
    <row r="542" spans="1:13" x14ac:dyDescent="0.2">
      <c r="A542" s="162"/>
      <c r="B542" s="36"/>
      <c r="C542" s="37"/>
      <c r="D542" s="37" t="s">
        <v>520</v>
      </c>
      <c r="E542" s="118">
        <v>30.8</v>
      </c>
      <c r="F542" s="89"/>
      <c r="G542" s="67"/>
      <c r="H542" s="76"/>
      <c r="I542" s="118">
        <v>0</v>
      </c>
      <c r="J542" s="67">
        <v>0</v>
      </c>
      <c r="K542" s="67">
        <v>0</v>
      </c>
      <c r="L542" s="67">
        <v>0</v>
      </c>
      <c r="M542" s="67">
        <v>0</v>
      </c>
    </row>
    <row r="543" spans="1:13" x14ac:dyDescent="0.2">
      <c r="A543" s="161"/>
      <c r="B543" s="36"/>
      <c r="C543" s="37"/>
      <c r="D543" s="37" t="s">
        <v>528</v>
      </c>
      <c r="E543" s="118">
        <v>3.8</v>
      </c>
      <c r="F543" s="66"/>
      <c r="G543" s="67"/>
      <c r="H543" s="94"/>
      <c r="I543" s="118">
        <v>0</v>
      </c>
      <c r="J543" s="67">
        <v>0</v>
      </c>
      <c r="K543" s="67">
        <v>0</v>
      </c>
      <c r="L543" s="65">
        <v>100</v>
      </c>
      <c r="M543" s="65">
        <v>150</v>
      </c>
    </row>
    <row r="544" spans="1:13" x14ac:dyDescent="0.2">
      <c r="A544" s="161"/>
      <c r="B544" s="36" t="s">
        <v>540</v>
      </c>
      <c r="C544" s="36"/>
      <c r="D544" s="36" t="s">
        <v>233</v>
      </c>
      <c r="E544" s="122">
        <f t="shared" ref="E544:M544" si="67">SUM(E545:E547)</f>
        <v>0.8</v>
      </c>
      <c r="F544" s="122">
        <f t="shared" si="67"/>
        <v>0</v>
      </c>
      <c r="G544" s="122">
        <f t="shared" si="67"/>
        <v>0</v>
      </c>
      <c r="H544" s="122">
        <f t="shared" si="67"/>
        <v>0</v>
      </c>
      <c r="I544" s="122">
        <f t="shared" si="67"/>
        <v>16.8</v>
      </c>
      <c r="J544" s="122">
        <f t="shared" si="67"/>
        <v>40</v>
      </c>
      <c r="K544" s="122">
        <f t="shared" si="67"/>
        <v>40</v>
      </c>
      <c r="L544" s="122">
        <f t="shared" si="67"/>
        <v>40</v>
      </c>
      <c r="M544" s="122">
        <f t="shared" si="67"/>
        <v>30</v>
      </c>
    </row>
    <row r="545" spans="1:13" x14ac:dyDescent="0.2">
      <c r="A545" s="162"/>
      <c r="B545" s="79"/>
      <c r="C545" s="37">
        <v>716</v>
      </c>
      <c r="D545" s="37" t="s">
        <v>343</v>
      </c>
      <c r="E545" s="118">
        <v>0</v>
      </c>
      <c r="F545" s="89"/>
      <c r="G545" s="67"/>
      <c r="H545" s="83"/>
      <c r="I545" s="118">
        <v>16.8</v>
      </c>
      <c r="J545" s="67">
        <v>0</v>
      </c>
      <c r="K545" s="67">
        <v>0</v>
      </c>
      <c r="L545" s="67">
        <v>0</v>
      </c>
      <c r="M545" s="67">
        <v>0</v>
      </c>
    </row>
    <row r="546" spans="1:13" x14ac:dyDescent="0.2">
      <c r="A546" s="162"/>
      <c r="B546" s="36"/>
      <c r="C546" s="37">
        <v>7170022</v>
      </c>
      <c r="D546" s="37" t="s">
        <v>234</v>
      </c>
      <c r="E546" s="118">
        <v>0.8</v>
      </c>
      <c r="F546" s="89"/>
      <c r="G546" s="67"/>
      <c r="H546" s="83"/>
      <c r="I546" s="118">
        <v>0</v>
      </c>
      <c r="J546" s="67">
        <v>30</v>
      </c>
      <c r="K546" s="67">
        <v>30</v>
      </c>
      <c r="L546" s="67">
        <v>30</v>
      </c>
      <c r="M546" s="67">
        <v>30</v>
      </c>
    </row>
    <row r="547" spans="1:13" x14ac:dyDescent="0.2">
      <c r="A547" s="162"/>
      <c r="B547" s="36"/>
      <c r="C547" s="37"/>
      <c r="D547" s="37" t="s">
        <v>467</v>
      </c>
      <c r="E547" s="118">
        <v>0</v>
      </c>
      <c r="F547" s="139"/>
      <c r="G547" s="118"/>
      <c r="H547" s="135"/>
      <c r="I547" s="118">
        <v>0</v>
      </c>
      <c r="J547" s="118">
        <v>10</v>
      </c>
      <c r="K547" s="118">
        <v>10</v>
      </c>
      <c r="L547" s="118">
        <v>10</v>
      </c>
      <c r="M547" s="118">
        <v>0</v>
      </c>
    </row>
    <row r="548" spans="1:13" x14ac:dyDescent="0.2">
      <c r="A548" s="162"/>
      <c r="B548" s="36" t="s">
        <v>173</v>
      </c>
      <c r="C548" s="36"/>
      <c r="D548" s="36" t="s">
        <v>235</v>
      </c>
      <c r="E548" s="122">
        <f t="shared" ref="E548:M548" si="68">SUM(E549:E549)</f>
        <v>0</v>
      </c>
      <c r="F548" s="122">
        <f t="shared" si="68"/>
        <v>0</v>
      </c>
      <c r="G548" s="122">
        <f t="shared" si="68"/>
        <v>0</v>
      </c>
      <c r="H548" s="122">
        <f t="shared" si="68"/>
        <v>0</v>
      </c>
      <c r="I548" s="122">
        <f t="shared" si="68"/>
        <v>0</v>
      </c>
      <c r="J548" s="122">
        <f t="shared" si="68"/>
        <v>3</v>
      </c>
      <c r="K548" s="122">
        <f t="shared" si="68"/>
        <v>3</v>
      </c>
      <c r="L548" s="122">
        <f t="shared" si="68"/>
        <v>0</v>
      </c>
      <c r="M548" s="122">
        <f t="shared" si="68"/>
        <v>0</v>
      </c>
    </row>
    <row r="549" spans="1:13" x14ac:dyDescent="0.2">
      <c r="A549" s="162"/>
      <c r="B549" s="36"/>
      <c r="C549" s="37">
        <v>7170021</v>
      </c>
      <c r="D549" s="37" t="s">
        <v>534</v>
      </c>
      <c r="E549" s="118">
        <v>0</v>
      </c>
      <c r="F549" s="89"/>
      <c r="G549" s="67"/>
      <c r="H549" s="83"/>
      <c r="I549" s="118">
        <v>0</v>
      </c>
      <c r="J549" s="121">
        <v>3</v>
      </c>
      <c r="K549" s="121">
        <v>3</v>
      </c>
      <c r="L549" s="121">
        <v>0</v>
      </c>
      <c r="M549" s="121">
        <v>0</v>
      </c>
    </row>
    <row r="550" spans="1:13" x14ac:dyDescent="0.2">
      <c r="A550" s="161"/>
      <c r="B550" s="36" t="s">
        <v>236</v>
      </c>
      <c r="C550" s="36"/>
      <c r="D550" s="36" t="s">
        <v>237</v>
      </c>
      <c r="E550" s="122">
        <f>SUM(E552:E557)</f>
        <v>1.1000000000000001</v>
      </c>
      <c r="F550" s="122">
        <f>SUM(F552:F557)</f>
        <v>0</v>
      </c>
      <c r="G550" s="122">
        <f>SUM(G552:G557)</f>
        <v>0</v>
      </c>
      <c r="H550" s="122">
        <f>SUM(H552:H557)</f>
        <v>0</v>
      </c>
      <c r="I550" s="122">
        <f>SUM(I551:I557)</f>
        <v>15.6</v>
      </c>
      <c r="J550" s="122">
        <f>SUM(J551:J557)</f>
        <v>1008</v>
      </c>
      <c r="K550" s="122">
        <f>SUM(K551:K557)</f>
        <v>1008</v>
      </c>
      <c r="L550" s="122">
        <f>SUM(L551:L557)</f>
        <v>0</v>
      </c>
      <c r="M550" s="122">
        <f>SUM(M551:M557)</f>
        <v>0</v>
      </c>
    </row>
    <row r="551" spans="1:13" x14ac:dyDescent="0.2">
      <c r="A551" s="161"/>
      <c r="B551" s="36"/>
      <c r="C551" s="84">
        <v>712001</v>
      </c>
      <c r="D551" s="84" t="s">
        <v>474</v>
      </c>
      <c r="E551" s="121">
        <v>0</v>
      </c>
      <c r="F551" s="121"/>
      <c r="G551" s="121"/>
      <c r="H551" s="121"/>
      <c r="I551" s="121">
        <v>0</v>
      </c>
      <c r="J551" s="121">
        <v>27.4</v>
      </c>
      <c r="K551" s="121">
        <v>27.4</v>
      </c>
      <c r="L551" s="121">
        <v>0</v>
      </c>
      <c r="M551" s="121">
        <v>0</v>
      </c>
    </row>
    <row r="552" spans="1:13" x14ac:dyDescent="0.2">
      <c r="A552" s="162"/>
      <c r="B552" s="37"/>
      <c r="C552" s="37">
        <v>717</v>
      </c>
      <c r="D552" s="37" t="s">
        <v>367</v>
      </c>
      <c r="E552" s="118">
        <v>0</v>
      </c>
      <c r="F552" s="80"/>
      <c r="G552" s="80"/>
      <c r="H552" s="82"/>
      <c r="I552" s="118">
        <v>0</v>
      </c>
      <c r="J552" s="67">
        <v>220.2</v>
      </c>
      <c r="K552" s="67">
        <v>220.2</v>
      </c>
      <c r="L552" s="121">
        <v>0</v>
      </c>
      <c r="M552" s="121">
        <v>0</v>
      </c>
    </row>
    <row r="553" spans="1:13" x14ac:dyDescent="0.2">
      <c r="A553" s="162"/>
      <c r="B553" s="37"/>
      <c r="C553" s="37"/>
      <c r="D553" s="37" t="s">
        <v>453</v>
      </c>
      <c r="E553" s="118">
        <v>0</v>
      </c>
      <c r="F553" s="80"/>
      <c r="G553" s="80"/>
      <c r="H553" s="82"/>
      <c r="I553" s="118">
        <v>0</v>
      </c>
      <c r="J553" s="67">
        <v>339.2</v>
      </c>
      <c r="K553" s="67">
        <v>339.2</v>
      </c>
      <c r="L553" s="121">
        <v>0</v>
      </c>
      <c r="M553" s="121">
        <v>0</v>
      </c>
    </row>
    <row r="554" spans="1:13" x14ac:dyDescent="0.2">
      <c r="A554" s="162"/>
      <c r="B554" s="37"/>
      <c r="C554" s="37"/>
      <c r="D554" s="37" t="s">
        <v>521</v>
      </c>
      <c r="E554" s="118">
        <v>1.1000000000000001</v>
      </c>
      <c r="F554" s="80"/>
      <c r="G554" s="80"/>
      <c r="H554" s="82">
        <v>0</v>
      </c>
      <c r="I554" s="118">
        <v>0</v>
      </c>
      <c r="J554" s="184">
        <v>0</v>
      </c>
      <c r="K554" s="184">
        <v>0</v>
      </c>
      <c r="L554" s="186">
        <v>0</v>
      </c>
      <c r="M554" s="186">
        <v>0</v>
      </c>
    </row>
    <row r="555" spans="1:13" x14ac:dyDescent="0.2">
      <c r="A555" s="162"/>
      <c r="B555" s="36"/>
      <c r="C555" s="37"/>
      <c r="D555" s="37" t="s">
        <v>468</v>
      </c>
      <c r="E555" s="118">
        <v>0</v>
      </c>
      <c r="F555" s="66"/>
      <c r="G555" s="67"/>
      <c r="H555" s="94"/>
      <c r="I555" s="118">
        <v>0</v>
      </c>
      <c r="J555" s="67">
        <v>421.2</v>
      </c>
      <c r="K555" s="67">
        <v>421.2</v>
      </c>
      <c r="L555" s="121">
        <v>0</v>
      </c>
      <c r="M555" s="121">
        <v>0</v>
      </c>
    </row>
    <row r="556" spans="1:13" x14ac:dyDescent="0.2">
      <c r="A556" s="162"/>
      <c r="B556" s="36"/>
      <c r="C556" s="37">
        <v>716</v>
      </c>
      <c r="D556" s="37" t="s">
        <v>238</v>
      </c>
      <c r="E556" s="118">
        <v>0</v>
      </c>
      <c r="F556" s="66"/>
      <c r="G556" s="67"/>
      <c r="H556" s="94"/>
      <c r="I556" s="118">
        <v>2.1</v>
      </c>
      <c r="J556" s="67">
        <v>0</v>
      </c>
      <c r="K556" s="67">
        <v>0</v>
      </c>
      <c r="L556" s="121">
        <v>0</v>
      </c>
      <c r="M556" s="121">
        <v>0</v>
      </c>
    </row>
    <row r="557" spans="1:13" x14ac:dyDescent="0.2">
      <c r="A557" s="162"/>
      <c r="B557" s="79"/>
      <c r="C557" s="37">
        <v>716</v>
      </c>
      <c r="D557" s="37" t="s">
        <v>409</v>
      </c>
      <c r="E557" s="118">
        <v>0</v>
      </c>
      <c r="F557" s="89"/>
      <c r="G557" s="67"/>
      <c r="H557" s="83"/>
      <c r="I557" s="118">
        <v>13.5</v>
      </c>
      <c r="J557" s="121">
        <v>0</v>
      </c>
      <c r="K557" s="121">
        <v>0</v>
      </c>
      <c r="L557" s="121">
        <v>0</v>
      </c>
      <c r="M557" s="121">
        <v>0</v>
      </c>
    </row>
    <row r="558" spans="1:13" x14ac:dyDescent="0.2">
      <c r="A558" s="162"/>
      <c r="B558" s="36" t="s">
        <v>239</v>
      </c>
      <c r="C558" s="36">
        <v>717</v>
      </c>
      <c r="D558" s="36" t="s">
        <v>240</v>
      </c>
      <c r="E558" s="122">
        <f>SUM(E559:E562)</f>
        <v>27.300000000000004</v>
      </c>
      <c r="F558" s="122">
        <f t="shared" ref="F558:M558" si="69">SUM(F559:F562)</f>
        <v>0</v>
      </c>
      <c r="G558" s="122">
        <f t="shared" si="69"/>
        <v>0</v>
      </c>
      <c r="H558" s="122">
        <f t="shared" si="69"/>
        <v>0</v>
      </c>
      <c r="I558" s="122">
        <f t="shared" si="69"/>
        <v>9.1999999999999993</v>
      </c>
      <c r="J558" s="122">
        <f t="shared" si="69"/>
        <v>580</v>
      </c>
      <c r="K558" s="122">
        <f t="shared" si="69"/>
        <v>580</v>
      </c>
      <c r="L558" s="122">
        <f t="shared" si="69"/>
        <v>90</v>
      </c>
      <c r="M558" s="122">
        <f t="shared" si="69"/>
        <v>90</v>
      </c>
    </row>
    <row r="559" spans="1:13" x14ac:dyDescent="0.2">
      <c r="A559" s="161"/>
      <c r="B559" s="36"/>
      <c r="C559" s="37">
        <v>717</v>
      </c>
      <c r="D559" s="37" t="s">
        <v>522</v>
      </c>
      <c r="E559" s="118">
        <v>16.600000000000001</v>
      </c>
      <c r="F559" s="89"/>
      <c r="G559" s="67"/>
      <c r="H559" s="83"/>
      <c r="I559" s="118">
        <v>6.1</v>
      </c>
      <c r="J559" s="67">
        <v>490</v>
      </c>
      <c r="K559" s="67">
        <v>490</v>
      </c>
      <c r="L559" s="67">
        <v>0</v>
      </c>
      <c r="M559" s="67">
        <v>0</v>
      </c>
    </row>
    <row r="560" spans="1:13" x14ac:dyDescent="0.2">
      <c r="A560" s="162"/>
      <c r="B560" s="36"/>
      <c r="C560" s="37">
        <v>717</v>
      </c>
      <c r="D560" s="37" t="s">
        <v>523</v>
      </c>
      <c r="E560" s="118">
        <v>10.1</v>
      </c>
      <c r="F560" s="89"/>
      <c r="G560" s="67"/>
      <c r="H560" s="83"/>
      <c r="I560" s="118">
        <v>0</v>
      </c>
      <c r="J560" s="67">
        <v>0</v>
      </c>
      <c r="K560" s="67">
        <v>0</v>
      </c>
      <c r="L560" s="67">
        <v>0</v>
      </c>
      <c r="M560" s="67">
        <v>0</v>
      </c>
    </row>
    <row r="561" spans="1:13" x14ac:dyDescent="0.2">
      <c r="A561" s="161"/>
      <c r="B561" s="36"/>
      <c r="C561" s="37">
        <v>717</v>
      </c>
      <c r="D561" s="37" t="s">
        <v>364</v>
      </c>
      <c r="E561" s="118">
        <v>0</v>
      </c>
      <c r="F561" s="74"/>
      <c r="G561" s="74"/>
      <c r="H561" s="75"/>
      <c r="I561" s="118">
        <v>0</v>
      </c>
      <c r="J561" s="67">
        <v>90</v>
      </c>
      <c r="K561" s="67">
        <v>90</v>
      </c>
      <c r="L561" s="67">
        <v>90</v>
      </c>
      <c r="M561" s="67">
        <v>90</v>
      </c>
    </row>
    <row r="562" spans="1:13" x14ac:dyDescent="0.2">
      <c r="A562" s="161"/>
      <c r="B562" s="36"/>
      <c r="C562" s="37">
        <v>716</v>
      </c>
      <c r="D562" s="37" t="s">
        <v>524</v>
      </c>
      <c r="E562" s="118">
        <v>0.6</v>
      </c>
      <c r="F562" s="120"/>
      <c r="G562" s="120"/>
      <c r="H562" s="153">
        <v>0</v>
      </c>
      <c r="I562" s="118">
        <v>3.1</v>
      </c>
      <c r="J562" s="118">
        <v>0</v>
      </c>
      <c r="K562" s="118">
        <v>0</v>
      </c>
      <c r="L562" s="118">
        <v>0</v>
      </c>
      <c r="M562" s="118">
        <v>0</v>
      </c>
    </row>
    <row r="563" spans="1:13" x14ac:dyDescent="0.2">
      <c r="A563" s="162"/>
      <c r="B563" s="99" t="s">
        <v>124</v>
      </c>
      <c r="C563" s="99"/>
      <c r="D563" s="99" t="s">
        <v>125</v>
      </c>
      <c r="E563" s="124">
        <f>SUM(E564)</f>
        <v>0</v>
      </c>
      <c r="F563" s="124">
        <f t="shared" ref="F563:M563" si="70">SUM(F564)</f>
        <v>0</v>
      </c>
      <c r="G563" s="124">
        <f t="shared" si="70"/>
        <v>0</v>
      </c>
      <c r="H563" s="124">
        <f t="shared" si="70"/>
        <v>0</v>
      </c>
      <c r="I563" s="124">
        <f>SUM(I564)</f>
        <v>0</v>
      </c>
      <c r="J563" s="124">
        <f t="shared" si="70"/>
        <v>0</v>
      </c>
      <c r="K563" s="124">
        <f t="shared" si="70"/>
        <v>0</v>
      </c>
      <c r="L563" s="124">
        <f t="shared" si="70"/>
        <v>0</v>
      </c>
      <c r="M563" s="124">
        <f t="shared" si="70"/>
        <v>0</v>
      </c>
    </row>
    <row r="564" spans="1:13" x14ac:dyDescent="0.2">
      <c r="A564" s="168"/>
      <c r="B564" s="36"/>
      <c r="C564" s="37">
        <v>723001</v>
      </c>
      <c r="D564" s="37" t="s">
        <v>351</v>
      </c>
      <c r="E564" s="118">
        <v>0</v>
      </c>
      <c r="F564" s="93"/>
      <c r="G564" s="66"/>
      <c r="H564" s="95"/>
      <c r="I564" s="118">
        <v>0</v>
      </c>
      <c r="J564" s="67">
        <v>0</v>
      </c>
      <c r="K564" s="67">
        <v>0</v>
      </c>
      <c r="L564" s="67">
        <v>0</v>
      </c>
      <c r="M564" s="67">
        <v>0</v>
      </c>
    </row>
    <row r="565" spans="1:13" x14ac:dyDescent="0.2">
      <c r="A565" s="162"/>
      <c r="B565" s="39"/>
      <c r="C565" s="39"/>
      <c r="D565" s="39" t="s">
        <v>395</v>
      </c>
      <c r="E565" s="120">
        <f t="shared" ref="E565:M565" si="71">SUM(E568+E572+E577+E581+E586+E590+E594+E597)</f>
        <v>1418.9</v>
      </c>
      <c r="F565" s="120">
        <f t="shared" si="71"/>
        <v>0</v>
      </c>
      <c r="G565" s="120">
        <f t="shared" si="71"/>
        <v>0</v>
      </c>
      <c r="H565" s="120">
        <f t="shared" si="71"/>
        <v>0</v>
      </c>
      <c r="I565" s="120">
        <f t="shared" si="71"/>
        <v>1533.5000000000002</v>
      </c>
      <c r="J565" s="120">
        <f t="shared" si="71"/>
        <v>1603.4999999999998</v>
      </c>
      <c r="K565" s="120">
        <f t="shared" si="71"/>
        <v>1603.4999999999998</v>
      </c>
      <c r="L565" s="120">
        <f t="shared" si="71"/>
        <v>1667.9999999999998</v>
      </c>
      <c r="M565" s="120">
        <f t="shared" si="71"/>
        <v>1740.9999999999998</v>
      </c>
    </row>
    <row r="566" spans="1:13" x14ac:dyDescent="0.2">
      <c r="A566" s="162"/>
      <c r="B566" s="36"/>
      <c r="C566" s="36"/>
      <c r="D566" s="36" t="s">
        <v>399</v>
      </c>
      <c r="E566" s="122">
        <f t="shared" ref="E566:J566" si="72">SUM(E568 +E577)</f>
        <v>1187.8</v>
      </c>
      <c r="F566" s="122">
        <f t="shared" si="72"/>
        <v>0</v>
      </c>
      <c r="G566" s="122">
        <f t="shared" si="72"/>
        <v>0</v>
      </c>
      <c r="H566" s="122">
        <f t="shared" si="72"/>
        <v>0</v>
      </c>
      <c r="I566" s="122">
        <f t="shared" si="72"/>
        <v>1205</v>
      </c>
      <c r="J566" s="122">
        <f t="shared" si="72"/>
        <v>1240.8</v>
      </c>
      <c r="K566" s="122">
        <f>SUM(K568 +K577)</f>
        <v>1240.8</v>
      </c>
      <c r="L566" s="122">
        <f>SUM(L568 +L577)</f>
        <v>1294.5</v>
      </c>
      <c r="M566" s="122">
        <f>SUM(M568 +M577)</f>
        <v>1354.5</v>
      </c>
    </row>
    <row r="567" spans="1:13" x14ac:dyDescent="0.2">
      <c r="A567" s="162"/>
      <c r="B567" s="36" t="s">
        <v>448</v>
      </c>
      <c r="C567" s="36"/>
      <c r="D567" s="36"/>
      <c r="E567" s="122">
        <f t="shared" ref="E567:M567" si="73">SUM(E572+E581+E597)</f>
        <v>47.400000000000006</v>
      </c>
      <c r="F567" s="122">
        <f t="shared" si="73"/>
        <v>0</v>
      </c>
      <c r="G567" s="122">
        <f t="shared" si="73"/>
        <v>0</v>
      </c>
      <c r="H567" s="122">
        <f t="shared" si="73"/>
        <v>0</v>
      </c>
      <c r="I567" s="122">
        <f t="shared" si="73"/>
        <v>80.3</v>
      </c>
      <c r="J567" s="122">
        <f t="shared" si="73"/>
        <v>69.400000000000006</v>
      </c>
      <c r="K567" s="122">
        <f t="shared" si="73"/>
        <v>69.400000000000006</v>
      </c>
      <c r="L567" s="122">
        <f t="shared" si="73"/>
        <v>73.699999999999989</v>
      </c>
      <c r="M567" s="122">
        <f t="shared" si="73"/>
        <v>79.699999999999989</v>
      </c>
    </row>
    <row r="568" spans="1:13" x14ac:dyDescent="0.2">
      <c r="A568" s="163"/>
      <c r="B568" s="100"/>
      <c r="C568" s="100"/>
      <c r="D568" s="100" t="s">
        <v>389</v>
      </c>
      <c r="E568" s="122">
        <f t="shared" ref="E568:M568" si="74">SUM(E569:E571)</f>
        <v>626</v>
      </c>
      <c r="F568" s="122">
        <f t="shared" si="74"/>
        <v>0</v>
      </c>
      <c r="G568" s="122">
        <f t="shared" si="74"/>
        <v>0</v>
      </c>
      <c r="H568" s="122">
        <f t="shared" si="74"/>
        <v>0</v>
      </c>
      <c r="I568" s="122">
        <f t="shared" si="74"/>
        <v>653.79999999999995</v>
      </c>
      <c r="J568" s="122">
        <f t="shared" si="74"/>
        <v>670.8</v>
      </c>
      <c r="K568" s="122">
        <f t="shared" si="74"/>
        <v>670.8</v>
      </c>
      <c r="L568" s="122">
        <f t="shared" si="74"/>
        <v>694.3</v>
      </c>
      <c r="M568" s="122">
        <f t="shared" si="74"/>
        <v>714.3</v>
      </c>
    </row>
    <row r="569" spans="1:13" x14ac:dyDescent="0.2">
      <c r="A569" s="162"/>
      <c r="B569" s="36"/>
      <c r="C569" s="37">
        <v>610</v>
      </c>
      <c r="D569" s="37" t="s">
        <v>184</v>
      </c>
      <c r="E569" s="118">
        <v>367.3</v>
      </c>
      <c r="F569" s="67"/>
      <c r="G569" s="67"/>
      <c r="H569" s="76"/>
      <c r="I569" s="118">
        <v>388.4</v>
      </c>
      <c r="J569" s="67">
        <v>395.4</v>
      </c>
      <c r="K569" s="67">
        <v>395.4</v>
      </c>
      <c r="L569" s="121">
        <v>410</v>
      </c>
      <c r="M569" s="121">
        <v>420</v>
      </c>
    </row>
    <row r="570" spans="1:13" x14ac:dyDescent="0.2">
      <c r="A570" s="162"/>
      <c r="B570" s="36"/>
      <c r="C570" s="37">
        <v>620</v>
      </c>
      <c r="D570" s="37" t="s">
        <v>116</v>
      </c>
      <c r="E570" s="118">
        <v>136.1</v>
      </c>
      <c r="F570" s="67"/>
      <c r="G570" s="67"/>
      <c r="H570" s="76"/>
      <c r="I570" s="118">
        <v>135.69999999999999</v>
      </c>
      <c r="J570" s="67">
        <v>147.1</v>
      </c>
      <c r="K570" s="67">
        <v>147.1</v>
      </c>
      <c r="L570" s="121">
        <v>156</v>
      </c>
      <c r="M570" s="121">
        <v>166</v>
      </c>
    </row>
    <row r="571" spans="1:13" x14ac:dyDescent="0.2">
      <c r="A571" s="162"/>
      <c r="B571" s="36"/>
      <c r="C571" s="37">
        <v>630</v>
      </c>
      <c r="D571" s="37" t="s">
        <v>117</v>
      </c>
      <c r="E571" s="118">
        <v>122.6</v>
      </c>
      <c r="F571" s="67"/>
      <c r="G571" s="67"/>
      <c r="H571" s="76"/>
      <c r="I571" s="118">
        <v>129.69999999999999</v>
      </c>
      <c r="J571" s="67">
        <v>128.30000000000001</v>
      </c>
      <c r="K571" s="67">
        <v>128.30000000000001</v>
      </c>
      <c r="L571" s="121">
        <v>128.30000000000001</v>
      </c>
      <c r="M571" s="121">
        <v>128.30000000000001</v>
      </c>
    </row>
    <row r="572" spans="1:13" x14ac:dyDescent="0.2">
      <c r="A572" s="162"/>
      <c r="B572" s="100" t="s">
        <v>398</v>
      </c>
      <c r="C572" s="100"/>
      <c r="D572" s="100"/>
      <c r="E572" s="122">
        <f t="shared" ref="E572:M572" si="75">SUM(E573:E576)</f>
        <v>32.300000000000004</v>
      </c>
      <c r="F572" s="122">
        <f t="shared" si="75"/>
        <v>0</v>
      </c>
      <c r="G572" s="122">
        <f t="shared" si="75"/>
        <v>0</v>
      </c>
      <c r="H572" s="122">
        <f t="shared" si="75"/>
        <v>0</v>
      </c>
      <c r="I572" s="122">
        <f t="shared" si="75"/>
        <v>47.4</v>
      </c>
      <c r="J572" s="122">
        <f t="shared" si="75"/>
        <v>40.700000000000003</v>
      </c>
      <c r="K572" s="122">
        <f t="shared" si="75"/>
        <v>40.700000000000003</v>
      </c>
      <c r="L572" s="122">
        <f t="shared" si="75"/>
        <v>44.1</v>
      </c>
      <c r="M572" s="122">
        <f t="shared" si="75"/>
        <v>49.1</v>
      </c>
    </row>
    <row r="573" spans="1:13" x14ac:dyDescent="0.2">
      <c r="A573" s="168"/>
      <c r="B573" s="36"/>
      <c r="C573" s="37">
        <v>630</v>
      </c>
      <c r="D573" s="37" t="s">
        <v>307</v>
      </c>
      <c r="E573" s="118">
        <v>10.6</v>
      </c>
      <c r="F573" s="93"/>
      <c r="G573" s="66"/>
      <c r="H573" s="95"/>
      <c r="I573" s="118">
        <v>10.7</v>
      </c>
      <c r="J573" s="67">
        <v>6.6</v>
      </c>
      <c r="K573" s="67">
        <v>6.6</v>
      </c>
      <c r="L573" s="121">
        <v>10</v>
      </c>
      <c r="M573" s="121">
        <v>15</v>
      </c>
    </row>
    <row r="574" spans="1:13" x14ac:dyDescent="0.2">
      <c r="A574" s="162"/>
      <c r="B574" s="36"/>
      <c r="C574" s="37">
        <v>610</v>
      </c>
      <c r="D574" s="37" t="s">
        <v>308</v>
      </c>
      <c r="E574" s="118">
        <v>6.7</v>
      </c>
      <c r="F574" s="67"/>
      <c r="G574" s="67"/>
      <c r="H574" s="76"/>
      <c r="I574" s="118">
        <v>22.7</v>
      </c>
      <c r="J574" s="67">
        <v>23.5</v>
      </c>
      <c r="K574" s="67">
        <v>23.5</v>
      </c>
      <c r="L574" s="121">
        <v>23.5</v>
      </c>
      <c r="M574" s="121">
        <v>23.5</v>
      </c>
    </row>
    <row r="575" spans="1:13" x14ac:dyDescent="0.2">
      <c r="A575" s="162"/>
      <c r="B575" s="36"/>
      <c r="C575" s="37">
        <v>640</v>
      </c>
      <c r="D575" s="37" t="s">
        <v>390</v>
      </c>
      <c r="E575" s="118">
        <v>13.4</v>
      </c>
      <c r="F575" s="67"/>
      <c r="G575" s="67"/>
      <c r="H575" s="76"/>
      <c r="I575" s="118">
        <v>14</v>
      </c>
      <c r="J575" s="67">
        <v>10.6</v>
      </c>
      <c r="K575" s="67">
        <v>10.6</v>
      </c>
      <c r="L575" s="121">
        <v>10.6</v>
      </c>
      <c r="M575" s="121">
        <v>10.6</v>
      </c>
    </row>
    <row r="576" spans="1:13" x14ac:dyDescent="0.2">
      <c r="A576" s="162"/>
      <c r="B576" s="36"/>
      <c r="C576" s="37">
        <v>640</v>
      </c>
      <c r="D576" s="37" t="s">
        <v>287</v>
      </c>
      <c r="E576" s="118">
        <v>1.6</v>
      </c>
      <c r="F576" s="67"/>
      <c r="G576" s="67"/>
      <c r="H576" s="76"/>
      <c r="I576" s="118">
        <v>0</v>
      </c>
      <c r="J576" s="67">
        <v>0</v>
      </c>
      <c r="K576" s="67">
        <v>0</v>
      </c>
      <c r="L576" s="121">
        <v>0</v>
      </c>
      <c r="M576" s="121">
        <v>0</v>
      </c>
    </row>
    <row r="577" spans="1:13" x14ac:dyDescent="0.2">
      <c r="A577" s="162"/>
      <c r="B577" s="100"/>
      <c r="C577" s="100"/>
      <c r="D577" s="100" t="s">
        <v>391</v>
      </c>
      <c r="E577" s="122">
        <f t="shared" ref="E577:M577" si="76">SUM(E578:E580)</f>
        <v>561.79999999999995</v>
      </c>
      <c r="F577" s="122">
        <f t="shared" si="76"/>
        <v>0</v>
      </c>
      <c r="G577" s="122">
        <f t="shared" si="76"/>
        <v>0</v>
      </c>
      <c r="H577" s="122">
        <f t="shared" si="76"/>
        <v>0</v>
      </c>
      <c r="I577" s="122">
        <f t="shared" si="76"/>
        <v>551.20000000000005</v>
      </c>
      <c r="J577" s="122">
        <f t="shared" si="76"/>
        <v>570</v>
      </c>
      <c r="K577" s="122">
        <f t="shared" si="76"/>
        <v>570</v>
      </c>
      <c r="L577" s="122">
        <f t="shared" si="76"/>
        <v>600.20000000000005</v>
      </c>
      <c r="M577" s="122">
        <f t="shared" si="76"/>
        <v>640.20000000000005</v>
      </c>
    </row>
    <row r="578" spans="1:13" x14ac:dyDescent="0.2">
      <c r="A578" s="162"/>
      <c r="B578" s="36"/>
      <c r="C578" s="37">
        <v>610</v>
      </c>
      <c r="D578" s="37" t="s">
        <v>184</v>
      </c>
      <c r="E578" s="118">
        <v>333.9</v>
      </c>
      <c r="F578" s="67"/>
      <c r="G578" s="67"/>
      <c r="H578" s="76"/>
      <c r="I578" s="118">
        <v>338.8</v>
      </c>
      <c r="J578" s="67">
        <v>372.4</v>
      </c>
      <c r="K578" s="67">
        <v>372.4</v>
      </c>
      <c r="L578" s="121">
        <v>400</v>
      </c>
      <c r="M578" s="121">
        <v>430</v>
      </c>
    </row>
    <row r="579" spans="1:13" x14ac:dyDescent="0.2">
      <c r="A579" s="162"/>
      <c r="B579" s="36"/>
      <c r="C579" s="37">
        <v>620</v>
      </c>
      <c r="D579" s="37" t="s">
        <v>116</v>
      </c>
      <c r="E579" s="118">
        <v>127.2</v>
      </c>
      <c r="F579" s="67"/>
      <c r="G579" s="67"/>
      <c r="H579" s="76"/>
      <c r="I579" s="118">
        <v>118.4</v>
      </c>
      <c r="J579" s="67">
        <v>97.4</v>
      </c>
      <c r="K579" s="67">
        <v>97.4</v>
      </c>
      <c r="L579" s="121">
        <v>100</v>
      </c>
      <c r="M579" s="121">
        <v>110</v>
      </c>
    </row>
    <row r="580" spans="1:13" x14ac:dyDescent="0.2">
      <c r="A580" s="162"/>
      <c r="B580" s="36"/>
      <c r="C580" s="37">
        <v>630</v>
      </c>
      <c r="D580" s="37" t="s">
        <v>117</v>
      </c>
      <c r="E580" s="118">
        <v>100.7</v>
      </c>
      <c r="F580" s="67"/>
      <c r="G580" s="67"/>
      <c r="H580" s="76"/>
      <c r="I580" s="118">
        <v>94</v>
      </c>
      <c r="J580" s="67">
        <v>100.2</v>
      </c>
      <c r="K580" s="67">
        <v>100.2</v>
      </c>
      <c r="L580" s="121">
        <v>100.2</v>
      </c>
      <c r="M580" s="121">
        <v>100.2</v>
      </c>
    </row>
    <row r="581" spans="1:13" x14ac:dyDescent="0.2">
      <c r="A581" s="161"/>
      <c r="B581" s="100" t="s">
        <v>394</v>
      </c>
      <c r="C581" s="100"/>
      <c r="D581" s="100"/>
      <c r="E581" s="122">
        <f t="shared" ref="E581:M581" si="77">SUM(E582:E585)</f>
        <v>13.9</v>
      </c>
      <c r="F581" s="122">
        <f t="shared" si="77"/>
        <v>0</v>
      </c>
      <c r="G581" s="122">
        <f t="shared" si="77"/>
        <v>0</v>
      </c>
      <c r="H581" s="122">
        <f t="shared" si="77"/>
        <v>0</v>
      </c>
      <c r="I581" s="122">
        <f t="shared" si="77"/>
        <v>32.9</v>
      </c>
      <c r="J581" s="122">
        <f t="shared" si="77"/>
        <v>27.6</v>
      </c>
      <c r="K581" s="122">
        <f t="shared" si="77"/>
        <v>27.6</v>
      </c>
      <c r="L581" s="121">
        <f t="shared" si="77"/>
        <v>28.5</v>
      </c>
      <c r="M581" s="121">
        <f t="shared" si="77"/>
        <v>29.5</v>
      </c>
    </row>
    <row r="582" spans="1:13" x14ac:dyDescent="0.2">
      <c r="A582" s="162"/>
      <c r="B582" s="36"/>
      <c r="C582" s="37">
        <v>630</v>
      </c>
      <c r="D582" s="37" t="s">
        <v>307</v>
      </c>
      <c r="E582" s="118">
        <v>10.6</v>
      </c>
      <c r="F582" s="66"/>
      <c r="G582" s="67"/>
      <c r="H582" s="94"/>
      <c r="I582" s="118">
        <v>10.199999999999999</v>
      </c>
      <c r="J582" s="67">
        <v>6.2</v>
      </c>
      <c r="K582" s="67">
        <v>6.2</v>
      </c>
      <c r="L582" s="121">
        <v>6.2</v>
      </c>
      <c r="M582" s="121">
        <v>6.2</v>
      </c>
    </row>
    <row r="583" spans="1:13" x14ac:dyDescent="0.2">
      <c r="A583" s="162"/>
      <c r="B583" s="36"/>
      <c r="C583" s="37">
        <v>610</v>
      </c>
      <c r="D583" s="37" t="s">
        <v>308</v>
      </c>
      <c r="E583" s="118">
        <v>0</v>
      </c>
      <c r="F583" s="67"/>
      <c r="G583" s="67"/>
      <c r="H583" s="76"/>
      <c r="I583" s="118">
        <v>18.100000000000001</v>
      </c>
      <c r="J583" s="67">
        <v>18.100000000000001</v>
      </c>
      <c r="K583" s="67">
        <v>18.100000000000001</v>
      </c>
      <c r="L583" s="121">
        <v>19</v>
      </c>
      <c r="M583" s="121">
        <v>20</v>
      </c>
    </row>
    <row r="584" spans="1:13" x14ac:dyDescent="0.2">
      <c r="A584" s="162"/>
      <c r="B584" s="36"/>
      <c r="C584" s="37">
        <v>640</v>
      </c>
      <c r="D584" s="37" t="s">
        <v>287</v>
      </c>
      <c r="E584" s="118">
        <v>0.9</v>
      </c>
      <c r="F584" s="67"/>
      <c r="G584" s="67"/>
      <c r="H584" s="76"/>
      <c r="I584" s="118">
        <v>0</v>
      </c>
      <c r="J584" s="67">
        <v>0</v>
      </c>
      <c r="K584" s="67">
        <v>0</v>
      </c>
      <c r="L584" s="121">
        <v>0</v>
      </c>
      <c r="M584" s="121">
        <v>0</v>
      </c>
    </row>
    <row r="585" spans="1:13" x14ac:dyDescent="0.2">
      <c r="A585" s="162"/>
      <c r="B585" s="36"/>
      <c r="C585" s="37">
        <v>640</v>
      </c>
      <c r="D585" s="37" t="s">
        <v>392</v>
      </c>
      <c r="E585" s="118">
        <v>2.4</v>
      </c>
      <c r="F585" s="67"/>
      <c r="G585" s="67"/>
      <c r="H585" s="76"/>
      <c r="I585" s="118">
        <v>4.5999999999999996</v>
      </c>
      <c r="J585" s="67">
        <v>3.3</v>
      </c>
      <c r="K585" s="67">
        <v>3.3</v>
      </c>
      <c r="L585" s="121">
        <v>3.3</v>
      </c>
      <c r="M585" s="121">
        <v>3.3</v>
      </c>
    </row>
    <row r="586" spans="1:13" x14ac:dyDescent="0.2">
      <c r="A586" s="162"/>
      <c r="B586" s="36" t="s">
        <v>361</v>
      </c>
      <c r="C586" s="37"/>
      <c r="D586" s="36" t="s">
        <v>363</v>
      </c>
      <c r="E586" s="122">
        <f t="shared" ref="E586:M586" si="78">SUM(E587:E589)</f>
        <v>88.699999999999989</v>
      </c>
      <c r="F586" s="122">
        <f t="shared" si="78"/>
        <v>0</v>
      </c>
      <c r="G586" s="122">
        <f t="shared" si="78"/>
        <v>0</v>
      </c>
      <c r="H586" s="122">
        <f t="shared" si="78"/>
        <v>0</v>
      </c>
      <c r="I586" s="122">
        <f t="shared" si="78"/>
        <v>82</v>
      </c>
      <c r="J586" s="122">
        <f t="shared" si="78"/>
        <v>94</v>
      </c>
      <c r="K586" s="122">
        <f t="shared" si="78"/>
        <v>94</v>
      </c>
      <c r="L586" s="122">
        <f t="shared" si="78"/>
        <v>98</v>
      </c>
      <c r="M586" s="122">
        <f t="shared" si="78"/>
        <v>103</v>
      </c>
    </row>
    <row r="587" spans="1:13" x14ac:dyDescent="0.2">
      <c r="A587" s="162"/>
      <c r="B587" s="42">
        <v>610</v>
      </c>
      <c r="C587" s="43"/>
      <c r="D587" s="37" t="s">
        <v>184</v>
      </c>
      <c r="E587" s="118">
        <v>59.8</v>
      </c>
      <c r="F587" s="67"/>
      <c r="G587" s="67"/>
      <c r="H587" s="76"/>
      <c r="I587" s="118">
        <v>55.2</v>
      </c>
      <c r="J587" s="67">
        <v>61.3</v>
      </c>
      <c r="K587" s="67">
        <v>61.3</v>
      </c>
      <c r="L587" s="121">
        <v>63</v>
      </c>
      <c r="M587" s="121">
        <v>65</v>
      </c>
    </row>
    <row r="588" spans="1:13" x14ac:dyDescent="0.2">
      <c r="A588" s="162"/>
      <c r="B588" s="42">
        <v>620</v>
      </c>
      <c r="C588" s="43"/>
      <c r="D588" s="37" t="s">
        <v>116</v>
      </c>
      <c r="E588" s="118">
        <v>20.9</v>
      </c>
      <c r="F588" s="67"/>
      <c r="G588" s="67"/>
      <c r="H588" s="76"/>
      <c r="I588" s="118">
        <v>19.3</v>
      </c>
      <c r="J588" s="67">
        <v>22.7</v>
      </c>
      <c r="K588" s="67">
        <v>22.7</v>
      </c>
      <c r="L588" s="121">
        <v>25</v>
      </c>
      <c r="M588" s="121">
        <v>28</v>
      </c>
    </row>
    <row r="589" spans="1:13" x14ac:dyDescent="0.2">
      <c r="A589" s="162"/>
      <c r="B589" s="42">
        <v>630</v>
      </c>
      <c r="C589" s="37"/>
      <c r="D589" s="37" t="s">
        <v>117</v>
      </c>
      <c r="E589" s="118">
        <v>8</v>
      </c>
      <c r="F589" s="67"/>
      <c r="G589" s="67"/>
      <c r="H589" s="76"/>
      <c r="I589" s="118">
        <v>7.5</v>
      </c>
      <c r="J589" s="67">
        <v>10</v>
      </c>
      <c r="K589" s="67">
        <v>10</v>
      </c>
      <c r="L589" s="67">
        <v>10</v>
      </c>
      <c r="M589" s="67">
        <v>10</v>
      </c>
    </row>
    <row r="590" spans="1:13" x14ac:dyDescent="0.2">
      <c r="A590" s="169"/>
      <c r="B590" s="36" t="s">
        <v>370</v>
      </c>
      <c r="C590" s="37"/>
      <c r="D590" s="36" t="s">
        <v>306</v>
      </c>
      <c r="E590" s="122">
        <f t="shared" ref="E590:M590" si="79">SUM(E591:E593)</f>
        <v>95</v>
      </c>
      <c r="F590" s="122">
        <f t="shared" si="79"/>
        <v>0</v>
      </c>
      <c r="G590" s="122">
        <f t="shared" si="79"/>
        <v>0</v>
      </c>
      <c r="H590" s="122">
        <f t="shared" si="79"/>
        <v>0</v>
      </c>
      <c r="I590" s="122">
        <f t="shared" si="79"/>
        <v>107</v>
      </c>
      <c r="J590" s="122">
        <f t="shared" si="79"/>
        <v>111</v>
      </c>
      <c r="K590" s="122">
        <f t="shared" si="79"/>
        <v>111</v>
      </c>
      <c r="L590" s="122">
        <f t="shared" si="79"/>
        <v>113.5</v>
      </c>
      <c r="M590" s="122">
        <f t="shared" si="79"/>
        <v>115.5</v>
      </c>
    </row>
    <row r="591" spans="1:13" x14ac:dyDescent="0.2">
      <c r="A591" s="161"/>
      <c r="B591" s="42">
        <v>610</v>
      </c>
      <c r="C591" s="43"/>
      <c r="D591" s="37" t="s">
        <v>184</v>
      </c>
      <c r="E591" s="118">
        <v>50.3</v>
      </c>
      <c r="F591" s="67"/>
      <c r="G591" s="67"/>
      <c r="H591" s="76"/>
      <c r="I591" s="118">
        <v>51.9</v>
      </c>
      <c r="J591" s="67">
        <v>52.9</v>
      </c>
      <c r="K591" s="67">
        <v>52.9</v>
      </c>
      <c r="L591" s="67">
        <v>54</v>
      </c>
      <c r="M591" s="67">
        <v>55</v>
      </c>
    </row>
    <row r="592" spans="1:13" x14ac:dyDescent="0.2">
      <c r="A592" s="161"/>
      <c r="B592" s="42">
        <v>620</v>
      </c>
      <c r="C592" s="43"/>
      <c r="D592" s="37" t="s">
        <v>116</v>
      </c>
      <c r="E592" s="118">
        <v>17.8</v>
      </c>
      <c r="F592" s="67"/>
      <c r="G592" s="67"/>
      <c r="H592" s="76"/>
      <c r="I592" s="118">
        <v>18.100000000000001</v>
      </c>
      <c r="J592" s="67">
        <v>19.600000000000001</v>
      </c>
      <c r="K592" s="67">
        <v>19.600000000000001</v>
      </c>
      <c r="L592" s="67">
        <v>21</v>
      </c>
      <c r="M592" s="67">
        <v>22</v>
      </c>
    </row>
    <row r="593" spans="1:13" x14ac:dyDescent="0.2">
      <c r="A593" s="162"/>
      <c r="B593" s="42">
        <v>630</v>
      </c>
      <c r="C593" s="37"/>
      <c r="D593" s="37" t="s">
        <v>117</v>
      </c>
      <c r="E593" s="118">
        <v>26.9</v>
      </c>
      <c r="F593" s="93"/>
      <c r="G593" s="66"/>
      <c r="H593" s="95"/>
      <c r="I593" s="118">
        <v>37</v>
      </c>
      <c r="J593" s="67">
        <v>38.5</v>
      </c>
      <c r="K593" s="67">
        <v>38.5</v>
      </c>
      <c r="L593" s="67">
        <v>38.5</v>
      </c>
      <c r="M593" s="67">
        <v>38.5</v>
      </c>
    </row>
    <row r="594" spans="1:13" x14ac:dyDescent="0.2">
      <c r="A594" s="163"/>
      <c r="B594" s="100" t="s">
        <v>422</v>
      </c>
      <c r="C594" s="37"/>
      <c r="D594" s="37"/>
      <c r="E594" s="122">
        <f t="shared" ref="E594:M594" si="80">E595+E596</f>
        <v>0</v>
      </c>
      <c r="F594" s="122">
        <f t="shared" si="80"/>
        <v>0</v>
      </c>
      <c r="G594" s="122">
        <f t="shared" si="80"/>
        <v>0</v>
      </c>
      <c r="H594" s="122">
        <f t="shared" si="80"/>
        <v>0</v>
      </c>
      <c r="I594" s="122">
        <f t="shared" si="80"/>
        <v>59.199999999999996</v>
      </c>
      <c r="J594" s="122">
        <f t="shared" si="80"/>
        <v>88.300000000000011</v>
      </c>
      <c r="K594" s="122">
        <f t="shared" si="80"/>
        <v>88.300000000000011</v>
      </c>
      <c r="L594" s="122">
        <f t="shared" si="80"/>
        <v>88.300000000000011</v>
      </c>
      <c r="M594" s="122">
        <f t="shared" si="80"/>
        <v>88.300000000000011</v>
      </c>
    </row>
    <row r="595" spans="1:13" x14ac:dyDescent="0.2">
      <c r="A595" s="163"/>
      <c r="B595" s="36"/>
      <c r="C595" s="37"/>
      <c r="D595" s="37" t="s">
        <v>417</v>
      </c>
      <c r="E595" s="118">
        <v>0</v>
      </c>
      <c r="F595" s="67"/>
      <c r="G595" s="67"/>
      <c r="H595" s="76"/>
      <c r="I595" s="118">
        <v>47.3</v>
      </c>
      <c r="J595" s="67">
        <v>73.400000000000006</v>
      </c>
      <c r="K595" s="67">
        <v>73.400000000000006</v>
      </c>
      <c r="L595" s="67">
        <v>73.400000000000006</v>
      </c>
      <c r="M595" s="67">
        <v>73.400000000000006</v>
      </c>
    </row>
    <row r="596" spans="1:13" x14ac:dyDescent="0.2">
      <c r="A596" s="162"/>
      <c r="B596" s="36"/>
      <c r="C596" s="37"/>
      <c r="D596" s="37" t="s">
        <v>416</v>
      </c>
      <c r="E596" s="118">
        <v>0</v>
      </c>
      <c r="F596" s="102"/>
      <c r="G596" s="103"/>
      <c r="H596" s="104"/>
      <c r="I596" s="118">
        <v>11.9</v>
      </c>
      <c r="J596" s="67">
        <v>14.9</v>
      </c>
      <c r="K596" s="67">
        <v>14.9</v>
      </c>
      <c r="L596" s="67">
        <v>14.9</v>
      </c>
      <c r="M596" s="67">
        <v>14.9</v>
      </c>
    </row>
    <row r="597" spans="1:13" x14ac:dyDescent="0.2">
      <c r="A597" s="162"/>
      <c r="B597" s="100" t="s">
        <v>396</v>
      </c>
      <c r="C597" s="37"/>
      <c r="D597" s="37"/>
      <c r="E597" s="122">
        <f>E598+E599</f>
        <v>1.2</v>
      </c>
      <c r="F597" s="122">
        <f t="shared" ref="F597:M597" si="81">F598+F599</f>
        <v>0</v>
      </c>
      <c r="G597" s="122">
        <f t="shared" si="81"/>
        <v>0</v>
      </c>
      <c r="H597" s="122">
        <f t="shared" si="81"/>
        <v>0</v>
      </c>
      <c r="I597" s="122">
        <f t="shared" si="81"/>
        <v>0</v>
      </c>
      <c r="J597" s="122">
        <f t="shared" si="81"/>
        <v>1.1000000000000001</v>
      </c>
      <c r="K597" s="122">
        <f t="shared" si="81"/>
        <v>1.1000000000000001</v>
      </c>
      <c r="L597" s="122">
        <f t="shared" si="81"/>
        <v>1.1000000000000001</v>
      </c>
      <c r="M597" s="122">
        <f t="shared" si="81"/>
        <v>1.1000000000000001</v>
      </c>
    </row>
    <row r="598" spans="1:13" ht="15" hidden="1" customHeight="1" x14ac:dyDescent="0.2">
      <c r="A598" s="162"/>
      <c r="B598" s="157"/>
      <c r="C598" s="156"/>
      <c r="D598" s="156" t="s">
        <v>446</v>
      </c>
      <c r="E598" s="158">
        <v>0</v>
      </c>
      <c r="F598" s="158"/>
      <c r="G598" s="158"/>
      <c r="H598" s="158"/>
      <c r="I598" s="158"/>
      <c r="J598" s="158"/>
      <c r="K598" s="158"/>
      <c r="L598" s="158"/>
      <c r="M598" s="158"/>
    </row>
    <row r="599" spans="1:13" x14ac:dyDescent="0.2">
      <c r="A599" s="162"/>
      <c r="B599" s="36"/>
      <c r="C599" s="37"/>
      <c r="D599" s="37" t="s">
        <v>447</v>
      </c>
      <c r="E599" s="118">
        <v>1.2</v>
      </c>
      <c r="F599" s="67"/>
      <c r="G599" s="67"/>
      <c r="H599" s="76"/>
      <c r="I599" s="118">
        <v>0</v>
      </c>
      <c r="J599" s="67">
        <v>1.1000000000000001</v>
      </c>
      <c r="K599" s="67">
        <v>1.1000000000000001</v>
      </c>
      <c r="L599" s="67">
        <v>1.1000000000000001</v>
      </c>
      <c r="M599" s="67">
        <v>1.1000000000000001</v>
      </c>
    </row>
    <row r="600" spans="1:13" x14ac:dyDescent="0.2">
      <c r="A600" s="161"/>
      <c r="B600" s="101"/>
      <c r="C600" s="101"/>
      <c r="D600" s="101" t="s">
        <v>241</v>
      </c>
      <c r="E600" s="125">
        <f t="shared" ref="E600:M600" si="82">SUM(E601:E603)</f>
        <v>312</v>
      </c>
      <c r="F600" s="125">
        <f t="shared" si="82"/>
        <v>0</v>
      </c>
      <c r="G600" s="125">
        <f t="shared" si="82"/>
        <v>0</v>
      </c>
      <c r="H600" s="125">
        <f t="shared" si="82"/>
        <v>0</v>
      </c>
      <c r="I600" s="125">
        <f t="shared" si="82"/>
        <v>311</v>
      </c>
      <c r="J600" s="125">
        <f t="shared" si="82"/>
        <v>289</v>
      </c>
      <c r="K600" s="125">
        <f t="shared" si="82"/>
        <v>289</v>
      </c>
      <c r="L600" s="125">
        <f t="shared" si="82"/>
        <v>298.10000000000002</v>
      </c>
      <c r="M600" s="125">
        <f t="shared" si="82"/>
        <v>307.20000000000005</v>
      </c>
    </row>
    <row r="601" spans="1:13" ht="13.5" thickBot="1" x14ac:dyDescent="0.25">
      <c r="A601" s="162"/>
      <c r="B601" s="36"/>
      <c r="C601" s="37">
        <v>610</v>
      </c>
      <c r="D601" s="37" t="s">
        <v>184</v>
      </c>
      <c r="E601" s="118">
        <v>202.5</v>
      </c>
      <c r="F601" s="67"/>
      <c r="G601" s="67"/>
      <c r="H601" s="76"/>
      <c r="I601" s="118">
        <v>202.3</v>
      </c>
      <c r="J601" s="67">
        <v>182.6</v>
      </c>
      <c r="K601" s="67">
        <v>182.6</v>
      </c>
      <c r="L601" s="67">
        <v>191.7</v>
      </c>
      <c r="M601" s="67">
        <v>200.8</v>
      </c>
    </row>
    <row r="602" spans="1:13" ht="13.5" thickBot="1" x14ac:dyDescent="0.25">
      <c r="A602" s="170"/>
      <c r="B602" s="36"/>
      <c r="C602" s="37">
        <v>620</v>
      </c>
      <c r="D602" s="37" t="s">
        <v>116</v>
      </c>
      <c r="E602" s="118">
        <v>68</v>
      </c>
      <c r="F602" s="105"/>
      <c r="G602" s="106"/>
      <c r="H602" s="107"/>
      <c r="I602" s="118">
        <v>70.7</v>
      </c>
      <c r="J602" s="67">
        <v>67.900000000000006</v>
      </c>
      <c r="K602" s="67">
        <v>67.900000000000006</v>
      </c>
      <c r="L602" s="67">
        <v>67.900000000000006</v>
      </c>
      <c r="M602" s="67">
        <v>67.900000000000006</v>
      </c>
    </row>
    <row r="603" spans="1:13" x14ac:dyDescent="0.2">
      <c r="A603" s="171"/>
      <c r="B603" s="36"/>
      <c r="C603" s="37">
        <v>630</v>
      </c>
      <c r="D603" s="37" t="s">
        <v>117</v>
      </c>
      <c r="E603" s="118">
        <v>41.5</v>
      </c>
      <c r="F603" s="108"/>
      <c r="G603" s="108"/>
      <c r="H603" s="109"/>
      <c r="I603" s="118">
        <v>38</v>
      </c>
      <c r="J603" s="67">
        <v>38.5</v>
      </c>
      <c r="K603" s="67">
        <v>38.5</v>
      </c>
      <c r="L603" s="67">
        <v>38.5</v>
      </c>
      <c r="M603" s="67">
        <v>38.5</v>
      </c>
    </row>
    <row r="604" spans="1:13" x14ac:dyDescent="0.2">
      <c r="A604" s="171"/>
      <c r="B604" s="39"/>
      <c r="C604" s="39"/>
      <c r="D604" s="39" t="s">
        <v>242</v>
      </c>
      <c r="E604" s="126">
        <f>E605</f>
        <v>3.9</v>
      </c>
      <c r="F604" s="126">
        <f t="shared" ref="F604:M604" si="83">F605</f>
        <v>0</v>
      </c>
      <c r="G604" s="126">
        <f t="shared" si="83"/>
        <v>0</v>
      </c>
      <c r="H604" s="126">
        <f t="shared" si="83"/>
        <v>0</v>
      </c>
      <c r="I604" s="126">
        <f>I605</f>
        <v>3.9</v>
      </c>
      <c r="J604" s="126">
        <f t="shared" si="83"/>
        <v>0</v>
      </c>
      <c r="K604" s="126">
        <f t="shared" si="83"/>
        <v>0</v>
      </c>
      <c r="L604" s="126">
        <f t="shared" si="83"/>
        <v>0</v>
      </c>
      <c r="M604" s="126">
        <f t="shared" si="83"/>
        <v>0</v>
      </c>
    </row>
    <row r="605" spans="1:13" x14ac:dyDescent="0.2">
      <c r="A605" s="171"/>
      <c r="B605" s="36"/>
      <c r="C605" s="37"/>
      <c r="D605" s="37" t="s">
        <v>407</v>
      </c>
      <c r="E605" s="118">
        <v>3.9</v>
      </c>
      <c r="F605" s="67"/>
      <c r="G605" s="67"/>
      <c r="H605" s="110"/>
      <c r="I605" s="118">
        <v>3.9</v>
      </c>
      <c r="J605" s="67">
        <v>0</v>
      </c>
      <c r="K605" s="67">
        <v>0</v>
      </c>
      <c r="L605" s="67">
        <v>0</v>
      </c>
      <c r="M605" s="67">
        <v>0</v>
      </c>
    </row>
    <row r="606" spans="1:13" x14ac:dyDescent="0.2">
      <c r="A606" s="171"/>
      <c r="B606" s="130"/>
      <c r="C606" s="130"/>
      <c r="D606" s="130" t="s">
        <v>243</v>
      </c>
      <c r="E606" s="127"/>
      <c r="F606" s="67"/>
      <c r="G606" s="67"/>
      <c r="H606" s="110"/>
      <c r="I606" s="127"/>
      <c r="J606" s="106"/>
      <c r="K606" s="106"/>
      <c r="L606" s="106"/>
      <c r="M606" s="106"/>
    </row>
    <row r="607" spans="1:13" x14ac:dyDescent="0.2">
      <c r="A607" s="171"/>
      <c r="B607" s="48"/>
      <c r="C607" s="49"/>
      <c r="D607" s="49" t="s">
        <v>244</v>
      </c>
      <c r="E607" s="118">
        <f t="shared" ref="E607:M607" si="84">SUM(E5)</f>
        <v>4507.8</v>
      </c>
      <c r="F607" s="118">
        <f t="shared" si="84"/>
        <v>333.9</v>
      </c>
      <c r="G607" s="118">
        <f t="shared" si="84"/>
        <v>333.9</v>
      </c>
      <c r="H607" s="118">
        <f t="shared" si="84"/>
        <v>333.9</v>
      </c>
      <c r="I607" s="118">
        <f t="shared" si="84"/>
        <v>4067</v>
      </c>
      <c r="J607" s="118">
        <f t="shared" si="84"/>
        <v>4657.03</v>
      </c>
      <c r="K607" s="118">
        <f t="shared" si="84"/>
        <v>4657.03</v>
      </c>
      <c r="L607" s="118">
        <f t="shared" si="84"/>
        <v>4603.5999999999995</v>
      </c>
      <c r="M607" s="118">
        <f t="shared" si="84"/>
        <v>4649.5999999999995</v>
      </c>
    </row>
    <row r="608" spans="1:13" x14ac:dyDescent="0.2">
      <c r="A608" s="171"/>
      <c r="B608" s="48"/>
      <c r="C608" s="49"/>
      <c r="D608" s="49" t="s">
        <v>245</v>
      </c>
      <c r="E608" s="118">
        <f t="shared" ref="E608:K608" si="85">SUM(E137)</f>
        <v>2763.1</v>
      </c>
      <c r="F608" s="118">
        <f t="shared" si="85"/>
        <v>2.4</v>
      </c>
      <c r="G608" s="118">
        <f t="shared" si="85"/>
        <v>2.4</v>
      </c>
      <c r="H608" s="118">
        <f t="shared" si="85"/>
        <v>2.4</v>
      </c>
      <c r="I608" s="118">
        <f t="shared" si="85"/>
        <v>2047.8</v>
      </c>
      <c r="J608" s="118">
        <f t="shared" si="85"/>
        <v>2847.8499999999995</v>
      </c>
      <c r="K608" s="118">
        <f t="shared" si="85"/>
        <v>2847.8499999999995</v>
      </c>
      <c r="L608" s="118">
        <f>SUM(L137)</f>
        <v>2883.2499999999995</v>
      </c>
      <c r="M608" s="118">
        <f>SUM(M137)</f>
        <v>2949.35</v>
      </c>
    </row>
    <row r="609" spans="1:13" x14ac:dyDescent="0.2">
      <c r="A609" s="171"/>
      <c r="B609" s="48"/>
      <c r="C609" s="49"/>
      <c r="D609" s="49" t="s">
        <v>246</v>
      </c>
      <c r="E609" s="118">
        <f t="shared" ref="E609:M609" si="86">SUM(E607-E608)</f>
        <v>1744.7000000000003</v>
      </c>
      <c r="F609" s="118">
        <f t="shared" si="86"/>
        <v>331.5</v>
      </c>
      <c r="G609" s="118">
        <f t="shared" si="86"/>
        <v>331.5</v>
      </c>
      <c r="H609" s="118">
        <f t="shared" si="86"/>
        <v>331.5</v>
      </c>
      <c r="I609" s="118">
        <f t="shared" si="86"/>
        <v>2019.2</v>
      </c>
      <c r="J609" s="118">
        <f t="shared" si="86"/>
        <v>1809.1800000000003</v>
      </c>
      <c r="K609" s="118">
        <f t="shared" si="86"/>
        <v>1809.1800000000003</v>
      </c>
      <c r="L609" s="118">
        <f t="shared" si="86"/>
        <v>1720.35</v>
      </c>
      <c r="M609" s="118">
        <f t="shared" si="86"/>
        <v>1700.2499999999995</v>
      </c>
    </row>
    <row r="610" spans="1:13" x14ac:dyDescent="0.2">
      <c r="A610" s="171"/>
      <c r="B610" s="48"/>
      <c r="C610" s="49"/>
      <c r="D610" s="49" t="s">
        <v>247</v>
      </c>
      <c r="E610" s="118">
        <f t="shared" ref="E610:K610" si="87">SUM(E121)</f>
        <v>23.5</v>
      </c>
      <c r="F610" s="118">
        <f t="shared" si="87"/>
        <v>0</v>
      </c>
      <c r="G610" s="118">
        <f t="shared" si="87"/>
        <v>0</v>
      </c>
      <c r="H610" s="118">
        <f t="shared" si="87"/>
        <v>0</v>
      </c>
      <c r="I610" s="118">
        <f t="shared" si="87"/>
        <v>68.5</v>
      </c>
      <c r="J610" s="118">
        <f t="shared" si="87"/>
        <v>2239.5299999999997</v>
      </c>
      <c r="K610" s="118">
        <f t="shared" si="87"/>
        <v>2239.5299999999997</v>
      </c>
      <c r="L610" s="118">
        <f>SUM(L121)</f>
        <v>108.19999999999999</v>
      </c>
      <c r="M610" s="118">
        <f>SUM(M121)</f>
        <v>91.6</v>
      </c>
    </row>
    <row r="611" spans="1:13" x14ac:dyDescent="0.2">
      <c r="A611" s="172"/>
      <c r="B611" s="48"/>
      <c r="C611" s="49"/>
      <c r="D611" s="49" t="s">
        <v>248</v>
      </c>
      <c r="E611" s="118">
        <f>SUM(E502)</f>
        <v>184.70000000000002</v>
      </c>
      <c r="F611" s="118">
        <f t="shared" ref="F611:K611" si="88">SUM(F502)</f>
        <v>0</v>
      </c>
      <c r="G611" s="118">
        <f t="shared" si="88"/>
        <v>0</v>
      </c>
      <c r="H611" s="118">
        <f t="shared" si="88"/>
        <v>0</v>
      </c>
      <c r="I611" s="118">
        <f>SUM(I502)</f>
        <v>116.19999999999999</v>
      </c>
      <c r="J611" s="118">
        <f>SUM(J502)</f>
        <v>2828.9</v>
      </c>
      <c r="K611" s="118">
        <f t="shared" si="88"/>
        <v>2828.9</v>
      </c>
      <c r="L611" s="118">
        <f>SUM(L502)</f>
        <v>459.9</v>
      </c>
      <c r="M611" s="118">
        <f>SUM(M502)</f>
        <v>431.9</v>
      </c>
    </row>
    <row r="612" spans="1:13" x14ac:dyDescent="0.2">
      <c r="A612" s="171"/>
      <c r="B612" s="48"/>
      <c r="C612" s="49"/>
      <c r="D612" s="49" t="s">
        <v>249</v>
      </c>
      <c r="E612" s="115">
        <f>SUM(E610-E611)</f>
        <v>-161.20000000000002</v>
      </c>
      <c r="F612" s="115">
        <f t="shared" ref="F612:K612" si="89">SUM(F610-F611)</f>
        <v>0</v>
      </c>
      <c r="G612" s="115">
        <f t="shared" si="89"/>
        <v>0</v>
      </c>
      <c r="H612" s="115">
        <f t="shared" si="89"/>
        <v>0</v>
      </c>
      <c r="I612" s="115">
        <f>SUM(I610-I611)</f>
        <v>-47.699999999999989</v>
      </c>
      <c r="J612" s="115">
        <f>SUM(J610-J611)</f>
        <v>-589.37000000000035</v>
      </c>
      <c r="K612" s="115">
        <f t="shared" si="89"/>
        <v>-589.37000000000035</v>
      </c>
      <c r="L612" s="115">
        <f>SUM(L610-L611)</f>
        <v>-351.7</v>
      </c>
      <c r="M612" s="115">
        <f>SUM(M610-M611)</f>
        <v>-340.29999999999995</v>
      </c>
    </row>
    <row r="613" spans="1:13" x14ac:dyDescent="0.2">
      <c r="A613" s="162"/>
      <c r="B613" s="48"/>
      <c r="C613" s="49"/>
      <c r="D613" s="49" t="s">
        <v>250</v>
      </c>
      <c r="E613" s="118">
        <f t="shared" ref="E613:K613" si="90">SUM(E111)</f>
        <v>480.3</v>
      </c>
      <c r="F613" s="118" t="e">
        <f t="shared" si="90"/>
        <v>#REF!</v>
      </c>
      <c r="G613" s="118" t="e">
        <f t="shared" si="90"/>
        <v>#REF!</v>
      </c>
      <c r="H613" s="118" t="e">
        <f t="shared" si="90"/>
        <v>#REF!</v>
      </c>
      <c r="I613" s="118">
        <f t="shared" si="90"/>
        <v>353.4</v>
      </c>
      <c r="J613" s="118">
        <f t="shared" si="90"/>
        <v>934.2</v>
      </c>
      <c r="K613" s="118">
        <f t="shared" si="90"/>
        <v>934.2</v>
      </c>
      <c r="L613" s="118">
        <f>SUM(L111)</f>
        <v>862</v>
      </c>
      <c r="M613" s="118">
        <f>SUM(M111)</f>
        <v>962.8</v>
      </c>
    </row>
    <row r="614" spans="1:13" x14ac:dyDescent="0.2">
      <c r="A614" s="162"/>
      <c r="B614" s="48"/>
      <c r="C614" s="49"/>
      <c r="D614" s="49" t="s">
        <v>251</v>
      </c>
      <c r="E614" s="118">
        <f>SUM(E495)</f>
        <v>101.49999999999999</v>
      </c>
      <c r="F614" s="118">
        <f t="shared" ref="F614:K614" si="91">SUM(F495)</f>
        <v>0</v>
      </c>
      <c r="G614" s="118">
        <f t="shared" si="91"/>
        <v>0</v>
      </c>
      <c r="H614" s="118">
        <f t="shared" si="91"/>
        <v>0</v>
      </c>
      <c r="I614" s="118">
        <f>SUM(I495)</f>
        <v>205.6</v>
      </c>
      <c r="J614" s="118">
        <f>SUM(J495)</f>
        <v>261.5</v>
      </c>
      <c r="K614" s="118">
        <f t="shared" si="91"/>
        <v>261.5</v>
      </c>
      <c r="L614" s="118">
        <f>SUM(L495)</f>
        <v>264.5</v>
      </c>
      <c r="M614" s="118">
        <f>SUM(M495)</f>
        <v>274.5</v>
      </c>
    </row>
    <row r="615" spans="1:13" ht="13.5" thickBot="1" x14ac:dyDescent="0.25">
      <c r="A615" s="173"/>
      <c r="B615" s="48"/>
      <c r="C615" s="49"/>
      <c r="D615" s="49" t="s">
        <v>252</v>
      </c>
      <c r="E615" s="118">
        <f>SUM(E613-E614)</f>
        <v>378.8</v>
      </c>
      <c r="F615" s="118" t="e">
        <f t="shared" ref="F615:K615" si="92">SUM(F613-F614)</f>
        <v>#REF!</v>
      </c>
      <c r="G615" s="118" t="e">
        <f t="shared" si="92"/>
        <v>#REF!</v>
      </c>
      <c r="H615" s="118" t="e">
        <f t="shared" si="92"/>
        <v>#REF!</v>
      </c>
      <c r="I615" s="118">
        <f>SUM(I613-I614)</f>
        <v>147.79999999999998</v>
      </c>
      <c r="J615" s="122">
        <f>SUM(J613-J614)</f>
        <v>672.7</v>
      </c>
      <c r="K615" s="118">
        <f t="shared" si="92"/>
        <v>672.7</v>
      </c>
      <c r="L615" s="118">
        <f>SUM(L613-L614)</f>
        <v>597.5</v>
      </c>
      <c r="M615" s="118">
        <f>SUM(M613-M614)</f>
        <v>688.3</v>
      </c>
    </row>
    <row r="616" spans="1:13" x14ac:dyDescent="0.2">
      <c r="A616" s="162"/>
      <c r="B616" s="48"/>
      <c r="C616" s="49"/>
      <c r="D616" s="49" t="s">
        <v>253</v>
      </c>
      <c r="E616" s="67">
        <f>SUM(E565 + E600)</f>
        <v>1730.9</v>
      </c>
      <c r="F616" s="67">
        <f t="shared" ref="F616:K616" si="93">SUM(F565 + F600)</f>
        <v>0</v>
      </c>
      <c r="G616" s="67">
        <f t="shared" si="93"/>
        <v>0</v>
      </c>
      <c r="H616" s="67">
        <f t="shared" si="93"/>
        <v>0</v>
      </c>
      <c r="I616" s="67">
        <f>SUM(I565 + I600)</f>
        <v>1844.5000000000002</v>
      </c>
      <c r="J616" s="93">
        <f>SUM(J565 + J600)</f>
        <v>1892.4999999999998</v>
      </c>
      <c r="K616" s="67">
        <f t="shared" si="93"/>
        <v>1892.4999999999998</v>
      </c>
      <c r="L616" s="67">
        <f>SUM(L565 + L600)</f>
        <v>1966.1</v>
      </c>
      <c r="M616" s="67">
        <f>SUM(M565 + M600)</f>
        <v>2048.1999999999998</v>
      </c>
    </row>
    <row r="617" spans="1:13" x14ac:dyDescent="0.2">
      <c r="A617" s="162"/>
      <c r="B617" s="48"/>
      <c r="C617" s="49"/>
      <c r="D617" s="49" t="s">
        <v>269</v>
      </c>
      <c r="E617" s="67">
        <f t="shared" ref="E617:K617" si="94">E134</f>
        <v>0</v>
      </c>
      <c r="F617" s="67" t="e">
        <f t="shared" si="94"/>
        <v>#REF!</v>
      </c>
      <c r="G617" s="67" t="e">
        <f t="shared" si="94"/>
        <v>#REF!</v>
      </c>
      <c r="H617" s="67" t="e">
        <f t="shared" si="94"/>
        <v>#REF!</v>
      </c>
      <c r="I617" s="67">
        <f t="shared" si="94"/>
        <v>0</v>
      </c>
      <c r="J617" s="67">
        <f t="shared" si="94"/>
        <v>0</v>
      </c>
      <c r="K617" s="67">
        <f t="shared" si="94"/>
        <v>0</v>
      </c>
      <c r="L617" s="67">
        <f>L134</f>
        <v>0</v>
      </c>
      <c r="M617" s="67">
        <f>M134</f>
        <v>0</v>
      </c>
    </row>
    <row r="618" spans="1:13" x14ac:dyDescent="0.2">
      <c r="A618" s="162"/>
      <c r="B618" s="51"/>
      <c r="C618" s="52"/>
      <c r="D618" s="52" t="s">
        <v>242</v>
      </c>
      <c r="E618" s="67">
        <f>E604</f>
        <v>3.9</v>
      </c>
      <c r="F618" s="67">
        <f t="shared" ref="F618:K618" si="95">F604</f>
        <v>0</v>
      </c>
      <c r="G618" s="67">
        <f t="shared" si="95"/>
        <v>0</v>
      </c>
      <c r="H618" s="67">
        <f t="shared" si="95"/>
        <v>0</v>
      </c>
      <c r="I618" s="67">
        <f>I604</f>
        <v>3.9</v>
      </c>
      <c r="J618" s="67">
        <f>J604</f>
        <v>0</v>
      </c>
      <c r="K618" s="67">
        <f t="shared" si="95"/>
        <v>0</v>
      </c>
      <c r="L618" s="67">
        <f>L604</f>
        <v>0</v>
      </c>
      <c r="M618" s="67">
        <f>M604</f>
        <v>0</v>
      </c>
    </row>
    <row r="619" spans="1:13" x14ac:dyDescent="0.2">
      <c r="A619" s="162"/>
      <c r="B619" s="48"/>
      <c r="C619" s="49"/>
      <c r="D619" s="49" t="s">
        <v>254</v>
      </c>
      <c r="E619" s="93">
        <f>SUM(E609+E612+E615+E617-E616-E618)</f>
        <v>227.50000000000009</v>
      </c>
      <c r="F619" s="93" t="e">
        <f t="shared" ref="F619:K619" si="96">SUM(F609+F612+F615+F617-F616-F618)</f>
        <v>#REF!</v>
      </c>
      <c r="G619" s="93" t="e">
        <f t="shared" si="96"/>
        <v>#REF!</v>
      </c>
      <c r="H619" s="93" t="e">
        <f t="shared" si="96"/>
        <v>#REF!</v>
      </c>
      <c r="I619" s="93">
        <f>SUM(I609+I612+I615+I617-I616-I618)</f>
        <v>270.89999999999998</v>
      </c>
      <c r="J619" s="93">
        <f>SUM(J609+J612+J615+J617-J616-J618)</f>
        <v>1.0000000000218279E-2</v>
      </c>
      <c r="K619" s="93">
        <f t="shared" si="96"/>
        <v>1.0000000000218279E-2</v>
      </c>
      <c r="L619" s="93">
        <f>SUM(L609+L612+L615+L617-L616-L618)</f>
        <v>4.9999999999954525E-2</v>
      </c>
      <c r="M619" s="93">
        <f>SUM(M609+M612+M615+M617-M616-M618)</f>
        <v>4.9999999999727152E-2</v>
      </c>
    </row>
    <row r="620" spans="1:13" x14ac:dyDescent="0.2">
      <c r="A620" s="162"/>
      <c r="B620" s="179"/>
      <c r="C620" s="2"/>
      <c r="D620" s="2"/>
      <c r="E620" s="2"/>
      <c r="F620" s="4"/>
      <c r="G620" s="4"/>
      <c r="H620" s="4"/>
      <c r="I620" s="2"/>
      <c r="J620" s="2"/>
      <c r="K620" s="2"/>
      <c r="L620" s="2"/>
      <c r="M620" s="2"/>
    </row>
    <row r="621" spans="1:13" x14ac:dyDescent="0.2">
      <c r="A621" s="162"/>
      <c r="B621" s="179"/>
      <c r="C621" s="175" t="s">
        <v>537</v>
      </c>
      <c r="D621" s="2"/>
      <c r="E621" s="2"/>
      <c r="F621" s="4"/>
      <c r="G621" s="4"/>
      <c r="H621" s="4"/>
      <c r="I621" s="2"/>
      <c r="J621" s="2"/>
      <c r="K621" s="2"/>
      <c r="L621" s="140"/>
      <c r="M621" s="2"/>
    </row>
    <row r="622" spans="1:13" x14ac:dyDescent="0.2">
      <c r="C622" t="s">
        <v>541</v>
      </c>
    </row>
  </sheetData>
  <mergeCells count="5">
    <mergeCell ref="C2:E2"/>
    <mergeCell ref="E3:F3"/>
    <mergeCell ref="G3:H3"/>
    <mergeCell ref="B356:C356"/>
    <mergeCell ref="B441:C4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opLeftCell="B1" workbookViewId="0">
      <selection activeCell="B12" sqref="B12:F23"/>
    </sheetView>
  </sheetViews>
  <sheetFormatPr defaultRowHeight="11.25" x14ac:dyDescent="0.2"/>
  <cols>
    <col min="1" max="1" width="9.140625" style="2"/>
    <col min="2" max="2" width="26.5703125" style="1" customWidth="1"/>
    <col min="3" max="3" width="11.140625" style="2" customWidth="1"/>
    <col min="4" max="4" width="10.5703125" style="2" customWidth="1"/>
    <col min="5" max="5" width="10.7109375" style="2" customWidth="1"/>
    <col min="6" max="6" width="12.28515625" style="2" customWidth="1"/>
    <col min="7" max="16384" width="9.140625" style="2"/>
  </cols>
  <sheetData>
    <row r="1" spans="2:6" x14ac:dyDescent="0.2">
      <c r="B1" s="622" t="s">
        <v>563</v>
      </c>
      <c r="C1" s="622"/>
      <c r="D1" s="622"/>
      <c r="E1" s="622"/>
      <c r="F1" s="622"/>
    </row>
    <row r="12" spans="2:6" x14ac:dyDescent="0.2">
      <c r="B12" s="187"/>
      <c r="C12" s="196" t="s">
        <v>559</v>
      </c>
      <c r="D12" s="189" t="s">
        <v>560</v>
      </c>
      <c r="E12" s="196" t="s">
        <v>561</v>
      </c>
      <c r="F12" s="189" t="s">
        <v>562</v>
      </c>
    </row>
    <row r="13" spans="2:6" x14ac:dyDescent="0.2">
      <c r="B13" s="188"/>
      <c r="C13" s="197"/>
      <c r="D13" s="190"/>
      <c r="E13" s="197"/>
      <c r="F13" s="190"/>
    </row>
    <row r="14" spans="2:6" x14ac:dyDescent="0.2">
      <c r="B14" s="30" t="s">
        <v>556</v>
      </c>
      <c r="C14" s="192">
        <v>192.2</v>
      </c>
      <c r="D14" s="193">
        <v>246.6</v>
      </c>
      <c r="E14" s="192">
        <v>210.6</v>
      </c>
      <c r="F14" s="193">
        <f>SUM(C14:E14)</f>
        <v>649.4</v>
      </c>
    </row>
    <row r="15" spans="2:6" x14ac:dyDescent="0.2">
      <c r="B15" s="188"/>
      <c r="C15" s="198"/>
      <c r="D15" s="191"/>
      <c r="E15" s="198"/>
      <c r="F15" s="191"/>
    </row>
    <row r="16" spans="2:6" x14ac:dyDescent="0.2">
      <c r="B16" s="30" t="s">
        <v>215</v>
      </c>
      <c r="C16" s="192">
        <v>0.3</v>
      </c>
      <c r="D16" s="193">
        <v>2.9</v>
      </c>
      <c r="E16" s="192">
        <v>1</v>
      </c>
      <c r="F16" s="193">
        <f>SUM(C16:E16)</f>
        <v>4.1999999999999993</v>
      </c>
    </row>
    <row r="17" spans="2:6" x14ac:dyDescent="0.2">
      <c r="B17" s="188"/>
      <c r="C17" s="198"/>
      <c r="D17" s="191"/>
      <c r="E17" s="198"/>
      <c r="F17" s="191"/>
    </row>
    <row r="18" spans="2:6" x14ac:dyDescent="0.2">
      <c r="B18" s="194" t="s">
        <v>557</v>
      </c>
      <c r="C18" s="195">
        <v>12.6</v>
      </c>
      <c r="D18" s="193">
        <v>12.6</v>
      </c>
      <c r="E18" s="192">
        <v>12.8</v>
      </c>
      <c r="F18" s="193">
        <f>SUM(C18:E18)</f>
        <v>38</v>
      </c>
    </row>
    <row r="19" spans="2:6" x14ac:dyDescent="0.2">
      <c r="B19" s="188"/>
      <c r="C19" s="199"/>
      <c r="D19" s="191"/>
      <c r="E19" s="198"/>
      <c r="F19" s="191"/>
    </row>
    <row r="20" spans="2:6" x14ac:dyDescent="0.2">
      <c r="B20" s="194" t="s">
        <v>558</v>
      </c>
      <c r="C20" s="195">
        <v>36</v>
      </c>
      <c r="D20" s="193">
        <v>164.4</v>
      </c>
      <c r="E20" s="192">
        <v>182.5</v>
      </c>
      <c r="F20" s="193">
        <f>SUM(C20:E20)</f>
        <v>382.9</v>
      </c>
    </row>
    <row r="21" spans="2:6" x14ac:dyDescent="0.2">
      <c r="B21" s="188"/>
      <c r="C21" s="198"/>
      <c r="D21" s="191"/>
      <c r="E21" s="198"/>
      <c r="F21" s="191"/>
    </row>
    <row r="22" spans="2:6" x14ac:dyDescent="0.2">
      <c r="B22" s="188"/>
      <c r="C22" s="198"/>
      <c r="D22" s="191"/>
      <c r="E22" s="198"/>
      <c r="F22" s="191"/>
    </row>
    <row r="23" spans="2:6" x14ac:dyDescent="0.2">
      <c r="B23" s="30" t="s">
        <v>555</v>
      </c>
      <c r="C23" s="192">
        <f>SUM(C14:C22)</f>
        <v>241.1</v>
      </c>
      <c r="D23" s="193">
        <f>SUM(D14:D22)</f>
        <v>426.5</v>
      </c>
      <c r="E23" s="192">
        <f>SUM(E14:E22)</f>
        <v>406.9</v>
      </c>
      <c r="F23" s="193">
        <f>SUM(F14:F22)</f>
        <v>1074.5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Rozpočet 2022</vt:lpstr>
      <vt:lpstr>Príloha 2022</vt:lpstr>
      <vt:lpstr>Príloha_2012_1</vt:lpstr>
      <vt:lpstr>Hárok1</vt:lpstr>
      <vt:lpstr>Hárok2</vt:lpstr>
    </vt:vector>
  </TitlesOfParts>
  <Company>MsÚ Kráľovský Chlmec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Švistun Ladislav</dc:creator>
  <cp:lastModifiedBy>ŠVISTUN Ladislav</cp:lastModifiedBy>
  <cp:lastPrinted>2022-12-14T14:21:46Z</cp:lastPrinted>
  <dcterms:created xsi:type="dcterms:W3CDTF">2006-12-05T12:07:28Z</dcterms:created>
  <dcterms:modified xsi:type="dcterms:W3CDTF">2022-12-19T07:18:13Z</dcterms:modified>
</cp:coreProperties>
</file>